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ryon\Documents\streamlit\"/>
    </mc:Choice>
  </mc:AlternateContent>
  <xr:revisionPtr revIDLastSave="0" documentId="13_ncr:1_{E6AC278F-1699-455D-B447-FD1136318A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dFinancialModel" sheetId="1" r:id="rId1"/>
    <sheet name="CriptoFinancialModel" sheetId="2" r:id="rId2"/>
    <sheet name="Conta" sheetId="3" r:id="rId3"/>
    <sheet name="Projecao-Original" sheetId="4" r:id="rId4"/>
    <sheet name="Conta-Proposta" sheetId="5" r:id="rId5"/>
    <sheet name="Projecao-Proposta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36" i="6"/>
  <c r="B36" i="6"/>
  <c r="C34" i="6"/>
  <c r="B34" i="6"/>
  <c r="C33" i="6"/>
  <c r="B33" i="6"/>
  <c r="C31" i="6"/>
  <c r="B31" i="6"/>
  <c r="C29" i="6"/>
  <c r="B29" i="6"/>
  <c r="C27" i="6"/>
  <c r="B27" i="6"/>
  <c r="C26" i="6"/>
  <c r="B26" i="6"/>
  <c r="C25" i="6"/>
  <c r="B25" i="6"/>
  <c r="C24" i="6"/>
  <c r="B24" i="6"/>
  <c r="BK23" i="6"/>
  <c r="BJ23" i="6"/>
  <c r="BI23" i="6"/>
  <c r="BH23" i="6"/>
  <c r="BG23" i="6"/>
  <c r="BF23" i="6"/>
  <c r="BE23" i="6"/>
  <c r="BD23" i="6"/>
  <c r="BC23" i="6"/>
  <c r="BB23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O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F22" i="6"/>
  <c r="G22" i="6" s="1"/>
  <c r="E22" i="6"/>
  <c r="F21" i="6" s="1"/>
  <c r="E21" i="6"/>
  <c r="C15" i="6"/>
  <c r="C13" i="6"/>
  <c r="C12" i="6"/>
  <c r="C10" i="6"/>
  <c r="C8" i="6"/>
  <c r="C6" i="6"/>
  <c r="B6" i="6"/>
  <c r="C5" i="6"/>
  <c r="B5" i="6"/>
  <c r="C4" i="6"/>
  <c r="B4" i="6"/>
  <c r="E3" i="6"/>
  <c r="J21" i="5"/>
  <c r="I21" i="5"/>
  <c r="H21" i="5"/>
  <c r="G21" i="5"/>
  <c r="BK14" i="5"/>
  <c r="BC14" i="5"/>
  <c r="AU14" i="5"/>
  <c r="AU13" i="5" s="1"/>
  <c r="AM14" i="5"/>
  <c r="AE14" i="5"/>
  <c r="AE13" i="5" s="1"/>
  <c r="W14" i="5"/>
  <c r="O14" i="5"/>
  <c r="G14" i="5"/>
  <c r="BK11" i="5"/>
  <c r="BC11" i="5"/>
  <c r="BC18" i="5" s="1"/>
  <c r="AU11" i="5"/>
  <c r="AM11" i="5"/>
  <c r="AE11" i="5"/>
  <c r="W11" i="5"/>
  <c r="O11" i="5"/>
  <c r="G11" i="5"/>
  <c r="G18" i="5" s="1"/>
  <c r="D11" i="5"/>
  <c r="D19" i="5" s="1"/>
  <c r="BK10" i="5"/>
  <c r="BK15" i="5" s="1"/>
  <c r="BJ10" i="5"/>
  <c r="BJ14" i="5" s="1"/>
  <c r="BI10" i="5"/>
  <c r="BI14" i="5" s="1"/>
  <c r="BH10" i="5"/>
  <c r="BH14" i="5" s="1"/>
  <c r="BG10" i="5"/>
  <c r="BF10" i="5"/>
  <c r="BF15" i="5" s="1"/>
  <c r="BE10" i="5"/>
  <c r="BE15" i="5" s="1"/>
  <c r="BD10" i="5"/>
  <c r="BD15" i="5" s="1"/>
  <c r="BC10" i="5"/>
  <c r="BC15" i="5" s="1"/>
  <c r="BB10" i="5"/>
  <c r="BB14" i="5" s="1"/>
  <c r="BA10" i="5"/>
  <c r="BA14" i="5" s="1"/>
  <c r="AZ10" i="5"/>
  <c r="AZ14" i="5" s="1"/>
  <c r="AY10" i="5"/>
  <c r="AX10" i="5"/>
  <c r="AX15" i="5" s="1"/>
  <c r="AW10" i="5"/>
  <c r="AW15" i="5" s="1"/>
  <c r="AV10" i="5"/>
  <c r="AV15" i="5" s="1"/>
  <c r="AU10" i="5"/>
  <c r="AU15" i="5" s="1"/>
  <c r="AT10" i="5"/>
  <c r="AT14" i="5" s="1"/>
  <c r="AS10" i="5"/>
  <c r="AS14" i="5" s="1"/>
  <c r="AR10" i="5"/>
  <c r="AR14" i="5" s="1"/>
  <c r="AQ10" i="5"/>
  <c r="AP10" i="5"/>
  <c r="AP15" i="5" s="1"/>
  <c r="AO10" i="5"/>
  <c r="AO15" i="5" s="1"/>
  <c r="AN10" i="5"/>
  <c r="AN15" i="5" s="1"/>
  <c r="AM10" i="5"/>
  <c r="AM15" i="5" s="1"/>
  <c r="AL10" i="5"/>
  <c r="AL14" i="5" s="1"/>
  <c r="AK10" i="5"/>
  <c r="AK14" i="5" s="1"/>
  <c r="AJ10" i="5"/>
  <c r="AJ14" i="5" s="1"/>
  <c r="AI10" i="5"/>
  <c r="AH10" i="5"/>
  <c r="AH15" i="5" s="1"/>
  <c r="AG10" i="5"/>
  <c r="AG15" i="5" s="1"/>
  <c r="AF10" i="5"/>
  <c r="AF15" i="5" s="1"/>
  <c r="AE10" i="5"/>
  <c r="AE15" i="5" s="1"/>
  <c r="AD10" i="5"/>
  <c r="AD14" i="5" s="1"/>
  <c r="AC10" i="5"/>
  <c r="AC14" i="5" s="1"/>
  <c r="AB10" i="5"/>
  <c r="AB14" i="5" s="1"/>
  <c r="AA10" i="5"/>
  <c r="Z10" i="5"/>
  <c r="Z15" i="5" s="1"/>
  <c r="Y10" i="5"/>
  <c r="Y15" i="5" s="1"/>
  <c r="X10" i="5"/>
  <c r="X15" i="5" s="1"/>
  <c r="W10" i="5"/>
  <c r="W15" i="5" s="1"/>
  <c r="V10" i="5"/>
  <c r="V14" i="5" s="1"/>
  <c r="U10" i="5"/>
  <c r="U14" i="5" s="1"/>
  <c r="T10" i="5"/>
  <c r="T14" i="5" s="1"/>
  <c r="S10" i="5"/>
  <c r="R10" i="5"/>
  <c r="R15" i="5" s="1"/>
  <c r="Q10" i="5"/>
  <c r="Q15" i="5" s="1"/>
  <c r="P10" i="5"/>
  <c r="P15" i="5" s="1"/>
  <c r="O10" i="5"/>
  <c r="O15" i="5" s="1"/>
  <c r="N10" i="5"/>
  <c r="N14" i="5" s="1"/>
  <c r="M10" i="5"/>
  <c r="M14" i="5" s="1"/>
  <c r="L10" i="5"/>
  <c r="L14" i="5" s="1"/>
  <c r="K10" i="5"/>
  <c r="J10" i="5"/>
  <c r="J15" i="5" s="1"/>
  <c r="I10" i="5"/>
  <c r="I15" i="5" s="1"/>
  <c r="H10" i="5"/>
  <c r="H15" i="5" s="1"/>
  <c r="G10" i="5"/>
  <c r="G15" i="5" s="1"/>
  <c r="F10" i="5"/>
  <c r="F14" i="5" s="1"/>
  <c r="E10" i="5"/>
  <c r="E14" i="5" s="1"/>
  <c r="D10" i="5"/>
  <c r="D14" i="5" s="1"/>
  <c r="C10" i="5"/>
  <c r="E9" i="5"/>
  <c r="F9" i="5" s="1"/>
  <c r="G9" i="5" s="1"/>
  <c r="H9" i="5" s="1"/>
  <c r="I9" i="5" s="1"/>
  <c r="J9" i="5" s="1"/>
  <c r="K9" i="5" s="1"/>
  <c r="L9" i="5" s="1"/>
  <c r="M9" i="5" s="1"/>
  <c r="N9" i="5" s="1"/>
  <c r="O9" i="5" s="1"/>
  <c r="P9" i="5" s="1"/>
  <c r="Q9" i="5" s="1"/>
  <c r="R9" i="5" s="1"/>
  <c r="S9" i="5" s="1"/>
  <c r="T9" i="5" s="1"/>
  <c r="U9" i="5" s="1"/>
  <c r="V9" i="5" s="1"/>
  <c r="W9" i="5" s="1"/>
  <c r="X9" i="5" s="1"/>
  <c r="Y9" i="5" s="1"/>
  <c r="Z9" i="5" s="1"/>
  <c r="AA9" i="5" s="1"/>
  <c r="AB9" i="5" s="1"/>
  <c r="AC9" i="5" s="1"/>
  <c r="AD9" i="5" s="1"/>
  <c r="AE9" i="5" s="1"/>
  <c r="AF9" i="5" s="1"/>
  <c r="AG9" i="5" s="1"/>
  <c r="AH9" i="5" s="1"/>
  <c r="AI9" i="5" s="1"/>
  <c r="AJ9" i="5" s="1"/>
  <c r="AK9" i="5" s="1"/>
  <c r="AL9" i="5" s="1"/>
  <c r="AM9" i="5" s="1"/>
  <c r="AN9" i="5" s="1"/>
  <c r="AO9" i="5" s="1"/>
  <c r="AP9" i="5" s="1"/>
  <c r="AQ9" i="5" s="1"/>
  <c r="AR9" i="5" s="1"/>
  <c r="AS9" i="5" s="1"/>
  <c r="AT9" i="5" s="1"/>
  <c r="AU9" i="5" s="1"/>
  <c r="AV9" i="5" s="1"/>
  <c r="AW9" i="5" s="1"/>
  <c r="AX9" i="5" s="1"/>
  <c r="AY9" i="5" s="1"/>
  <c r="AZ9" i="5" s="1"/>
  <c r="BA9" i="5" s="1"/>
  <c r="BB9" i="5" s="1"/>
  <c r="BC9" i="5" s="1"/>
  <c r="BD9" i="5" s="1"/>
  <c r="BE9" i="5" s="1"/>
  <c r="BF9" i="5" s="1"/>
  <c r="BG9" i="5" s="1"/>
  <c r="BH9" i="5" s="1"/>
  <c r="BI9" i="5" s="1"/>
  <c r="BJ9" i="5" s="1"/>
  <c r="BK9" i="5" s="1"/>
  <c r="E6" i="5"/>
  <c r="C37" i="4"/>
  <c r="B37" i="4"/>
  <c r="C35" i="4"/>
  <c r="B35" i="4"/>
  <c r="C34" i="4"/>
  <c r="B34" i="4"/>
  <c r="C32" i="4"/>
  <c r="B32" i="4"/>
  <c r="C30" i="4"/>
  <c r="B30" i="4"/>
  <c r="C28" i="4"/>
  <c r="B28" i="4"/>
  <c r="C27" i="4"/>
  <c r="B27" i="4"/>
  <c r="C26" i="4"/>
  <c r="B26" i="4"/>
  <c r="C25" i="4"/>
  <c r="B25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E23" i="4"/>
  <c r="F23" i="4" s="1"/>
  <c r="F22" i="4"/>
  <c r="E22" i="4"/>
  <c r="C16" i="4"/>
  <c r="C14" i="4"/>
  <c r="C13" i="4"/>
  <c r="C11" i="4"/>
  <c r="C9" i="4"/>
  <c r="C7" i="4"/>
  <c r="B7" i="4"/>
  <c r="C6" i="4"/>
  <c r="B6" i="4"/>
  <c r="C5" i="4"/>
  <c r="B5" i="4"/>
  <c r="E4" i="4"/>
  <c r="J21" i="3"/>
  <c r="I21" i="3"/>
  <c r="H21" i="3"/>
  <c r="G21" i="3"/>
  <c r="AG18" i="3"/>
  <c r="AG17" i="3" s="1"/>
  <c r="BH15" i="3"/>
  <c r="BG15" i="3"/>
  <c r="AW15" i="3"/>
  <c r="AR15" i="3"/>
  <c r="AO15" i="3"/>
  <c r="AJ15" i="3"/>
  <c r="AJ13" i="3" s="1"/>
  <c r="AG15" i="3"/>
  <c r="AD15" i="3"/>
  <c r="AB15" i="3"/>
  <c r="Y15" i="3"/>
  <c r="S15" i="3"/>
  <c r="K15" i="3"/>
  <c r="E15" i="3"/>
  <c r="BK14" i="3"/>
  <c r="BE14" i="3"/>
  <c r="BC14" i="3"/>
  <c r="BB14" i="3"/>
  <c r="BB13" i="3" s="1"/>
  <c r="AU14" i="3"/>
  <c r="AG14" i="3"/>
  <c r="AF14" i="3"/>
  <c r="AF13" i="3" s="1"/>
  <c r="Y14" i="3"/>
  <c r="Y13" i="3" s="1"/>
  <c r="W14" i="3"/>
  <c r="O14" i="3"/>
  <c r="BH13" i="3"/>
  <c r="AG13" i="3"/>
  <c r="AB13" i="3"/>
  <c r="BK11" i="3"/>
  <c r="BK18" i="3" s="1"/>
  <c r="BJ11" i="3"/>
  <c r="BE11" i="3"/>
  <c r="BC11" i="3"/>
  <c r="BC18" i="3" s="1"/>
  <c r="BB11" i="3"/>
  <c r="AW11" i="3"/>
  <c r="AU11" i="3"/>
  <c r="AU18" i="3" s="1"/>
  <c r="AO11" i="3"/>
  <c r="AM11" i="3"/>
  <c r="AM18" i="3" s="1"/>
  <c r="AG11" i="3"/>
  <c r="AG19" i="3" s="1"/>
  <c r="AD11" i="3"/>
  <c r="Y11" i="3"/>
  <c r="Y19" i="3" s="1"/>
  <c r="Q11" i="3"/>
  <c r="I11" i="3"/>
  <c r="BK10" i="3"/>
  <c r="BJ10" i="3"/>
  <c r="BI10" i="3"/>
  <c r="BH10" i="3"/>
  <c r="BH14" i="3" s="1"/>
  <c r="BG10" i="3"/>
  <c r="BG14" i="3" s="1"/>
  <c r="BF10" i="3"/>
  <c r="BE10" i="3"/>
  <c r="BE15" i="3" s="1"/>
  <c r="BD10" i="3"/>
  <c r="BD15" i="3" s="1"/>
  <c r="BC10" i="3"/>
  <c r="BB10" i="3"/>
  <c r="BB15" i="3" s="1"/>
  <c r="BA10" i="3"/>
  <c r="AZ10" i="3"/>
  <c r="AZ14" i="3" s="1"/>
  <c r="AY10" i="3"/>
  <c r="AY14" i="3" s="1"/>
  <c r="AX10" i="3"/>
  <c r="AW10" i="3"/>
  <c r="AW14" i="3" s="1"/>
  <c r="AW13" i="3" s="1"/>
  <c r="AV10" i="3"/>
  <c r="AV15" i="3" s="1"/>
  <c r="AU10" i="3"/>
  <c r="AT10" i="3"/>
  <c r="AT15" i="3" s="1"/>
  <c r="AS10" i="3"/>
  <c r="AR10" i="3"/>
  <c r="AR14" i="3" s="1"/>
  <c r="AR13" i="3" s="1"/>
  <c r="AQ10" i="3"/>
  <c r="AQ14" i="3" s="1"/>
  <c r="AP10" i="3"/>
  <c r="AP14" i="3" s="1"/>
  <c r="AO10" i="3"/>
  <c r="AO14" i="3" s="1"/>
  <c r="AO13" i="3" s="1"/>
  <c r="AN10" i="3"/>
  <c r="AN15" i="3" s="1"/>
  <c r="AM10" i="3"/>
  <c r="AL10" i="3"/>
  <c r="AL15" i="3" s="1"/>
  <c r="AK10" i="3"/>
  <c r="AJ10" i="3"/>
  <c r="AJ14" i="3" s="1"/>
  <c r="AI10" i="3"/>
  <c r="AI14" i="3" s="1"/>
  <c r="AH10" i="3"/>
  <c r="AG10" i="3"/>
  <c r="AF10" i="3"/>
  <c r="AF15" i="3" s="1"/>
  <c r="AE10" i="3"/>
  <c r="AE14" i="3" s="1"/>
  <c r="AD10" i="3"/>
  <c r="AE11" i="3" s="1"/>
  <c r="AC10" i="3"/>
  <c r="AB10" i="3"/>
  <c r="AB14" i="3" s="1"/>
  <c r="AA10" i="3"/>
  <c r="AA14" i="3" s="1"/>
  <c r="Z10" i="3"/>
  <c r="Y10" i="3"/>
  <c r="X10" i="3"/>
  <c r="X15" i="3" s="1"/>
  <c r="W10" i="3"/>
  <c r="V10" i="3"/>
  <c r="U10" i="3"/>
  <c r="T10" i="3"/>
  <c r="T14" i="3" s="1"/>
  <c r="S10" i="3"/>
  <c r="S14" i="3" s="1"/>
  <c r="R10" i="3"/>
  <c r="Q10" i="3"/>
  <c r="Q14" i="3" s="1"/>
  <c r="P10" i="3"/>
  <c r="P15" i="3" s="1"/>
  <c r="O10" i="3"/>
  <c r="N10" i="3"/>
  <c r="M10" i="3"/>
  <c r="L10" i="3"/>
  <c r="L14" i="3" s="1"/>
  <c r="K10" i="3"/>
  <c r="K14" i="3" s="1"/>
  <c r="K13" i="3" s="1"/>
  <c r="J10" i="3"/>
  <c r="J14" i="3" s="1"/>
  <c r="I10" i="3"/>
  <c r="I15" i="3" s="1"/>
  <c r="H10" i="3"/>
  <c r="G10" i="3"/>
  <c r="F10" i="3"/>
  <c r="E10" i="3"/>
  <c r="E11" i="3" s="1"/>
  <c r="D10" i="3"/>
  <c r="D14" i="3" s="1"/>
  <c r="C10" i="3"/>
  <c r="R9" i="3"/>
  <c r="S9" i="3" s="1"/>
  <c r="T9" i="3" s="1"/>
  <c r="U9" i="3" s="1"/>
  <c r="V9" i="3" s="1"/>
  <c r="W9" i="3" s="1"/>
  <c r="X9" i="3" s="1"/>
  <c r="Y9" i="3" s="1"/>
  <c r="Z9" i="3" s="1"/>
  <c r="AA9" i="3" s="1"/>
  <c r="AB9" i="3" s="1"/>
  <c r="AC9" i="3" s="1"/>
  <c r="AD9" i="3" s="1"/>
  <c r="AE9" i="3" s="1"/>
  <c r="AF9" i="3" s="1"/>
  <c r="AG9" i="3" s="1"/>
  <c r="AH9" i="3" s="1"/>
  <c r="AI9" i="3" s="1"/>
  <c r="AJ9" i="3" s="1"/>
  <c r="AK9" i="3" s="1"/>
  <c r="AL9" i="3" s="1"/>
  <c r="AM9" i="3" s="1"/>
  <c r="AN9" i="3" s="1"/>
  <c r="AO9" i="3" s="1"/>
  <c r="AP9" i="3" s="1"/>
  <c r="AQ9" i="3" s="1"/>
  <c r="AR9" i="3" s="1"/>
  <c r="AS9" i="3" s="1"/>
  <c r="AT9" i="3" s="1"/>
  <c r="AU9" i="3" s="1"/>
  <c r="AV9" i="3" s="1"/>
  <c r="AW9" i="3" s="1"/>
  <c r="AX9" i="3" s="1"/>
  <c r="AY9" i="3" s="1"/>
  <c r="AZ9" i="3" s="1"/>
  <c r="BA9" i="3" s="1"/>
  <c r="BB9" i="3" s="1"/>
  <c r="BC9" i="3" s="1"/>
  <c r="BD9" i="3" s="1"/>
  <c r="BE9" i="3" s="1"/>
  <c r="BF9" i="3" s="1"/>
  <c r="BG9" i="3" s="1"/>
  <c r="BH9" i="3" s="1"/>
  <c r="BI9" i="3" s="1"/>
  <c r="BJ9" i="3" s="1"/>
  <c r="BK9" i="3" s="1"/>
  <c r="E9" i="3"/>
  <c r="F9" i="3" s="1"/>
  <c r="G9" i="3" s="1"/>
  <c r="H9" i="3" s="1"/>
  <c r="I9" i="3" s="1"/>
  <c r="J9" i="3" s="1"/>
  <c r="K9" i="3" s="1"/>
  <c r="L9" i="3" s="1"/>
  <c r="M9" i="3" s="1"/>
  <c r="N9" i="3" s="1"/>
  <c r="O9" i="3" s="1"/>
  <c r="P9" i="3" s="1"/>
  <c r="Q9" i="3" s="1"/>
  <c r="E6" i="3"/>
  <c r="B27" i="2"/>
  <c r="B26" i="2"/>
  <c r="B25" i="2"/>
  <c r="BK24" i="2"/>
  <c r="BJ24" i="2"/>
  <c r="BH24" i="2"/>
  <c r="BF24" i="2"/>
  <c r="BE24" i="2"/>
  <c r="BC24" i="2"/>
  <c r="BB24" i="2"/>
  <c r="AZ24" i="2"/>
  <c r="AX24" i="2"/>
  <c r="AW24" i="2"/>
  <c r="AU24" i="2"/>
  <c r="AT24" i="2"/>
  <c r="AR24" i="2"/>
  <c r="AP24" i="2"/>
  <c r="AO24" i="2"/>
  <c r="AM24" i="2"/>
  <c r="AL24" i="2"/>
  <c r="AJ24" i="2"/>
  <c r="AH24" i="2"/>
  <c r="AG24" i="2"/>
  <c r="AE24" i="2"/>
  <c r="AD24" i="2"/>
  <c r="AB24" i="2"/>
  <c r="Z24" i="2"/>
  <c r="Y24" i="2"/>
  <c r="W24" i="2"/>
  <c r="V24" i="2"/>
  <c r="T24" i="2"/>
  <c r="R24" i="2"/>
  <c r="Q24" i="2"/>
  <c r="O24" i="2"/>
  <c r="N24" i="2"/>
  <c r="L24" i="2"/>
  <c r="J24" i="2"/>
  <c r="I24" i="2"/>
  <c r="G24" i="2"/>
  <c r="F24" i="2"/>
  <c r="D24" i="2"/>
  <c r="B20" i="2"/>
  <c r="B19" i="2"/>
  <c r="B18" i="2"/>
  <c r="B17" i="2"/>
  <c r="AT16" i="2"/>
  <c r="AO16" i="2"/>
  <c r="AB16" i="2"/>
  <c r="W16" i="2"/>
  <c r="T16" i="2"/>
  <c r="G16" i="2"/>
  <c r="C13" i="2"/>
  <c r="B13" i="2"/>
  <c r="C12" i="2"/>
  <c r="B12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D9" i="2"/>
  <c r="C8" i="2"/>
  <c r="BG24" i="2" s="1"/>
  <c r="C6" i="2"/>
  <c r="AG16" i="2" s="1"/>
  <c r="D448" i="1"/>
  <c r="D447" i="1"/>
  <c r="I446" i="1"/>
  <c r="D446" i="1"/>
  <c r="D444" i="1"/>
  <c r="D443" i="1"/>
  <c r="H439" i="1"/>
  <c r="I439" i="1" s="1"/>
  <c r="D439" i="1"/>
  <c r="H438" i="1"/>
  <c r="I438" i="1" s="1"/>
  <c r="D438" i="1"/>
  <c r="H437" i="1"/>
  <c r="I437" i="1" s="1"/>
  <c r="D437" i="1"/>
  <c r="I436" i="1"/>
  <c r="H436" i="1"/>
  <c r="D436" i="1"/>
  <c r="I435" i="1"/>
  <c r="H435" i="1"/>
  <c r="D426" i="1"/>
  <c r="D416" i="1"/>
  <c r="D415" i="1"/>
  <c r="D414" i="1"/>
  <c r="D413" i="1"/>
  <c r="H403" i="1"/>
  <c r="D403" i="1"/>
  <c r="H402" i="1"/>
  <c r="E402" i="1"/>
  <c r="D402" i="1"/>
  <c r="H401" i="1"/>
  <c r="E401" i="1"/>
  <c r="H400" i="1"/>
  <c r="E400" i="1"/>
  <c r="D401" i="1" s="1"/>
  <c r="H399" i="1"/>
  <c r="E399" i="1"/>
  <c r="D400" i="1" s="1"/>
  <c r="D386" i="1"/>
  <c r="D376" i="1"/>
  <c r="AZ366" i="1"/>
  <c r="BA366" i="1" s="1"/>
  <c r="BB366" i="1" s="1"/>
  <c r="BC366" i="1" s="1"/>
  <c r="BD366" i="1" s="1"/>
  <c r="BE366" i="1" s="1"/>
  <c r="BF366" i="1" s="1"/>
  <c r="BG366" i="1" s="1"/>
  <c r="BH366" i="1" s="1"/>
  <c r="BI366" i="1" s="1"/>
  <c r="BJ366" i="1" s="1"/>
  <c r="BK366" i="1" s="1"/>
  <c r="I366" i="1"/>
  <c r="J366" i="1" s="1"/>
  <c r="K366" i="1" s="1"/>
  <c r="L366" i="1" s="1"/>
  <c r="M366" i="1" s="1"/>
  <c r="N366" i="1" s="1"/>
  <c r="O366" i="1" s="1"/>
  <c r="P366" i="1" s="1"/>
  <c r="Q366" i="1" s="1"/>
  <c r="R366" i="1" s="1"/>
  <c r="S366" i="1" s="1"/>
  <c r="T366" i="1" s="1"/>
  <c r="U366" i="1" s="1"/>
  <c r="V366" i="1" s="1"/>
  <c r="W366" i="1" s="1"/>
  <c r="X366" i="1" s="1"/>
  <c r="Y366" i="1" s="1"/>
  <c r="Z366" i="1" s="1"/>
  <c r="AA366" i="1" s="1"/>
  <c r="AB366" i="1" s="1"/>
  <c r="AC366" i="1" s="1"/>
  <c r="AD366" i="1" s="1"/>
  <c r="AE366" i="1" s="1"/>
  <c r="AF366" i="1" s="1"/>
  <c r="AG366" i="1" s="1"/>
  <c r="AH366" i="1" s="1"/>
  <c r="AI366" i="1" s="1"/>
  <c r="AJ366" i="1" s="1"/>
  <c r="AK366" i="1" s="1"/>
  <c r="AL366" i="1" s="1"/>
  <c r="AM366" i="1" s="1"/>
  <c r="AN366" i="1" s="1"/>
  <c r="AO366" i="1" s="1"/>
  <c r="AP366" i="1" s="1"/>
  <c r="AQ366" i="1" s="1"/>
  <c r="AR366" i="1" s="1"/>
  <c r="AS366" i="1" s="1"/>
  <c r="AT366" i="1" s="1"/>
  <c r="AU366" i="1" s="1"/>
  <c r="AV366" i="1" s="1"/>
  <c r="AW366" i="1" s="1"/>
  <c r="AX366" i="1" s="1"/>
  <c r="AY366" i="1" s="1"/>
  <c r="F366" i="1"/>
  <c r="G366" i="1" s="1"/>
  <c r="H366" i="1" s="1"/>
  <c r="E366" i="1"/>
  <c r="B366" i="1"/>
  <c r="K365" i="1"/>
  <c r="L365" i="1" s="1"/>
  <c r="M365" i="1" s="1"/>
  <c r="N365" i="1" s="1"/>
  <c r="O365" i="1" s="1"/>
  <c r="P365" i="1" s="1"/>
  <c r="Q365" i="1" s="1"/>
  <c r="R365" i="1" s="1"/>
  <c r="S365" i="1" s="1"/>
  <c r="T365" i="1" s="1"/>
  <c r="U365" i="1" s="1"/>
  <c r="V365" i="1" s="1"/>
  <c r="W365" i="1" s="1"/>
  <c r="X365" i="1" s="1"/>
  <c r="Y365" i="1" s="1"/>
  <c r="Z365" i="1" s="1"/>
  <c r="AA365" i="1" s="1"/>
  <c r="AB365" i="1" s="1"/>
  <c r="AC365" i="1" s="1"/>
  <c r="AD365" i="1" s="1"/>
  <c r="AE365" i="1" s="1"/>
  <c r="AF365" i="1" s="1"/>
  <c r="AG365" i="1" s="1"/>
  <c r="AH365" i="1" s="1"/>
  <c r="AI365" i="1" s="1"/>
  <c r="AJ365" i="1" s="1"/>
  <c r="AK365" i="1" s="1"/>
  <c r="AL365" i="1" s="1"/>
  <c r="AM365" i="1" s="1"/>
  <c r="AN365" i="1" s="1"/>
  <c r="AO365" i="1" s="1"/>
  <c r="AP365" i="1" s="1"/>
  <c r="AQ365" i="1" s="1"/>
  <c r="AR365" i="1" s="1"/>
  <c r="AS365" i="1" s="1"/>
  <c r="AT365" i="1" s="1"/>
  <c r="AU365" i="1" s="1"/>
  <c r="AV365" i="1" s="1"/>
  <c r="AW365" i="1" s="1"/>
  <c r="AX365" i="1" s="1"/>
  <c r="AY365" i="1" s="1"/>
  <c r="AZ365" i="1" s="1"/>
  <c r="BA365" i="1" s="1"/>
  <c r="BB365" i="1" s="1"/>
  <c r="BC365" i="1" s="1"/>
  <c r="BD365" i="1" s="1"/>
  <c r="BE365" i="1" s="1"/>
  <c r="BF365" i="1" s="1"/>
  <c r="BG365" i="1" s="1"/>
  <c r="BH365" i="1" s="1"/>
  <c r="BI365" i="1" s="1"/>
  <c r="BJ365" i="1" s="1"/>
  <c r="BK365" i="1" s="1"/>
  <c r="F365" i="1"/>
  <c r="G365" i="1" s="1"/>
  <c r="H365" i="1" s="1"/>
  <c r="I365" i="1" s="1"/>
  <c r="J365" i="1" s="1"/>
  <c r="E365" i="1"/>
  <c r="B365" i="1"/>
  <c r="L364" i="1"/>
  <c r="M364" i="1" s="1"/>
  <c r="N364" i="1" s="1"/>
  <c r="O364" i="1" s="1"/>
  <c r="P364" i="1" s="1"/>
  <c r="Q364" i="1" s="1"/>
  <c r="R364" i="1" s="1"/>
  <c r="S364" i="1" s="1"/>
  <c r="T364" i="1" s="1"/>
  <c r="U364" i="1" s="1"/>
  <c r="V364" i="1" s="1"/>
  <c r="W364" i="1" s="1"/>
  <c r="X364" i="1" s="1"/>
  <c r="Y364" i="1" s="1"/>
  <c r="Z364" i="1" s="1"/>
  <c r="AA364" i="1" s="1"/>
  <c r="AB364" i="1" s="1"/>
  <c r="AC364" i="1" s="1"/>
  <c r="AD364" i="1" s="1"/>
  <c r="AE364" i="1" s="1"/>
  <c r="AF364" i="1" s="1"/>
  <c r="AG364" i="1" s="1"/>
  <c r="AH364" i="1" s="1"/>
  <c r="AI364" i="1" s="1"/>
  <c r="AJ364" i="1" s="1"/>
  <c r="AK364" i="1" s="1"/>
  <c r="AL364" i="1" s="1"/>
  <c r="AM364" i="1" s="1"/>
  <c r="AN364" i="1" s="1"/>
  <c r="AO364" i="1" s="1"/>
  <c r="AP364" i="1" s="1"/>
  <c r="AQ364" i="1" s="1"/>
  <c r="AR364" i="1" s="1"/>
  <c r="AS364" i="1" s="1"/>
  <c r="AT364" i="1" s="1"/>
  <c r="AU364" i="1" s="1"/>
  <c r="AV364" i="1" s="1"/>
  <c r="AW364" i="1" s="1"/>
  <c r="AX364" i="1" s="1"/>
  <c r="AY364" i="1" s="1"/>
  <c r="AZ364" i="1" s="1"/>
  <c r="BA364" i="1" s="1"/>
  <c r="BB364" i="1" s="1"/>
  <c r="BC364" i="1" s="1"/>
  <c r="BD364" i="1" s="1"/>
  <c r="BE364" i="1" s="1"/>
  <c r="BF364" i="1" s="1"/>
  <c r="BG364" i="1" s="1"/>
  <c r="BH364" i="1" s="1"/>
  <c r="BI364" i="1" s="1"/>
  <c r="BJ364" i="1" s="1"/>
  <c r="BK364" i="1" s="1"/>
  <c r="I364" i="1"/>
  <c r="J364" i="1" s="1"/>
  <c r="K364" i="1" s="1"/>
  <c r="G364" i="1"/>
  <c r="H364" i="1" s="1"/>
  <c r="F364" i="1"/>
  <c r="E364" i="1"/>
  <c r="B364" i="1"/>
  <c r="AJ361" i="1"/>
  <c r="AK361" i="1" s="1"/>
  <c r="AL361" i="1" s="1"/>
  <c r="AM361" i="1" s="1"/>
  <c r="AN361" i="1" s="1"/>
  <c r="AO361" i="1" s="1"/>
  <c r="AP361" i="1" s="1"/>
  <c r="AQ361" i="1" s="1"/>
  <c r="AR361" i="1" s="1"/>
  <c r="AS361" i="1" s="1"/>
  <c r="AT361" i="1" s="1"/>
  <c r="AU361" i="1" s="1"/>
  <c r="AV361" i="1" s="1"/>
  <c r="AW361" i="1" s="1"/>
  <c r="AX361" i="1" s="1"/>
  <c r="AY361" i="1" s="1"/>
  <c r="AZ361" i="1" s="1"/>
  <c r="BA361" i="1" s="1"/>
  <c r="BB361" i="1" s="1"/>
  <c r="BC361" i="1" s="1"/>
  <c r="BD361" i="1" s="1"/>
  <c r="BE361" i="1" s="1"/>
  <c r="BF361" i="1" s="1"/>
  <c r="BG361" i="1" s="1"/>
  <c r="BH361" i="1" s="1"/>
  <c r="BI361" i="1" s="1"/>
  <c r="BJ361" i="1" s="1"/>
  <c r="BK361" i="1" s="1"/>
  <c r="O361" i="1"/>
  <c r="P361" i="1" s="1"/>
  <c r="Q361" i="1" s="1"/>
  <c r="R361" i="1" s="1"/>
  <c r="S361" i="1" s="1"/>
  <c r="T361" i="1" s="1"/>
  <c r="U361" i="1" s="1"/>
  <c r="V361" i="1" s="1"/>
  <c r="W361" i="1" s="1"/>
  <c r="X361" i="1" s="1"/>
  <c r="Y361" i="1" s="1"/>
  <c r="Z361" i="1" s="1"/>
  <c r="AA361" i="1" s="1"/>
  <c r="AB361" i="1" s="1"/>
  <c r="AC361" i="1" s="1"/>
  <c r="AD361" i="1" s="1"/>
  <c r="AE361" i="1" s="1"/>
  <c r="AF361" i="1" s="1"/>
  <c r="AG361" i="1" s="1"/>
  <c r="AH361" i="1" s="1"/>
  <c r="AI361" i="1" s="1"/>
  <c r="H361" i="1"/>
  <c r="I361" i="1" s="1"/>
  <c r="J361" i="1" s="1"/>
  <c r="K361" i="1" s="1"/>
  <c r="L361" i="1" s="1"/>
  <c r="M361" i="1" s="1"/>
  <c r="N361" i="1" s="1"/>
  <c r="F361" i="1"/>
  <c r="G361" i="1" s="1"/>
  <c r="E361" i="1"/>
  <c r="B361" i="1"/>
  <c r="J360" i="1"/>
  <c r="K360" i="1" s="1"/>
  <c r="L360" i="1" s="1"/>
  <c r="M360" i="1" s="1"/>
  <c r="N360" i="1" s="1"/>
  <c r="O360" i="1" s="1"/>
  <c r="P360" i="1" s="1"/>
  <c r="Q360" i="1" s="1"/>
  <c r="R360" i="1" s="1"/>
  <c r="S360" i="1" s="1"/>
  <c r="T360" i="1" s="1"/>
  <c r="U360" i="1" s="1"/>
  <c r="V360" i="1" s="1"/>
  <c r="W360" i="1" s="1"/>
  <c r="X360" i="1" s="1"/>
  <c r="Y360" i="1" s="1"/>
  <c r="Z360" i="1" s="1"/>
  <c r="AA360" i="1" s="1"/>
  <c r="AB360" i="1" s="1"/>
  <c r="AC360" i="1" s="1"/>
  <c r="AD360" i="1" s="1"/>
  <c r="AE360" i="1" s="1"/>
  <c r="AF360" i="1" s="1"/>
  <c r="AG360" i="1" s="1"/>
  <c r="AH360" i="1" s="1"/>
  <c r="AI360" i="1" s="1"/>
  <c r="AJ360" i="1" s="1"/>
  <c r="AK360" i="1" s="1"/>
  <c r="AL360" i="1" s="1"/>
  <c r="AM360" i="1" s="1"/>
  <c r="AN360" i="1" s="1"/>
  <c r="AO360" i="1" s="1"/>
  <c r="AP360" i="1" s="1"/>
  <c r="AQ360" i="1" s="1"/>
  <c r="AR360" i="1" s="1"/>
  <c r="AS360" i="1" s="1"/>
  <c r="AT360" i="1" s="1"/>
  <c r="AU360" i="1" s="1"/>
  <c r="AV360" i="1" s="1"/>
  <c r="AW360" i="1" s="1"/>
  <c r="AX360" i="1" s="1"/>
  <c r="AY360" i="1" s="1"/>
  <c r="AZ360" i="1" s="1"/>
  <c r="BA360" i="1" s="1"/>
  <c r="BB360" i="1" s="1"/>
  <c r="BC360" i="1" s="1"/>
  <c r="BD360" i="1" s="1"/>
  <c r="BE360" i="1" s="1"/>
  <c r="BF360" i="1" s="1"/>
  <c r="BG360" i="1" s="1"/>
  <c r="BH360" i="1" s="1"/>
  <c r="BI360" i="1" s="1"/>
  <c r="BJ360" i="1" s="1"/>
  <c r="BK360" i="1" s="1"/>
  <c r="E360" i="1"/>
  <c r="F360" i="1" s="1"/>
  <c r="G360" i="1" s="1"/>
  <c r="H360" i="1" s="1"/>
  <c r="I360" i="1" s="1"/>
  <c r="B360" i="1"/>
  <c r="E359" i="1"/>
  <c r="F359" i="1" s="1"/>
  <c r="G359" i="1" s="1"/>
  <c r="H359" i="1" s="1"/>
  <c r="I359" i="1" s="1"/>
  <c r="J359" i="1" s="1"/>
  <c r="K359" i="1" s="1"/>
  <c r="L359" i="1" s="1"/>
  <c r="M359" i="1" s="1"/>
  <c r="N359" i="1" s="1"/>
  <c r="O359" i="1" s="1"/>
  <c r="P359" i="1" s="1"/>
  <c r="Q359" i="1" s="1"/>
  <c r="R359" i="1" s="1"/>
  <c r="S359" i="1" s="1"/>
  <c r="T359" i="1" s="1"/>
  <c r="U359" i="1" s="1"/>
  <c r="V359" i="1" s="1"/>
  <c r="W359" i="1" s="1"/>
  <c r="X359" i="1" s="1"/>
  <c r="Y359" i="1" s="1"/>
  <c r="Z359" i="1" s="1"/>
  <c r="AA359" i="1" s="1"/>
  <c r="AB359" i="1" s="1"/>
  <c r="AC359" i="1" s="1"/>
  <c r="AD359" i="1" s="1"/>
  <c r="AE359" i="1" s="1"/>
  <c r="AF359" i="1" s="1"/>
  <c r="AG359" i="1" s="1"/>
  <c r="AH359" i="1" s="1"/>
  <c r="AI359" i="1" s="1"/>
  <c r="AJ359" i="1" s="1"/>
  <c r="AK359" i="1" s="1"/>
  <c r="AL359" i="1" s="1"/>
  <c r="AM359" i="1" s="1"/>
  <c r="AN359" i="1" s="1"/>
  <c r="AO359" i="1" s="1"/>
  <c r="AP359" i="1" s="1"/>
  <c r="AQ359" i="1" s="1"/>
  <c r="AR359" i="1" s="1"/>
  <c r="AS359" i="1" s="1"/>
  <c r="AT359" i="1" s="1"/>
  <c r="AU359" i="1" s="1"/>
  <c r="AV359" i="1" s="1"/>
  <c r="AW359" i="1" s="1"/>
  <c r="AX359" i="1" s="1"/>
  <c r="AY359" i="1" s="1"/>
  <c r="AZ359" i="1" s="1"/>
  <c r="BA359" i="1" s="1"/>
  <c r="BB359" i="1" s="1"/>
  <c r="BC359" i="1" s="1"/>
  <c r="BD359" i="1" s="1"/>
  <c r="BE359" i="1" s="1"/>
  <c r="BF359" i="1" s="1"/>
  <c r="BG359" i="1" s="1"/>
  <c r="BH359" i="1" s="1"/>
  <c r="BI359" i="1" s="1"/>
  <c r="BJ359" i="1" s="1"/>
  <c r="BK359" i="1" s="1"/>
  <c r="B359" i="1"/>
  <c r="D335" i="1"/>
  <c r="C335" i="1"/>
  <c r="AB313" i="1"/>
  <c r="AC313" i="1" s="1"/>
  <c r="AD313" i="1" s="1"/>
  <c r="AE313" i="1" s="1"/>
  <c r="AF313" i="1" s="1"/>
  <c r="AG313" i="1" s="1"/>
  <c r="AH313" i="1" s="1"/>
  <c r="AI313" i="1" s="1"/>
  <c r="AJ313" i="1" s="1"/>
  <c r="AK313" i="1" s="1"/>
  <c r="AL313" i="1" s="1"/>
  <c r="AM313" i="1" s="1"/>
  <c r="AN313" i="1" s="1"/>
  <c r="AO313" i="1" s="1"/>
  <c r="AP313" i="1" s="1"/>
  <c r="AQ313" i="1" s="1"/>
  <c r="AR313" i="1" s="1"/>
  <c r="AS313" i="1" s="1"/>
  <c r="AT313" i="1" s="1"/>
  <c r="AU313" i="1" s="1"/>
  <c r="AV313" i="1" s="1"/>
  <c r="AW313" i="1" s="1"/>
  <c r="AX313" i="1" s="1"/>
  <c r="AY313" i="1" s="1"/>
  <c r="AZ313" i="1" s="1"/>
  <c r="BA313" i="1" s="1"/>
  <c r="BB313" i="1" s="1"/>
  <c r="BC313" i="1" s="1"/>
  <c r="BD313" i="1" s="1"/>
  <c r="BE313" i="1" s="1"/>
  <c r="BF313" i="1" s="1"/>
  <c r="BG313" i="1" s="1"/>
  <c r="BH313" i="1" s="1"/>
  <c r="BI313" i="1" s="1"/>
  <c r="BJ313" i="1" s="1"/>
  <c r="BK313" i="1" s="1"/>
  <c r="L313" i="1"/>
  <c r="M313" i="1" s="1"/>
  <c r="N313" i="1" s="1"/>
  <c r="O313" i="1" s="1"/>
  <c r="P313" i="1" s="1"/>
  <c r="Q313" i="1" s="1"/>
  <c r="R313" i="1" s="1"/>
  <c r="S313" i="1" s="1"/>
  <c r="T313" i="1" s="1"/>
  <c r="U313" i="1" s="1"/>
  <c r="V313" i="1" s="1"/>
  <c r="W313" i="1" s="1"/>
  <c r="X313" i="1" s="1"/>
  <c r="Y313" i="1" s="1"/>
  <c r="Z313" i="1" s="1"/>
  <c r="AA313" i="1" s="1"/>
  <c r="F313" i="1"/>
  <c r="G313" i="1" s="1"/>
  <c r="H313" i="1" s="1"/>
  <c r="I313" i="1" s="1"/>
  <c r="J313" i="1" s="1"/>
  <c r="K313" i="1" s="1"/>
  <c r="E313" i="1"/>
  <c r="B313" i="1"/>
  <c r="G312" i="1"/>
  <c r="H312" i="1" s="1"/>
  <c r="I312" i="1" s="1"/>
  <c r="J312" i="1" s="1"/>
  <c r="K312" i="1" s="1"/>
  <c r="L312" i="1" s="1"/>
  <c r="M312" i="1" s="1"/>
  <c r="N312" i="1" s="1"/>
  <c r="O312" i="1" s="1"/>
  <c r="P312" i="1" s="1"/>
  <c r="Q312" i="1" s="1"/>
  <c r="R312" i="1" s="1"/>
  <c r="S312" i="1" s="1"/>
  <c r="T312" i="1" s="1"/>
  <c r="U312" i="1" s="1"/>
  <c r="V312" i="1" s="1"/>
  <c r="W312" i="1" s="1"/>
  <c r="X312" i="1" s="1"/>
  <c r="Y312" i="1" s="1"/>
  <c r="Z312" i="1" s="1"/>
  <c r="AA312" i="1" s="1"/>
  <c r="AB312" i="1" s="1"/>
  <c r="AC312" i="1" s="1"/>
  <c r="AD312" i="1" s="1"/>
  <c r="AE312" i="1" s="1"/>
  <c r="AF312" i="1" s="1"/>
  <c r="AG312" i="1" s="1"/>
  <c r="AH312" i="1" s="1"/>
  <c r="AI312" i="1" s="1"/>
  <c r="AJ312" i="1" s="1"/>
  <c r="AK312" i="1" s="1"/>
  <c r="AL312" i="1" s="1"/>
  <c r="AM312" i="1" s="1"/>
  <c r="AN312" i="1" s="1"/>
  <c r="AO312" i="1" s="1"/>
  <c r="AP312" i="1" s="1"/>
  <c r="AQ312" i="1" s="1"/>
  <c r="AR312" i="1" s="1"/>
  <c r="AS312" i="1" s="1"/>
  <c r="AT312" i="1" s="1"/>
  <c r="AU312" i="1" s="1"/>
  <c r="AV312" i="1" s="1"/>
  <c r="AW312" i="1" s="1"/>
  <c r="AX312" i="1" s="1"/>
  <c r="AY312" i="1" s="1"/>
  <c r="AZ312" i="1" s="1"/>
  <c r="BA312" i="1" s="1"/>
  <c r="BB312" i="1" s="1"/>
  <c r="BC312" i="1" s="1"/>
  <c r="BD312" i="1" s="1"/>
  <c r="BE312" i="1" s="1"/>
  <c r="BF312" i="1" s="1"/>
  <c r="BG312" i="1" s="1"/>
  <c r="BH312" i="1" s="1"/>
  <c r="BI312" i="1" s="1"/>
  <c r="BJ312" i="1" s="1"/>
  <c r="BK312" i="1" s="1"/>
  <c r="F312" i="1"/>
  <c r="B312" i="1"/>
  <c r="B311" i="1"/>
  <c r="B310" i="1"/>
  <c r="B309" i="1"/>
  <c r="B308" i="1"/>
  <c r="E305" i="1"/>
  <c r="F305" i="1" s="1"/>
  <c r="G305" i="1" s="1"/>
  <c r="H305" i="1" s="1"/>
  <c r="I305" i="1" s="1"/>
  <c r="J305" i="1" s="1"/>
  <c r="K305" i="1" s="1"/>
  <c r="L305" i="1" s="1"/>
  <c r="M305" i="1" s="1"/>
  <c r="N305" i="1" s="1"/>
  <c r="O305" i="1" s="1"/>
  <c r="P305" i="1" s="1"/>
  <c r="Q305" i="1" s="1"/>
  <c r="R305" i="1" s="1"/>
  <c r="S305" i="1" s="1"/>
  <c r="T305" i="1" s="1"/>
  <c r="U305" i="1" s="1"/>
  <c r="V305" i="1" s="1"/>
  <c r="W305" i="1" s="1"/>
  <c r="X305" i="1" s="1"/>
  <c r="Y305" i="1" s="1"/>
  <c r="Z305" i="1" s="1"/>
  <c r="AA305" i="1" s="1"/>
  <c r="B305" i="1"/>
  <c r="F304" i="1"/>
  <c r="G304" i="1" s="1"/>
  <c r="H304" i="1" s="1"/>
  <c r="I304" i="1" s="1"/>
  <c r="J304" i="1" s="1"/>
  <c r="K304" i="1" s="1"/>
  <c r="L304" i="1" s="1"/>
  <c r="M304" i="1" s="1"/>
  <c r="N304" i="1" s="1"/>
  <c r="O304" i="1" s="1"/>
  <c r="P304" i="1" s="1"/>
  <c r="Q304" i="1" s="1"/>
  <c r="R304" i="1" s="1"/>
  <c r="S304" i="1" s="1"/>
  <c r="T304" i="1" s="1"/>
  <c r="U304" i="1" s="1"/>
  <c r="V304" i="1" s="1"/>
  <c r="W304" i="1" s="1"/>
  <c r="X304" i="1" s="1"/>
  <c r="B304" i="1"/>
  <c r="B292" i="1" s="1"/>
  <c r="B303" i="1"/>
  <c r="B302" i="1"/>
  <c r="B300" i="1"/>
  <c r="B299" i="1"/>
  <c r="B287" i="1" s="1"/>
  <c r="M293" i="1"/>
  <c r="D293" i="1"/>
  <c r="B293" i="1"/>
  <c r="S292" i="1"/>
  <c r="B291" i="1"/>
  <c r="B290" i="1"/>
  <c r="B289" i="1"/>
  <c r="B288" i="1"/>
  <c r="C286" i="1"/>
  <c r="T276" i="1"/>
  <c r="U276" i="1" s="1"/>
  <c r="V276" i="1" s="1"/>
  <c r="W276" i="1" s="1"/>
  <c r="X276" i="1" s="1"/>
  <c r="Y276" i="1" s="1"/>
  <c r="Z276" i="1" s="1"/>
  <c r="AA276" i="1" s="1"/>
  <c r="AB276" i="1" s="1"/>
  <c r="AC276" i="1" s="1"/>
  <c r="AD276" i="1" s="1"/>
  <c r="AE276" i="1" s="1"/>
  <c r="AF276" i="1" s="1"/>
  <c r="AG276" i="1" s="1"/>
  <c r="AH276" i="1" s="1"/>
  <c r="AI276" i="1" s="1"/>
  <c r="AJ276" i="1" s="1"/>
  <c r="AK276" i="1" s="1"/>
  <c r="AL276" i="1" s="1"/>
  <c r="AM276" i="1" s="1"/>
  <c r="AN276" i="1" s="1"/>
  <c r="AO276" i="1" s="1"/>
  <c r="AP276" i="1" s="1"/>
  <c r="AQ276" i="1" s="1"/>
  <c r="AR276" i="1" s="1"/>
  <c r="AS276" i="1" s="1"/>
  <c r="AT276" i="1" s="1"/>
  <c r="AU276" i="1" s="1"/>
  <c r="AV276" i="1" s="1"/>
  <c r="AW276" i="1" s="1"/>
  <c r="AX276" i="1" s="1"/>
  <c r="AY276" i="1" s="1"/>
  <c r="AZ276" i="1" s="1"/>
  <c r="BA276" i="1" s="1"/>
  <c r="BB276" i="1" s="1"/>
  <c r="BC276" i="1" s="1"/>
  <c r="BD276" i="1" s="1"/>
  <c r="BE276" i="1" s="1"/>
  <c r="BF276" i="1" s="1"/>
  <c r="BG276" i="1" s="1"/>
  <c r="BH276" i="1" s="1"/>
  <c r="BI276" i="1" s="1"/>
  <c r="BJ276" i="1" s="1"/>
  <c r="BK276" i="1" s="1"/>
  <c r="J276" i="1"/>
  <c r="K276" i="1" s="1"/>
  <c r="L276" i="1" s="1"/>
  <c r="M276" i="1" s="1"/>
  <c r="N276" i="1" s="1"/>
  <c r="O276" i="1" s="1"/>
  <c r="P276" i="1" s="1"/>
  <c r="Q276" i="1" s="1"/>
  <c r="R276" i="1" s="1"/>
  <c r="S276" i="1" s="1"/>
  <c r="D276" i="1"/>
  <c r="E276" i="1" s="1"/>
  <c r="F276" i="1" s="1"/>
  <c r="G276" i="1" s="1"/>
  <c r="H276" i="1" s="1"/>
  <c r="I276" i="1" s="1"/>
  <c r="B276" i="1"/>
  <c r="B275" i="1"/>
  <c r="G274" i="1"/>
  <c r="E274" i="1"/>
  <c r="F274" i="1" s="1"/>
  <c r="B274" i="1"/>
  <c r="B272" i="1"/>
  <c r="D269" i="1"/>
  <c r="BK267" i="1"/>
  <c r="BJ267" i="1"/>
  <c r="BI267" i="1"/>
  <c r="BH267" i="1"/>
  <c r="BG267" i="1"/>
  <c r="BF267" i="1"/>
  <c r="BE267" i="1"/>
  <c r="BD267" i="1"/>
  <c r="BC267" i="1"/>
  <c r="BB267" i="1"/>
  <c r="BA267" i="1"/>
  <c r="AZ267" i="1"/>
  <c r="AY267" i="1"/>
  <c r="AX267" i="1"/>
  <c r="AW267" i="1"/>
  <c r="AV267" i="1"/>
  <c r="AU267" i="1"/>
  <c r="AT267" i="1"/>
  <c r="AS267" i="1"/>
  <c r="AR267" i="1"/>
  <c r="AQ267" i="1"/>
  <c r="AP267" i="1"/>
  <c r="AO267" i="1"/>
  <c r="AN267" i="1"/>
  <c r="AM267" i="1"/>
  <c r="AL267" i="1"/>
  <c r="AK267" i="1"/>
  <c r="AJ267" i="1"/>
  <c r="AI267" i="1"/>
  <c r="AH267" i="1"/>
  <c r="AG267" i="1"/>
  <c r="AF267" i="1"/>
  <c r="AE267" i="1"/>
  <c r="AD267" i="1"/>
  <c r="AC267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M267" i="1"/>
  <c r="L267" i="1"/>
  <c r="K267" i="1"/>
  <c r="J267" i="1"/>
  <c r="I267" i="1"/>
  <c r="H267" i="1"/>
  <c r="G267" i="1"/>
  <c r="F267" i="1"/>
  <c r="E267" i="1"/>
  <c r="D267" i="1"/>
  <c r="B267" i="1"/>
  <c r="BK266" i="1"/>
  <c r="BJ266" i="1"/>
  <c r="BI266" i="1"/>
  <c r="BH266" i="1"/>
  <c r="BG266" i="1"/>
  <c r="BF266" i="1"/>
  <c r="BE266" i="1"/>
  <c r="BD266" i="1"/>
  <c r="BC266" i="1"/>
  <c r="BC261" i="1" s="1"/>
  <c r="BB266" i="1"/>
  <c r="BA266" i="1"/>
  <c r="AZ266" i="1"/>
  <c r="AY266" i="1"/>
  <c r="AX266" i="1"/>
  <c r="AW266" i="1"/>
  <c r="AV266" i="1"/>
  <c r="AU266" i="1"/>
  <c r="AU261" i="1" s="1"/>
  <c r="AT266" i="1"/>
  <c r="AS266" i="1"/>
  <c r="AR266" i="1"/>
  <c r="AQ266" i="1"/>
  <c r="AP266" i="1"/>
  <c r="AO266" i="1"/>
  <c r="AN266" i="1"/>
  <c r="AM266" i="1"/>
  <c r="AM261" i="1" s="1"/>
  <c r="AL266" i="1"/>
  <c r="AK266" i="1"/>
  <c r="AJ266" i="1"/>
  <c r="AI266" i="1"/>
  <c r="AH266" i="1"/>
  <c r="AG266" i="1"/>
  <c r="AF266" i="1"/>
  <c r="AE266" i="1"/>
  <c r="AE261" i="1" s="1"/>
  <c r="AD266" i="1"/>
  <c r="AC266" i="1"/>
  <c r="AB266" i="1"/>
  <c r="AA266" i="1"/>
  <c r="Z266" i="1"/>
  <c r="Y266" i="1"/>
  <c r="X266" i="1"/>
  <c r="W266" i="1"/>
  <c r="W261" i="1" s="1"/>
  <c r="V266" i="1"/>
  <c r="U266" i="1"/>
  <c r="T266" i="1"/>
  <c r="S266" i="1"/>
  <c r="R266" i="1"/>
  <c r="Q266" i="1"/>
  <c r="P266" i="1"/>
  <c r="O266" i="1"/>
  <c r="O261" i="1" s="1"/>
  <c r="N266" i="1"/>
  <c r="M266" i="1"/>
  <c r="L266" i="1"/>
  <c r="K266" i="1"/>
  <c r="J266" i="1"/>
  <c r="I266" i="1"/>
  <c r="H266" i="1"/>
  <c r="G266" i="1"/>
  <c r="G261" i="1" s="1"/>
  <c r="F266" i="1"/>
  <c r="E266" i="1"/>
  <c r="D266" i="1"/>
  <c r="B266" i="1"/>
  <c r="BK265" i="1"/>
  <c r="BJ265" i="1"/>
  <c r="BI265" i="1"/>
  <c r="BH265" i="1"/>
  <c r="BG265" i="1"/>
  <c r="BF265" i="1"/>
  <c r="BE265" i="1"/>
  <c r="BD265" i="1"/>
  <c r="BC265" i="1"/>
  <c r="BB265" i="1"/>
  <c r="BA265" i="1"/>
  <c r="AZ265" i="1"/>
  <c r="AY265" i="1"/>
  <c r="AX265" i="1"/>
  <c r="AW265" i="1"/>
  <c r="AV265" i="1"/>
  <c r="AU265" i="1"/>
  <c r="AT265" i="1"/>
  <c r="AS265" i="1"/>
  <c r="AR265" i="1"/>
  <c r="AQ265" i="1"/>
  <c r="AP265" i="1"/>
  <c r="AO265" i="1"/>
  <c r="AN265" i="1"/>
  <c r="AM265" i="1"/>
  <c r="AL265" i="1"/>
  <c r="AK265" i="1"/>
  <c r="AJ265" i="1"/>
  <c r="AI265" i="1"/>
  <c r="AH265" i="1"/>
  <c r="AG265" i="1"/>
  <c r="AF265" i="1"/>
  <c r="AE265" i="1"/>
  <c r="AD265" i="1"/>
  <c r="AC265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H265" i="1"/>
  <c r="G265" i="1"/>
  <c r="F265" i="1"/>
  <c r="E265" i="1"/>
  <c r="D265" i="1"/>
  <c r="B265" i="1"/>
  <c r="BK264" i="1"/>
  <c r="BJ264" i="1"/>
  <c r="BI264" i="1"/>
  <c r="BH264" i="1"/>
  <c r="BG264" i="1"/>
  <c r="BG261" i="1" s="1"/>
  <c r="BF264" i="1"/>
  <c r="BE264" i="1"/>
  <c r="BE261" i="1" s="1"/>
  <c r="BD264" i="1"/>
  <c r="BC264" i="1"/>
  <c r="BB264" i="1"/>
  <c r="BA264" i="1"/>
  <c r="AZ264" i="1"/>
  <c r="AY264" i="1"/>
  <c r="AY261" i="1" s="1"/>
  <c r="AX264" i="1"/>
  <c r="AW264" i="1"/>
  <c r="AW261" i="1" s="1"/>
  <c r="AV264" i="1"/>
  <c r="AU264" i="1"/>
  <c r="AT264" i="1"/>
  <c r="AS264" i="1"/>
  <c r="AR264" i="1"/>
  <c r="AQ264" i="1"/>
  <c r="AQ261" i="1" s="1"/>
  <c r="AP264" i="1"/>
  <c r="AO264" i="1"/>
  <c r="AO261" i="1" s="1"/>
  <c r="AN264" i="1"/>
  <c r="AM264" i="1"/>
  <c r="AL264" i="1"/>
  <c r="AK264" i="1"/>
  <c r="AJ264" i="1"/>
  <c r="AI264" i="1"/>
  <c r="AH264" i="1"/>
  <c r="AG264" i="1"/>
  <c r="AG261" i="1" s="1"/>
  <c r="AF264" i="1"/>
  <c r="AE264" i="1"/>
  <c r="AD264" i="1"/>
  <c r="AC264" i="1"/>
  <c r="AB264" i="1"/>
  <c r="AA264" i="1"/>
  <c r="AA261" i="1" s="1"/>
  <c r="Z264" i="1"/>
  <c r="Y264" i="1"/>
  <c r="Y261" i="1" s="1"/>
  <c r="X264" i="1"/>
  <c r="W264" i="1"/>
  <c r="V264" i="1"/>
  <c r="U264" i="1"/>
  <c r="T264" i="1"/>
  <c r="S264" i="1"/>
  <c r="S261" i="1" s="1"/>
  <c r="R264" i="1"/>
  <c r="Q264" i="1"/>
  <c r="Q261" i="1" s="1"/>
  <c r="P264" i="1"/>
  <c r="O264" i="1"/>
  <c r="N264" i="1"/>
  <c r="M264" i="1"/>
  <c r="L264" i="1"/>
  <c r="K264" i="1"/>
  <c r="K261" i="1" s="1"/>
  <c r="J264" i="1"/>
  <c r="I264" i="1"/>
  <c r="I261" i="1" s="1"/>
  <c r="H264" i="1"/>
  <c r="G264" i="1"/>
  <c r="F264" i="1"/>
  <c r="E264" i="1"/>
  <c r="D264" i="1"/>
  <c r="B264" i="1"/>
  <c r="BK263" i="1"/>
  <c r="BJ263" i="1"/>
  <c r="BJ261" i="1" s="1"/>
  <c r="BI263" i="1"/>
  <c r="BH263" i="1"/>
  <c r="BG263" i="1"/>
  <c r="BF263" i="1"/>
  <c r="BE263" i="1"/>
  <c r="BD263" i="1"/>
  <c r="BD261" i="1" s="1"/>
  <c r="BC263" i="1"/>
  <c r="BB263" i="1"/>
  <c r="BB261" i="1" s="1"/>
  <c r="BA263" i="1"/>
  <c r="AZ263" i="1"/>
  <c r="AY263" i="1"/>
  <c r="AX263" i="1"/>
  <c r="AW263" i="1"/>
  <c r="AV263" i="1"/>
  <c r="AV261" i="1" s="1"/>
  <c r="AU263" i="1"/>
  <c r="AT263" i="1"/>
  <c r="AT261" i="1" s="1"/>
  <c r="AS263" i="1"/>
  <c r="AR263" i="1"/>
  <c r="AQ263" i="1"/>
  <c r="AP263" i="1"/>
  <c r="AO263" i="1"/>
  <c r="AN263" i="1"/>
  <c r="AN261" i="1" s="1"/>
  <c r="AM263" i="1"/>
  <c r="AL263" i="1"/>
  <c r="AL261" i="1" s="1"/>
  <c r="AK263" i="1"/>
  <c r="AJ263" i="1"/>
  <c r="AI263" i="1"/>
  <c r="AH263" i="1"/>
  <c r="AG263" i="1"/>
  <c r="AF263" i="1"/>
  <c r="AF261" i="1" s="1"/>
  <c r="AE263" i="1"/>
  <c r="AD263" i="1"/>
  <c r="AD261" i="1" s="1"/>
  <c r="AC263" i="1"/>
  <c r="AB263" i="1"/>
  <c r="AA263" i="1"/>
  <c r="Z263" i="1"/>
  <c r="Y263" i="1"/>
  <c r="X263" i="1"/>
  <c r="X261" i="1" s="1"/>
  <c r="W263" i="1"/>
  <c r="V263" i="1"/>
  <c r="V261" i="1" s="1"/>
  <c r="U263" i="1"/>
  <c r="T263" i="1"/>
  <c r="S263" i="1"/>
  <c r="R263" i="1"/>
  <c r="Q263" i="1"/>
  <c r="P263" i="1"/>
  <c r="P261" i="1" s="1"/>
  <c r="O263" i="1"/>
  <c r="N263" i="1"/>
  <c r="N261" i="1" s="1"/>
  <c r="M263" i="1"/>
  <c r="L263" i="1"/>
  <c r="K263" i="1"/>
  <c r="J263" i="1"/>
  <c r="I263" i="1"/>
  <c r="H263" i="1"/>
  <c r="H261" i="1" s="1"/>
  <c r="G263" i="1"/>
  <c r="F263" i="1"/>
  <c r="F261" i="1" s="1"/>
  <c r="E263" i="1"/>
  <c r="D263" i="1"/>
  <c r="B263" i="1"/>
  <c r="BK261" i="1"/>
  <c r="BI261" i="1"/>
  <c r="BA261" i="1"/>
  <c r="AS261" i="1"/>
  <c r="AK261" i="1"/>
  <c r="AI261" i="1"/>
  <c r="AC261" i="1"/>
  <c r="U261" i="1"/>
  <c r="M261" i="1"/>
  <c r="E261" i="1"/>
  <c r="B261" i="1"/>
  <c r="B259" i="1"/>
  <c r="B258" i="1"/>
  <c r="B257" i="1"/>
  <c r="B256" i="1"/>
  <c r="B255" i="1"/>
  <c r="B253" i="1"/>
  <c r="AL251" i="1"/>
  <c r="AM251" i="1" s="1"/>
  <c r="AN251" i="1" s="1"/>
  <c r="AO251" i="1" s="1"/>
  <c r="AP251" i="1" s="1"/>
  <c r="AQ251" i="1" s="1"/>
  <c r="AR251" i="1" s="1"/>
  <c r="AS251" i="1" s="1"/>
  <c r="AT251" i="1" s="1"/>
  <c r="AU251" i="1" s="1"/>
  <c r="AV251" i="1" s="1"/>
  <c r="AW251" i="1" s="1"/>
  <c r="AX251" i="1" s="1"/>
  <c r="AY251" i="1" s="1"/>
  <c r="AZ251" i="1" s="1"/>
  <c r="BA251" i="1" s="1"/>
  <c r="BB251" i="1" s="1"/>
  <c r="BC251" i="1" s="1"/>
  <c r="BD251" i="1" s="1"/>
  <c r="BE251" i="1" s="1"/>
  <c r="BF251" i="1" s="1"/>
  <c r="BG251" i="1" s="1"/>
  <c r="BH251" i="1" s="1"/>
  <c r="BI251" i="1" s="1"/>
  <c r="BJ251" i="1" s="1"/>
  <c r="BK251" i="1" s="1"/>
  <c r="AF251" i="1"/>
  <c r="AG251" i="1" s="1"/>
  <c r="AH251" i="1" s="1"/>
  <c r="AI251" i="1" s="1"/>
  <c r="AJ251" i="1" s="1"/>
  <c r="AK251" i="1" s="1"/>
  <c r="Y251" i="1"/>
  <c r="Z251" i="1" s="1"/>
  <c r="AA251" i="1" s="1"/>
  <c r="AB251" i="1" s="1"/>
  <c r="AC251" i="1" s="1"/>
  <c r="AD251" i="1" s="1"/>
  <c r="AE251" i="1" s="1"/>
  <c r="F251" i="1"/>
  <c r="G251" i="1" s="1"/>
  <c r="H251" i="1" s="1"/>
  <c r="I251" i="1" s="1"/>
  <c r="J251" i="1" s="1"/>
  <c r="K251" i="1" s="1"/>
  <c r="L251" i="1" s="1"/>
  <c r="M251" i="1" s="1"/>
  <c r="N251" i="1" s="1"/>
  <c r="O251" i="1" s="1"/>
  <c r="P251" i="1" s="1"/>
  <c r="Q251" i="1" s="1"/>
  <c r="R251" i="1" s="1"/>
  <c r="S251" i="1" s="1"/>
  <c r="T251" i="1" s="1"/>
  <c r="U251" i="1" s="1"/>
  <c r="V251" i="1" s="1"/>
  <c r="W251" i="1" s="1"/>
  <c r="X251" i="1" s="1"/>
  <c r="E251" i="1"/>
  <c r="B251" i="1"/>
  <c r="AP250" i="1"/>
  <c r="AF250" i="1"/>
  <c r="B250" i="1"/>
  <c r="AO249" i="1"/>
  <c r="AE249" i="1"/>
  <c r="B249" i="1"/>
  <c r="B248" i="1"/>
  <c r="B247" i="1"/>
  <c r="D234" i="1"/>
  <c r="D247" i="1" s="1"/>
  <c r="C234" i="1"/>
  <c r="D220" i="1"/>
  <c r="D218" i="1"/>
  <c r="C218" i="1"/>
  <c r="P212" i="1"/>
  <c r="Q212" i="1" s="1"/>
  <c r="R212" i="1" s="1"/>
  <c r="S212" i="1" s="1"/>
  <c r="T212" i="1" s="1"/>
  <c r="U212" i="1" s="1"/>
  <c r="V212" i="1" s="1"/>
  <c r="W212" i="1" s="1"/>
  <c r="X212" i="1" s="1"/>
  <c r="Y212" i="1" s="1"/>
  <c r="Z212" i="1" s="1"/>
  <c r="AA212" i="1" s="1"/>
  <c r="AB212" i="1" s="1"/>
  <c r="AC212" i="1" s="1"/>
  <c r="AD212" i="1" s="1"/>
  <c r="AE212" i="1" s="1"/>
  <c r="AF212" i="1" s="1"/>
  <c r="AG212" i="1" s="1"/>
  <c r="AH212" i="1" s="1"/>
  <c r="AI212" i="1" s="1"/>
  <c r="AJ212" i="1" s="1"/>
  <c r="AK212" i="1" s="1"/>
  <c r="AL212" i="1" s="1"/>
  <c r="AM212" i="1" s="1"/>
  <c r="AN212" i="1" s="1"/>
  <c r="AO212" i="1" s="1"/>
  <c r="AP212" i="1" s="1"/>
  <c r="AQ212" i="1" s="1"/>
  <c r="AR212" i="1" s="1"/>
  <c r="AS212" i="1" s="1"/>
  <c r="AT212" i="1" s="1"/>
  <c r="AU212" i="1" s="1"/>
  <c r="AV212" i="1" s="1"/>
  <c r="AW212" i="1" s="1"/>
  <c r="AX212" i="1" s="1"/>
  <c r="AY212" i="1" s="1"/>
  <c r="AZ212" i="1" s="1"/>
  <c r="BA212" i="1" s="1"/>
  <c r="BB212" i="1" s="1"/>
  <c r="BC212" i="1" s="1"/>
  <c r="BD212" i="1" s="1"/>
  <c r="BE212" i="1" s="1"/>
  <c r="BF212" i="1" s="1"/>
  <c r="BG212" i="1" s="1"/>
  <c r="BH212" i="1" s="1"/>
  <c r="BI212" i="1" s="1"/>
  <c r="BJ212" i="1" s="1"/>
  <c r="BK212" i="1" s="1"/>
  <c r="J212" i="1"/>
  <c r="K212" i="1" s="1"/>
  <c r="L212" i="1" s="1"/>
  <c r="M212" i="1" s="1"/>
  <c r="N212" i="1" s="1"/>
  <c r="O212" i="1" s="1"/>
  <c r="H212" i="1"/>
  <c r="I212" i="1" s="1"/>
  <c r="F212" i="1"/>
  <c r="G212" i="1" s="1"/>
  <c r="E212" i="1"/>
  <c r="B212" i="1"/>
  <c r="J211" i="1"/>
  <c r="K211" i="1" s="1"/>
  <c r="L211" i="1" s="1"/>
  <c r="M211" i="1" s="1"/>
  <c r="N211" i="1" s="1"/>
  <c r="O211" i="1" s="1"/>
  <c r="P211" i="1" s="1"/>
  <c r="Q211" i="1" s="1"/>
  <c r="R211" i="1" s="1"/>
  <c r="S211" i="1" s="1"/>
  <c r="T211" i="1" s="1"/>
  <c r="U211" i="1" s="1"/>
  <c r="V211" i="1" s="1"/>
  <c r="W211" i="1" s="1"/>
  <c r="X211" i="1" s="1"/>
  <c r="Y211" i="1" s="1"/>
  <c r="Z211" i="1" s="1"/>
  <c r="AA211" i="1" s="1"/>
  <c r="AB211" i="1" s="1"/>
  <c r="AC211" i="1" s="1"/>
  <c r="AD211" i="1" s="1"/>
  <c r="AE211" i="1" s="1"/>
  <c r="AF211" i="1" s="1"/>
  <c r="AG211" i="1" s="1"/>
  <c r="AH211" i="1" s="1"/>
  <c r="AI211" i="1" s="1"/>
  <c r="AJ211" i="1" s="1"/>
  <c r="AK211" i="1" s="1"/>
  <c r="AL211" i="1" s="1"/>
  <c r="AM211" i="1" s="1"/>
  <c r="AN211" i="1" s="1"/>
  <c r="AO211" i="1" s="1"/>
  <c r="AP211" i="1" s="1"/>
  <c r="AQ211" i="1" s="1"/>
  <c r="AR211" i="1" s="1"/>
  <c r="AS211" i="1" s="1"/>
  <c r="AT211" i="1" s="1"/>
  <c r="AU211" i="1" s="1"/>
  <c r="AV211" i="1" s="1"/>
  <c r="AW211" i="1" s="1"/>
  <c r="AX211" i="1" s="1"/>
  <c r="AY211" i="1" s="1"/>
  <c r="AZ211" i="1" s="1"/>
  <c r="BA211" i="1" s="1"/>
  <c r="BB211" i="1" s="1"/>
  <c r="BC211" i="1" s="1"/>
  <c r="BD211" i="1" s="1"/>
  <c r="BE211" i="1" s="1"/>
  <c r="BF211" i="1" s="1"/>
  <c r="BG211" i="1" s="1"/>
  <c r="BH211" i="1" s="1"/>
  <c r="BI211" i="1" s="1"/>
  <c r="BJ211" i="1" s="1"/>
  <c r="BK211" i="1" s="1"/>
  <c r="F211" i="1"/>
  <c r="G211" i="1" s="1"/>
  <c r="H211" i="1" s="1"/>
  <c r="I211" i="1" s="1"/>
  <c r="E211" i="1"/>
  <c r="B211" i="1"/>
  <c r="AD210" i="1"/>
  <c r="AE210" i="1" s="1"/>
  <c r="AF210" i="1" s="1"/>
  <c r="AG210" i="1" s="1"/>
  <c r="AH210" i="1" s="1"/>
  <c r="AI210" i="1" s="1"/>
  <c r="AJ210" i="1" s="1"/>
  <c r="H210" i="1"/>
  <c r="I210" i="1" s="1"/>
  <c r="J210" i="1" s="1"/>
  <c r="K210" i="1" s="1"/>
  <c r="L210" i="1" s="1"/>
  <c r="M210" i="1" s="1"/>
  <c r="N210" i="1" s="1"/>
  <c r="O210" i="1" s="1"/>
  <c r="P210" i="1" s="1"/>
  <c r="Q210" i="1" s="1"/>
  <c r="R210" i="1" s="1"/>
  <c r="S210" i="1" s="1"/>
  <c r="T210" i="1" s="1"/>
  <c r="U210" i="1" s="1"/>
  <c r="V210" i="1" s="1"/>
  <c r="W210" i="1" s="1"/>
  <c r="X210" i="1" s="1"/>
  <c r="Y210" i="1" s="1"/>
  <c r="Z210" i="1" s="1"/>
  <c r="AA210" i="1" s="1"/>
  <c r="AB210" i="1" s="1"/>
  <c r="AC210" i="1" s="1"/>
  <c r="F210" i="1"/>
  <c r="G210" i="1" s="1"/>
  <c r="E210" i="1"/>
  <c r="B210" i="1"/>
  <c r="F207" i="1"/>
  <c r="G207" i="1" s="1"/>
  <c r="H207" i="1" s="1"/>
  <c r="I207" i="1" s="1"/>
  <c r="J207" i="1" s="1"/>
  <c r="K207" i="1" s="1"/>
  <c r="L207" i="1" s="1"/>
  <c r="M207" i="1" s="1"/>
  <c r="N207" i="1" s="1"/>
  <c r="O207" i="1" s="1"/>
  <c r="P207" i="1" s="1"/>
  <c r="Q207" i="1" s="1"/>
  <c r="R207" i="1" s="1"/>
  <c r="S207" i="1" s="1"/>
  <c r="T207" i="1" s="1"/>
  <c r="U207" i="1" s="1"/>
  <c r="V207" i="1" s="1"/>
  <c r="W207" i="1" s="1"/>
  <c r="X207" i="1" s="1"/>
  <c r="Y207" i="1" s="1"/>
  <c r="Z207" i="1" s="1"/>
  <c r="AA207" i="1" s="1"/>
  <c r="AB207" i="1" s="1"/>
  <c r="AC207" i="1" s="1"/>
  <c r="AD207" i="1" s="1"/>
  <c r="AE207" i="1" s="1"/>
  <c r="AF207" i="1" s="1"/>
  <c r="AG207" i="1" s="1"/>
  <c r="AH207" i="1" s="1"/>
  <c r="AI207" i="1" s="1"/>
  <c r="AJ207" i="1" s="1"/>
  <c r="AK207" i="1" s="1"/>
  <c r="AL207" i="1" s="1"/>
  <c r="AM207" i="1" s="1"/>
  <c r="AN207" i="1" s="1"/>
  <c r="AO207" i="1" s="1"/>
  <c r="AP207" i="1" s="1"/>
  <c r="AQ207" i="1" s="1"/>
  <c r="AR207" i="1" s="1"/>
  <c r="AS207" i="1" s="1"/>
  <c r="AT207" i="1" s="1"/>
  <c r="AU207" i="1" s="1"/>
  <c r="AV207" i="1" s="1"/>
  <c r="AW207" i="1" s="1"/>
  <c r="AX207" i="1" s="1"/>
  <c r="AY207" i="1" s="1"/>
  <c r="AZ207" i="1" s="1"/>
  <c r="BA207" i="1" s="1"/>
  <c r="BB207" i="1" s="1"/>
  <c r="BC207" i="1" s="1"/>
  <c r="BD207" i="1" s="1"/>
  <c r="BE207" i="1" s="1"/>
  <c r="BF207" i="1" s="1"/>
  <c r="BG207" i="1" s="1"/>
  <c r="BH207" i="1" s="1"/>
  <c r="BI207" i="1" s="1"/>
  <c r="BJ207" i="1" s="1"/>
  <c r="BK207" i="1" s="1"/>
  <c r="E207" i="1"/>
  <c r="B207" i="1"/>
  <c r="J206" i="1"/>
  <c r="K206" i="1" s="1"/>
  <c r="L206" i="1" s="1"/>
  <c r="M206" i="1" s="1"/>
  <c r="N206" i="1" s="1"/>
  <c r="O206" i="1" s="1"/>
  <c r="P206" i="1" s="1"/>
  <c r="Q206" i="1" s="1"/>
  <c r="R206" i="1" s="1"/>
  <c r="S206" i="1" s="1"/>
  <c r="T206" i="1" s="1"/>
  <c r="U206" i="1" s="1"/>
  <c r="V206" i="1" s="1"/>
  <c r="W206" i="1" s="1"/>
  <c r="X206" i="1" s="1"/>
  <c r="Y206" i="1" s="1"/>
  <c r="Z206" i="1" s="1"/>
  <c r="AA206" i="1" s="1"/>
  <c r="AB206" i="1" s="1"/>
  <c r="AC206" i="1" s="1"/>
  <c r="AD206" i="1" s="1"/>
  <c r="AE206" i="1" s="1"/>
  <c r="AF206" i="1" s="1"/>
  <c r="AG206" i="1" s="1"/>
  <c r="AH206" i="1" s="1"/>
  <c r="AI206" i="1" s="1"/>
  <c r="AJ206" i="1" s="1"/>
  <c r="AK206" i="1" s="1"/>
  <c r="AL206" i="1" s="1"/>
  <c r="AM206" i="1" s="1"/>
  <c r="AN206" i="1" s="1"/>
  <c r="AO206" i="1" s="1"/>
  <c r="AP206" i="1" s="1"/>
  <c r="AQ206" i="1" s="1"/>
  <c r="AR206" i="1" s="1"/>
  <c r="AS206" i="1" s="1"/>
  <c r="AT206" i="1" s="1"/>
  <c r="AU206" i="1" s="1"/>
  <c r="AV206" i="1" s="1"/>
  <c r="AW206" i="1" s="1"/>
  <c r="AX206" i="1" s="1"/>
  <c r="AY206" i="1" s="1"/>
  <c r="AZ206" i="1" s="1"/>
  <c r="BA206" i="1" s="1"/>
  <c r="BB206" i="1" s="1"/>
  <c r="BC206" i="1" s="1"/>
  <c r="BD206" i="1" s="1"/>
  <c r="BE206" i="1" s="1"/>
  <c r="BF206" i="1" s="1"/>
  <c r="BG206" i="1" s="1"/>
  <c r="BH206" i="1" s="1"/>
  <c r="BI206" i="1" s="1"/>
  <c r="BJ206" i="1" s="1"/>
  <c r="BK206" i="1" s="1"/>
  <c r="F206" i="1"/>
  <c r="G206" i="1" s="1"/>
  <c r="H206" i="1" s="1"/>
  <c r="I206" i="1" s="1"/>
  <c r="E206" i="1"/>
  <c r="B206" i="1"/>
  <c r="T205" i="1"/>
  <c r="U205" i="1" s="1"/>
  <c r="V205" i="1" s="1"/>
  <c r="W205" i="1" s="1"/>
  <c r="X205" i="1" s="1"/>
  <c r="Y205" i="1" s="1"/>
  <c r="Z205" i="1" s="1"/>
  <c r="AA205" i="1" s="1"/>
  <c r="AB205" i="1" s="1"/>
  <c r="AC205" i="1" s="1"/>
  <c r="AD205" i="1" s="1"/>
  <c r="AE205" i="1" s="1"/>
  <c r="AF205" i="1" s="1"/>
  <c r="AG205" i="1" s="1"/>
  <c r="AH205" i="1" s="1"/>
  <c r="AI205" i="1" s="1"/>
  <c r="AJ205" i="1" s="1"/>
  <c r="AK205" i="1" s="1"/>
  <c r="AL205" i="1" s="1"/>
  <c r="AM205" i="1" s="1"/>
  <c r="AN205" i="1" s="1"/>
  <c r="AO205" i="1" s="1"/>
  <c r="AP205" i="1" s="1"/>
  <c r="AQ205" i="1" s="1"/>
  <c r="AR205" i="1" s="1"/>
  <c r="AS205" i="1" s="1"/>
  <c r="AT205" i="1" s="1"/>
  <c r="AU205" i="1" s="1"/>
  <c r="AV205" i="1" s="1"/>
  <c r="AW205" i="1" s="1"/>
  <c r="AX205" i="1" s="1"/>
  <c r="P205" i="1"/>
  <c r="Q205" i="1" s="1"/>
  <c r="R205" i="1" s="1"/>
  <c r="S205" i="1" s="1"/>
  <c r="H205" i="1"/>
  <c r="I205" i="1" s="1"/>
  <c r="J205" i="1" s="1"/>
  <c r="K205" i="1" s="1"/>
  <c r="L205" i="1" s="1"/>
  <c r="M205" i="1" s="1"/>
  <c r="N205" i="1" s="1"/>
  <c r="O205" i="1" s="1"/>
  <c r="F205" i="1"/>
  <c r="G205" i="1" s="1"/>
  <c r="E205" i="1"/>
  <c r="B205" i="1"/>
  <c r="J202" i="1"/>
  <c r="K202" i="1" s="1"/>
  <c r="L202" i="1" s="1"/>
  <c r="M202" i="1" s="1"/>
  <c r="N202" i="1" s="1"/>
  <c r="O202" i="1" s="1"/>
  <c r="P202" i="1" s="1"/>
  <c r="Q202" i="1" s="1"/>
  <c r="R202" i="1" s="1"/>
  <c r="S202" i="1" s="1"/>
  <c r="T202" i="1" s="1"/>
  <c r="U202" i="1" s="1"/>
  <c r="V202" i="1" s="1"/>
  <c r="W202" i="1" s="1"/>
  <c r="X202" i="1" s="1"/>
  <c r="Y202" i="1" s="1"/>
  <c r="Z202" i="1" s="1"/>
  <c r="AA202" i="1" s="1"/>
  <c r="AB202" i="1" s="1"/>
  <c r="AC202" i="1" s="1"/>
  <c r="AD202" i="1" s="1"/>
  <c r="AE202" i="1" s="1"/>
  <c r="AF202" i="1" s="1"/>
  <c r="AG202" i="1" s="1"/>
  <c r="AH202" i="1" s="1"/>
  <c r="AI202" i="1" s="1"/>
  <c r="AJ202" i="1" s="1"/>
  <c r="AK202" i="1" s="1"/>
  <c r="AL202" i="1" s="1"/>
  <c r="AM202" i="1" s="1"/>
  <c r="AN202" i="1" s="1"/>
  <c r="AO202" i="1" s="1"/>
  <c r="AP202" i="1" s="1"/>
  <c r="AQ202" i="1" s="1"/>
  <c r="AR202" i="1" s="1"/>
  <c r="AS202" i="1" s="1"/>
  <c r="AT202" i="1" s="1"/>
  <c r="AU202" i="1" s="1"/>
  <c r="AV202" i="1" s="1"/>
  <c r="AW202" i="1" s="1"/>
  <c r="AX202" i="1" s="1"/>
  <c r="AY202" i="1" s="1"/>
  <c r="AZ202" i="1" s="1"/>
  <c r="BA202" i="1" s="1"/>
  <c r="BB202" i="1" s="1"/>
  <c r="BC202" i="1" s="1"/>
  <c r="BD202" i="1" s="1"/>
  <c r="BE202" i="1" s="1"/>
  <c r="BF202" i="1" s="1"/>
  <c r="BG202" i="1" s="1"/>
  <c r="BH202" i="1" s="1"/>
  <c r="BI202" i="1" s="1"/>
  <c r="BJ202" i="1" s="1"/>
  <c r="BK202" i="1" s="1"/>
  <c r="H202" i="1"/>
  <c r="I202" i="1" s="1"/>
  <c r="G202" i="1"/>
  <c r="F202" i="1"/>
  <c r="E202" i="1"/>
  <c r="B202" i="1"/>
  <c r="L201" i="1"/>
  <c r="M201" i="1" s="1"/>
  <c r="N201" i="1" s="1"/>
  <c r="O201" i="1" s="1"/>
  <c r="P201" i="1" s="1"/>
  <c r="Q201" i="1" s="1"/>
  <c r="R201" i="1" s="1"/>
  <c r="S201" i="1" s="1"/>
  <c r="T201" i="1" s="1"/>
  <c r="U201" i="1" s="1"/>
  <c r="V201" i="1" s="1"/>
  <c r="W201" i="1" s="1"/>
  <c r="X201" i="1" s="1"/>
  <c r="Y201" i="1" s="1"/>
  <c r="Z201" i="1" s="1"/>
  <c r="AA201" i="1" s="1"/>
  <c r="AB201" i="1" s="1"/>
  <c r="AC201" i="1" s="1"/>
  <c r="AD201" i="1" s="1"/>
  <c r="AE201" i="1" s="1"/>
  <c r="AF201" i="1" s="1"/>
  <c r="AG201" i="1" s="1"/>
  <c r="AH201" i="1" s="1"/>
  <c r="AI201" i="1" s="1"/>
  <c r="AJ201" i="1" s="1"/>
  <c r="AK201" i="1" s="1"/>
  <c r="AL201" i="1" s="1"/>
  <c r="AM201" i="1" s="1"/>
  <c r="AN201" i="1" s="1"/>
  <c r="AO201" i="1" s="1"/>
  <c r="AP201" i="1" s="1"/>
  <c r="AQ201" i="1" s="1"/>
  <c r="AR201" i="1" s="1"/>
  <c r="AS201" i="1" s="1"/>
  <c r="AT201" i="1" s="1"/>
  <c r="AU201" i="1" s="1"/>
  <c r="AV201" i="1" s="1"/>
  <c r="AW201" i="1" s="1"/>
  <c r="AX201" i="1" s="1"/>
  <c r="AY201" i="1" s="1"/>
  <c r="AZ201" i="1" s="1"/>
  <c r="BA201" i="1" s="1"/>
  <c r="BB201" i="1" s="1"/>
  <c r="BC201" i="1" s="1"/>
  <c r="BD201" i="1" s="1"/>
  <c r="BE201" i="1" s="1"/>
  <c r="BF201" i="1" s="1"/>
  <c r="BG201" i="1" s="1"/>
  <c r="BH201" i="1" s="1"/>
  <c r="BI201" i="1" s="1"/>
  <c r="BJ201" i="1" s="1"/>
  <c r="BK201" i="1" s="1"/>
  <c r="J201" i="1"/>
  <c r="K201" i="1" s="1"/>
  <c r="H201" i="1"/>
  <c r="I201" i="1" s="1"/>
  <c r="F201" i="1"/>
  <c r="G201" i="1" s="1"/>
  <c r="E201" i="1"/>
  <c r="B201" i="1"/>
  <c r="R200" i="1"/>
  <c r="S200" i="1" s="1"/>
  <c r="T200" i="1" s="1"/>
  <c r="U200" i="1" s="1"/>
  <c r="V200" i="1" s="1"/>
  <c r="W200" i="1" s="1"/>
  <c r="X200" i="1" s="1"/>
  <c r="Y200" i="1" s="1"/>
  <c r="Z200" i="1" s="1"/>
  <c r="AA200" i="1" s="1"/>
  <c r="AB200" i="1" s="1"/>
  <c r="AC200" i="1" s="1"/>
  <c r="AD200" i="1" s="1"/>
  <c r="AE200" i="1" s="1"/>
  <c r="AF200" i="1" s="1"/>
  <c r="AG200" i="1" s="1"/>
  <c r="AH200" i="1" s="1"/>
  <c r="AI200" i="1" s="1"/>
  <c r="AJ200" i="1" s="1"/>
  <c r="AK200" i="1" s="1"/>
  <c r="AL200" i="1" s="1"/>
  <c r="AM200" i="1" s="1"/>
  <c r="AN200" i="1" s="1"/>
  <c r="AO200" i="1" s="1"/>
  <c r="AP200" i="1" s="1"/>
  <c r="AQ200" i="1" s="1"/>
  <c r="AR200" i="1" s="1"/>
  <c r="AS200" i="1" s="1"/>
  <c r="AT200" i="1" s="1"/>
  <c r="AU200" i="1" s="1"/>
  <c r="AV200" i="1" s="1"/>
  <c r="AW200" i="1" s="1"/>
  <c r="AX200" i="1" s="1"/>
  <c r="AY200" i="1" s="1"/>
  <c r="AZ200" i="1" s="1"/>
  <c r="BA200" i="1" s="1"/>
  <c r="BB200" i="1" s="1"/>
  <c r="BC200" i="1" s="1"/>
  <c r="BD200" i="1" s="1"/>
  <c r="BE200" i="1" s="1"/>
  <c r="BF200" i="1" s="1"/>
  <c r="BG200" i="1" s="1"/>
  <c r="BH200" i="1" s="1"/>
  <c r="BI200" i="1" s="1"/>
  <c r="BJ200" i="1" s="1"/>
  <c r="BK200" i="1" s="1"/>
  <c r="F200" i="1"/>
  <c r="G200" i="1" s="1"/>
  <c r="H200" i="1" s="1"/>
  <c r="I200" i="1" s="1"/>
  <c r="J200" i="1" s="1"/>
  <c r="K200" i="1" s="1"/>
  <c r="L200" i="1" s="1"/>
  <c r="M200" i="1" s="1"/>
  <c r="N200" i="1" s="1"/>
  <c r="O200" i="1" s="1"/>
  <c r="P200" i="1" s="1"/>
  <c r="Q200" i="1" s="1"/>
  <c r="E200" i="1"/>
  <c r="B200" i="1"/>
  <c r="D198" i="1"/>
  <c r="E197" i="1"/>
  <c r="F197" i="1" s="1"/>
  <c r="G197" i="1" s="1"/>
  <c r="H197" i="1" s="1"/>
  <c r="I197" i="1" s="1"/>
  <c r="J197" i="1" s="1"/>
  <c r="K197" i="1" s="1"/>
  <c r="L197" i="1" s="1"/>
  <c r="M197" i="1" s="1"/>
  <c r="N197" i="1" s="1"/>
  <c r="O197" i="1" s="1"/>
  <c r="P197" i="1" s="1"/>
  <c r="Q197" i="1" s="1"/>
  <c r="R197" i="1" s="1"/>
  <c r="S197" i="1" s="1"/>
  <c r="T197" i="1" s="1"/>
  <c r="U197" i="1" s="1"/>
  <c r="V197" i="1" s="1"/>
  <c r="W197" i="1" s="1"/>
  <c r="X197" i="1" s="1"/>
  <c r="Y197" i="1" s="1"/>
  <c r="Z197" i="1" s="1"/>
  <c r="AA197" i="1" s="1"/>
  <c r="AB197" i="1" s="1"/>
  <c r="AC197" i="1" s="1"/>
  <c r="AD197" i="1" s="1"/>
  <c r="AE197" i="1" s="1"/>
  <c r="AF197" i="1" s="1"/>
  <c r="AG197" i="1" s="1"/>
  <c r="AH197" i="1" s="1"/>
  <c r="AI197" i="1" s="1"/>
  <c r="AJ197" i="1" s="1"/>
  <c r="AK197" i="1" s="1"/>
  <c r="AL197" i="1" s="1"/>
  <c r="AM197" i="1" s="1"/>
  <c r="AN197" i="1" s="1"/>
  <c r="AO197" i="1" s="1"/>
  <c r="AP197" i="1" s="1"/>
  <c r="AQ197" i="1" s="1"/>
  <c r="AR197" i="1" s="1"/>
  <c r="AS197" i="1" s="1"/>
  <c r="AT197" i="1" s="1"/>
  <c r="AU197" i="1" s="1"/>
  <c r="AV197" i="1" s="1"/>
  <c r="AW197" i="1" s="1"/>
  <c r="AX197" i="1" s="1"/>
  <c r="AY197" i="1" s="1"/>
  <c r="AZ197" i="1" s="1"/>
  <c r="BA197" i="1" s="1"/>
  <c r="BB197" i="1" s="1"/>
  <c r="BC197" i="1" s="1"/>
  <c r="BD197" i="1" s="1"/>
  <c r="BE197" i="1" s="1"/>
  <c r="BF197" i="1" s="1"/>
  <c r="BG197" i="1" s="1"/>
  <c r="BH197" i="1" s="1"/>
  <c r="BI197" i="1" s="1"/>
  <c r="BJ197" i="1" s="1"/>
  <c r="BK197" i="1" s="1"/>
  <c r="B197" i="1"/>
  <c r="W196" i="1"/>
  <c r="X196" i="1" s="1"/>
  <c r="Y196" i="1" s="1"/>
  <c r="Z196" i="1" s="1"/>
  <c r="AA196" i="1" s="1"/>
  <c r="AB196" i="1" s="1"/>
  <c r="AC196" i="1" s="1"/>
  <c r="AD196" i="1" s="1"/>
  <c r="AE196" i="1" s="1"/>
  <c r="AF196" i="1" s="1"/>
  <c r="AG196" i="1" s="1"/>
  <c r="AH196" i="1" s="1"/>
  <c r="AI196" i="1" s="1"/>
  <c r="AJ196" i="1" s="1"/>
  <c r="AK196" i="1" s="1"/>
  <c r="AL196" i="1" s="1"/>
  <c r="AM196" i="1" s="1"/>
  <c r="AN196" i="1" s="1"/>
  <c r="AO196" i="1" s="1"/>
  <c r="AP196" i="1" s="1"/>
  <c r="AQ196" i="1" s="1"/>
  <c r="AR196" i="1" s="1"/>
  <c r="AS196" i="1" s="1"/>
  <c r="AT196" i="1" s="1"/>
  <c r="AU196" i="1" s="1"/>
  <c r="AV196" i="1" s="1"/>
  <c r="AW196" i="1" s="1"/>
  <c r="AX196" i="1" s="1"/>
  <c r="AY196" i="1" s="1"/>
  <c r="AZ196" i="1" s="1"/>
  <c r="BA196" i="1" s="1"/>
  <c r="BB196" i="1" s="1"/>
  <c r="BC196" i="1" s="1"/>
  <c r="BD196" i="1" s="1"/>
  <c r="BE196" i="1" s="1"/>
  <c r="BF196" i="1" s="1"/>
  <c r="BG196" i="1" s="1"/>
  <c r="BH196" i="1" s="1"/>
  <c r="BI196" i="1" s="1"/>
  <c r="BJ196" i="1" s="1"/>
  <c r="BK196" i="1" s="1"/>
  <c r="K196" i="1"/>
  <c r="L196" i="1" s="1"/>
  <c r="M196" i="1" s="1"/>
  <c r="N196" i="1" s="1"/>
  <c r="O196" i="1" s="1"/>
  <c r="P196" i="1" s="1"/>
  <c r="Q196" i="1" s="1"/>
  <c r="R196" i="1" s="1"/>
  <c r="S196" i="1" s="1"/>
  <c r="T196" i="1" s="1"/>
  <c r="U196" i="1" s="1"/>
  <c r="V196" i="1" s="1"/>
  <c r="I196" i="1"/>
  <c r="J196" i="1" s="1"/>
  <c r="G196" i="1"/>
  <c r="H196" i="1" s="1"/>
  <c r="E196" i="1"/>
  <c r="F196" i="1" s="1"/>
  <c r="B196" i="1"/>
  <c r="H195" i="1"/>
  <c r="I195" i="1" s="1"/>
  <c r="J195" i="1" s="1"/>
  <c r="K195" i="1" s="1"/>
  <c r="L195" i="1" s="1"/>
  <c r="M195" i="1" s="1"/>
  <c r="N195" i="1" s="1"/>
  <c r="O195" i="1" s="1"/>
  <c r="P195" i="1" s="1"/>
  <c r="Q195" i="1" s="1"/>
  <c r="R195" i="1" s="1"/>
  <c r="S195" i="1" s="1"/>
  <c r="T195" i="1" s="1"/>
  <c r="U195" i="1" s="1"/>
  <c r="V195" i="1" s="1"/>
  <c r="W195" i="1" s="1"/>
  <c r="X195" i="1" s="1"/>
  <c r="Y195" i="1" s="1"/>
  <c r="Z195" i="1" s="1"/>
  <c r="AA195" i="1" s="1"/>
  <c r="AB195" i="1" s="1"/>
  <c r="AC195" i="1" s="1"/>
  <c r="AD195" i="1" s="1"/>
  <c r="AE195" i="1" s="1"/>
  <c r="AF195" i="1" s="1"/>
  <c r="AG195" i="1" s="1"/>
  <c r="AH195" i="1" s="1"/>
  <c r="AI195" i="1" s="1"/>
  <c r="AJ195" i="1" s="1"/>
  <c r="AK195" i="1" s="1"/>
  <c r="AL195" i="1" s="1"/>
  <c r="AM195" i="1" s="1"/>
  <c r="AN195" i="1" s="1"/>
  <c r="AO195" i="1" s="1"/>
  <c r="AP195" i="1" s="1"/>
  <c r="AQ195" i="1" s="1"/>
  <c r="AR195" i="1" s="1"/>
  <c r="AS195" i="1" s="1"/>
  <c r="AT195" i="1" s="1"/>
  <c r="AU195" i="1" s="1"/>
  <c r="AV195" i="1" s="1"/>
  <c r="AW195" i="1" s="1"/>
  <c r="AX195" i="1" s="1"/>
  <c r="AY195" i="1" s="1"/>
  <c r="AZ195" i="1" s="1"/>
  <c r="BA195" i="1" s="1"/>
  <c r="BB195" i="1" s="1"/>
  <c r="BC195" i="1" s="1"/>
  <c r="BD195" i="1" s="1"/>
  <c r="BE195" i="1" s="1"/>
  <c r="BF195" i="1" s="1"/>
  <c r="BG195" i="1" s="1"/>
  <c r="BH195" i="1" s="1"/>
  <c r="BI195" i="1" s="1"/>
  <c r="BJ195" i="1" s="1"/>
  <c r="BK195" i="1" s="1"/>
  <c r="G195" i="1"/>
  <c r="E195" i="1"/>
  <c r="F195" i="1" s="1"/>
  <c r="B195" i="1"/>
  <c r="M185" i="1"/>
  <c r="N185" i="1" s="1"/>
  <c r="O185" i="1" s="1"/>
  <c r="P185" i="1" s="1"/>
  <c r="Q185" i="1" s="1"/>
  <c r="R185" i="1" s="1"/>
  <c r="S185" i="1" s="1"/>
  <c r="T185" i="1" s="1"/>
  <c r="U185" i="1" s="1"/>
  <c r="V185" i="1" s="1"/>
  <c r="W185" i="1" s="1"/>
  <c r="X185" i="1" s="1"/>
  <c r="Y185" i="1" s="1"/>
  <c r="Z185" i="1" s="1"/>
  <c r="AA185" i="1" s="1"/>
  <c r="AB185" i="1" s="1"/>
  <c r="AC185" i="1" s="1"/>
  <c r="AD185" i="1" s="1"/>
  <c r="AE185" i="1" s="1"/>
  <c r="AF185" i="1" s="1"/>
  <c r="AG185" i="1" s="1"/>
  <c r="AH185" i="1" s="1"/>
  <c r="AI185" i="1" s="1"/>
  <c r="AJ185" i="1" s="1"/>
  <c r="AK185" i="1" s="1"/>
  <c r="AL185" i="1" s="1"/>
  <c r="AM185" i="1" s="1"/>
  <c r="AN185" i="1" s="1"/>
  <c r="AO185" i="1" s="1"/>
  <c r="AP185" i="1" s="1"/>
  <c r="AQ185" i="1" s="1"/>
  <c r="AR185" i="1" s="1"/>
  <c r="AS185" i="1" s="1"/>
  <c r="AT185" i="1" s="1"/>
  <c r="AU185" i="1" s="1"/>
  <c r="AV185" i="1" s="1"/>
  <c r="AW185" i="1" s="1"/>
  <c r="AX185" i="1" s="1"/>
  <c r="AY185" i="1" s="1"/>
  <c r="AZ185" i="1" s="1"/>
  <c r="BA185" i="1" s="1"/>
  <c r="BB185" i="1" s="1"/>
  <c r="BC185" i="1" s="1"/>
  <c r="BD185" i="1" s="1"/>
  <c r="BE185" i="1" s="1"/>
  <c r="BF185" i="1" s="1"/>
  <c r="BG185" i="1" s="1"/>
  <c r="BH185" i="1" s="1"/>
  <c r="BI185" i="1" s="1"/>
  <c r="BJ185" i="1" s="1"/>
  <c r="BK185" i="1" s="1"/>
  <c r="E185" i="1"/>
  <c r="F185" i="1" s="1"/>
  <c r="G185" i="1" s="1"/>
  <c r="H185" i="1" s="1"/>
  <c r="I185" i="1" s="1"/>
  <c r="J185" i="1" s="1"/>
  <c r="K185" i="1" s="1"/>
  <c r="L185" i="1" s="1"/>
  <c r="B185" i="1"/>
  <c r="I184" i="1"/>
  <c r="J184" i="1" s="1"/>
  <c r="K184" i="1" s="1"/>
  <c r="L184" i="1" s="1"/>
  <c r="M184" i="1" s="1"/>
  <c r="N184" i="1" s="1"/>
  <c r="O184" i="1" s="1"/>
  <c r="P184" i="1" s="1"/>
  <c r="Q184" i="1" s="1"/>
  <c r="R184" i="1" s="1"/>
  <c r="S184" i="1" s="1"/>
  <c r="T184" i="1" s="1"/>
  <c r="U184" i="1" s="1"/>
  <c r="V184" i="1" s="1"/>
  <c r="W184" i="1" s="1"/>
  <c r="X184" i="1" s="1"/>
  <c r="Y184" i="1" s="1"/>
  <c r="Z184" i="1" s="1"/>
  <c r="AA184" i="1" s="1"/>
  <c r="AB184" i="1" s="1"/>
  <c r="AC184" i="1" s="1"/>
  <c r="AD184" i="1" s="1"/>
  <c r="AE184" i="1" s="1"/>
  <c r="AF184" i="1" s="1"/>
  <c r="AG184" i="1" s="1"/>
  <c r="AH184" i="1" s="1"/>
  <c r="AI184" i="1" s="1"/>
  <c r="AJ184" i="1" s="1"/>
  <c r="AK184" i="1" s="1"/>
  <c r="AL184" i="1" s="1"/>
  <c r="AM184" i="1" s="1"/>
  <c r="AN184" i="1" s="1"/>
  <c r="AO184" i="1" s="1"/>
  <c r="AP184" i="1" s="1"/>
  <c r="AQ184" i="1" s="1"/>
  <c r="AR184" i="1" s="1"/>
  <c r="AS184" i="1" s="1"/>
  <c r="AT184" i="1" s="1"/>
  <c r="AU184" i="1" s="1"/>
  <c r="AV184" i="1" s="1"/>
  <c r="AW184" i="1" s="1"/>
  <c r="AX184" i="1" s="1"/>
  <c r="AY184" i="1" s="1"/>
  <c r="AZ184" i="1" s="1"/>
  <c r="BA184" i="1" s="1"/>
  <c r="BB184" i="1" s="1"/>
  <c r="BC184" i="1" s="1"/>
  <c r="BD184" i="1" s="1"/>
  <c r="BE184" i="1" s="1"/>
  <c r="BF184" i="1" s="1"/>
  <c r="BG184" i="1" s="1"/>
  <c r="BH184" i="1" s="1"/>
  <c r="BI184" i="1" s="1"/>
  <c r="BJ184" i="1" s="1"/>
  <c r="BK184" i="1" s="1"/>
  <c r="H184" i="1"/>
  <c r="G184" i="1"/>
  <c r="F184" i="1"/>
  <c r="E184" i="1"/>
  <c r="B184" i="1"/>
  <c r="G183" i="1"/>
  <c r="H183" i="1" s="1"/>
  <c r="I183" i="1" s="1"/>
  <c r="J183" i="1" s="1"/>
  <c r="K183" i="1" s="1"/>
  <c r="L183" i="1" s="1"/>
  <c r="F183" i="1"/>
  <c r="E183" i="1"/>
  <c r="B183" i="1"/>
  <c r="H180" i="1"/>
  <c r="I180" i="1" s="1"/>
  <c r="J180" i="1" s="1"/>
  <c r="K180" i="1" s="1"/>
  <c r="L180" i="1" s="1"/>
  <c r="M180" i="1" s="1"/>
  <c r="N180" i="1" s="1"/>
  <c r="O180" i="1" s="1"/>
  <c r="P180" i="1" s="1"/>
  <c r="Q180" i="1" s="1"/>
  <c r="R180" i="1" s="1"/>
  <c r="S180" i="1" s="1"/>
  <c r="T180" i="1" s="1"/>
  <c r="U180" i="1" s="1"/>
  <c r="V180" i="1" s="1"/>
  <c r="W180" i="1" s="1"/>
  <c r="X180" i="1" s="1"/>
  <c r="Y180" i="1" s="1"/>
  <c r="Z180" i="1" s="1"/>
  <c r="AA180" i="1" s="1"/>
  <c r="AB180" i="1" s="1"/>
  <c r="AC180" i="1" s="1"/>
  <c r="AD180" i="1" s="1"/>
  <c r="AE180" i="1" s="1"/>
  <c r="AF180" i="1" s="1"/>
  <c r="AG180" i="1" s="1"/>
  <c r="AH180" i="1" s="1"/>
  <c r="AI180" i="1" s="1"/>
  <c r="AJ180" i="1" s="1"/>
  <c r="AK180" i="1" s="1"/>
  <c r="AL180" i="1" s="1"/>
  <c r="AM180" i="1" s="1"/>
  <c r="AN180" i="1" s="1"/>
  <c r="AO180" i="1" s="1"/>
  <c r="AP180" i="1" s="1"/>
  <c r="AQ180" i="1" s="1"/>
  <c r="AR180" i="1" s="1"/>
  <c r="AS180" i="1" s="1"/>
  <c r="AT180" i="1" s="1"/>
  <c r="AU180" i="1" s="1"/>
  <c r="AV180" i="1" s="1"/>
  <c r="AW180" i="1" s="1"/>
  <c r="AX180" i="1" s="1"/>
  <c r="AY180" i="1" s="1"/>
  <c r="AZ180" i="1" s="1"/>
  <c r="BA180" i="1" s="1"/>
  <c r="BB180" i="1" s="1"/>
  <c r="BC180" i="1" s="1"/>
  <c r="BD180" i="1" s="1"/>
  <c r="BE180" i="1" s="1"/>
  <c r="BF180" i="1" s="1"/>
  <c r="BG180" i="1" s="1"/>
  <c r="BH180" i="1" s="1"/>
  <c r="BI180" i="1" s="1"/>
  <c r="BJ180" i="1" s="1"/>
  <c r="BK180" i="1" s="1"/>
  <c r="E180" i="1"/>
  <c r="F180" i="1" s="1"/>
  <c r="G180" i="1" s="1"/>
  <c r="B180" i="1"/>
  <c r="G179" i="1"/>
  <c r="H179" i="1" s="1"/>
  <c r="I179" i="1" s="1"/>
  <c r="J179" i="1" s="1"/>
  <c r="K179" i="1" s="1"/>
  <c r="L179" i="1" s="1"/>
  <c r="M179" i="1" s="1"/>
  <c r="N179" i="1" s="1"/>
  <c r="O179" i="1" s="1"/>
  <c r="P179" i="1" s="1"/>
  <c r="Q179" i="1" s="1"/>
  <c r="R179" i="1" s="1"/>
  <c r="S179" i="1" s="1"/>
  <c r="T179" i="1" s="1"/>
  <c r="U179" i="1" s="1"/>
  <c r="V179" i="1" s="1"/>
  <c r="W179" i="1" s="1"/>
  <c r="X179" i="1" s="1"/>
  <c r="Y179" i="1" s="1"/>
  <c r="Z179" i="1" s="1"/>
  <c r="AA179" i="1" s="1"/>
  <c r="AB179" i="1" s="1"/>
  <c r="AC179" i="1" s="1"/>
  <c r="AD179" i="1" s="1"/>
  <c r="AE179" i="1" s="1"/>
  <c r="AF179" i="1" s="1"/>
  <c r="AG179" i="1" s="1"/>
  <c r="AH179" i="1" s="1"/>
  <c r="AI179" i="1" s="1"/>
  <c r="AJ179" i="1" s="1"/>
  <c r="AK179" i="1" s="1"/>
  <c r="AL179" i="1" s="1"/>
  <c r="AM179" i="1" s="1"/>
  <c r="AN179" i="1" s="1"/>
  <c r="AO179" i="1" s="1"/>
  <c r="AP179" i="1" s="1"/>
  <c r="AQ179" i="1" s="1"/>
  <c r="AR179" i="1" s="1"/>
  <c r="AS179" i="1" s="1"/>
  <c r="AT179" i="1" s="1"/>
  <c r="AU179" i="1" s="1"/>
  <c r="AV179" i="1" s="1"/>
  <c r="AW179" i="1" s="1"/>
  <c r="AX179" i="1" s="1"/>
  <c r="AY179" i="1" s="1"/>
  <c r="AZ179" i="1" s="1"/>
  <c r="BA179" i="1" s="1"/>
  <c r="BB179" i="1" s="1"/>
  <c r="BC179" i="1" s="1"/>
  <c r="BD179" i="1" s="1"/>
  <c r="BE179" i="1" s="1"/>
  <c r="BF179" i="1" s="1"/>
  <c r="BG179" i="1" s="1"/>
  <c r="BH179" i="1" s="1"/>
  <c r="BI179" i="1" s="1"/>
  <c r="BJ179" i="1" s="1"/>
  <c r="BK179" i="1" s="1"/>
  <c r="F179" i="1"/>
  <c r="E179" i="1"/>
  <c r="B179" i="1"/>
  <c r="E178" i="1"/>
  <c r="F178" i="1" s="1"/>
  <c r="G178" i="1" s="1"/>
  <c r="H178" i="1" s="1"/>
  <c r="I178" i="1" s="1"/>
  <c r="J178" i="1" s="1"/>
  <c r="K178" i="1" s="1"/>
  <c r="L178" i="1" s="1"/>
  <c r="M178" i="1" s="1"/>
  <c r="N178" i="1" s="1"/>
  <c r="O178" i="1" s="1"/>
  <c r="P178" i="1" s="1"/>
  <c r="B178" i="1"/>
  <c r="D169" i="1"/>
  <c r="E169" i="1" s="1"/>
  <c r="F169" i="1" s="1"/>
  <c r="G169" i="1" s="1"/>
  <c r="H169" i="1" s="1"/>
  <c r="I169" i="1" s="1"/>
  <c r="J169" i="1" s="1"/>
  <c r="K169" i="1" s="1"/>
  <c r="L169" i="1" s="1"/>
  <c r="M169" i="1" s="1"/>
  <c r="N169" i="1" s="1"/>
  <c r="O169" i="1" s="1"/>
  <c r="P169" i="1" s="1"/>
  <c r="Q169" i="1" s="1"/>
  <c r="R169" i="1" s="1"/>
  <c r="S169" i="1" s="1"/>
  <c r="T169" i="1" s="1"/>
  <c r="U169" i="1" s="1"/>
  <c r="V169" i="1" s="1"/>
  <c r="W169" i="1" s="1"/>
  <c r="X169" i="1" s="1"/>
  <c r="Y169" i="1" s="1"/>
  <c r="Z169" i="1" s="1"/>
  <c r="AA169" i="1" s="1"/>
  <c r="AB169" i="1" s="1"/>
  <c r="AC169" i="1" s="1"/>
  <c r="AD169" i="1" s="1"/>
  <c r="AE169" i="1" s="1"/>
  <c r="AF169" i="1" s="1"/>
  <c r="AG169" i="1" s="1"/>
  <c r="AH169" i="1" s="1"/>
  <c r="AI169" i="1" s="1"/>
  <c r="AJ169" i="1" s="1"/>
  <c r="AK169" i="1" s="1"/>
  <c r="AL169" i="1" s="1"/>
  <c r="AM169" i="1" s="1"/>
  <c r="AN169" i="1" s="1"/>
  <c r="AO169" i="1" s="1"/>
  <c r="AP169" i="1" s="1"/>
  <c r="AQ169" i="1" s="1"/>
  <c r="AR169" i="1" s="1"/>
  <c r="AS169" i="1" s="1"/>
  <c r="AT169" i="1" s="1"/>
  <c r="AU169" i="1" s="1"/>
  <c r="AV169" i="1" s="1"/>
  <c r="AW169" i="1" s="1"/>
  <c r="AX169" i="1" s="1"/>
  <c r="AY169" i="1" s="1"/>
  <c r="AZ169" i="1" s="1"/>
  <c r="BA169" i="1" s="1"/>
  <c r="BB169" i="1" s="1"/>
  <c r="BC169" i="1" s="1"/>
  <c r="BD169" i="1" s="1"/>
  <c r="BE169" i="1" s="1"/>
  <c r="BF169" i="1" s="1"/>
  <c r="BG169" i="1" s="1"/>
  <c r="BH169" i="1" s="1"/>
  <c r="BI169" i="1" s="1"/>
  <c r="BJ169" i="1" s="1"/>
  <c r="BK169" i="1" s="1"/>
  <c r="B169" i="1"/>
  <c r="D168" i="1"/>
  <c r="E168" i="1" s="1"/>
  <c r="F168" i="1" s="1"/>
  <c r="G168" i="1" s="1"/>
  <c r="H168" i="1" s="1"/>
  <c r="I168" i="1" s="1"/>
  <c r="B168" i="1"/>
  <c r="F167" i="1"/>
  <c r="G167" i="1" s="1"/>
  <c r="H167" i="1" s="1"/>
  <c r="I167" i="1" s="1"/>
  <c r="J167" i="1" s="1"/>
  <c r="K167" i="1" s="1"/>
  <c r="L167" i="1" s="1"/>
  <c r="M167" i="1" s="1"/>
  <c r="N167" i="1" s="1"/>
  <c r="O167" i="1" s="1"/>
  <c r="P167" i="1" s="1"/>
  <c r="Q167" i="1" s="1"/>
  <c r="R167" i="1" s="1"/>
  <c r="S167" i="1" s="1"/>
  <c r="T167" i="1" s="1"/>
  <c r="U167" i="1" s="1"/>
  <c r="V167" i="1" s="1"/>
  <c r="W167" i="1" s="1"/>
  <c r="X167" i="1" s="1"/>
  <c r="Y167" i="1" s="1"/>
  <c r="Z167" i="1" s="1"/>
  <c r="AA167" i="1" s="1"/>
  <c r="AB167" i="1" s="1"/>
  <c r="AC167" i="1" s="1"/>
  <c r="AD167" i="1" s="1"/>
  <c r="AE167" i="1" s="1"/>
  <c r="AF167" i="1" s="1"/>
  <c r="AG167" i="1" s="1"/>
  <c r="AH167" i="1" s="1"/>
  <c r="AI167" i="1" s="1"/>
  <c r="AJ167" i="1" s="1"/>
  <c r="AK167" i="1" s="1"/>
  <c r="AL167" i="1" s="1"/>
  <c r="AM167" i="1" s="1"/>
  <c r="AN167" i="1" s="1"/>
  <c r="AO167" i="1" s="1"/>
  <c r="AP167" i="1" s="1"/>
  <c r="AQ167" i="1" s="1"/>
  <c r="AR167" i="1" s="1"/>
  <c r="AS167" i="1" s="1"/>
  <c r="AT167" i="1" s="1"/>
  <c r="AU167" i="1" s="1"/>
  <c r="AV167" i="1" s="1"/>
  <c r="AW167" i="1" s="1"/>
  <c r="AX167" i="1" s="1"/>
  <c r="AY167" i="1" s="1"/>
  <c r="AZ167" i="1" s="1"/>
  <c r="BA167" i="1" s="1"/>
  <c r="BB167" i="1" s="1"/>
  <c r="BC167" i="1" s="1"/>
  <c r="BD167" i="1" s="1"/>
  <c r="BE167" i="1" s="1"/>
  <c r="BF167" i="1" s="1"/>
  <c r="BG167" i="1" s="1"/>
  <c r="BH167" i="1" s="1"/>
  <c r="BI167" i="1" s="1"/>
  <c r="BJ167" i="1" s="1"/>
  <c r="BK167" i="1" s="1"/>
  <c r="D167" i="1"/>
  <c r="E167" i="1" s="1"/>
  <c r="B167" i="1"/>
  <c r="B164" i="1"/>
  <c r="B163" i="1"/>
  <c r="I162" i="1"/>
  <c r="J162" i="1" s="1"/>
  <c r="K162" i="1" s="1"/>
  <c r="L162" i="1" s="1"/>
  <c r="M162" i="1" s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X162" i="1" s="1"/>
  <c r="Y162" i="1" s="1"/>
  <c r="Z162" i="1" s="1"/>
  <c r="AA162" i="1" s="1"/>
  <c r="AB162" i="1" s="1"/>
  <c r="AC162" i="1" s="1"/>
  <c r="AD162" i="1" s="1"/>
  <c r="AE162" i="1" s="1"/>
  <c r="AF162" i="1" s="1"/>
  <c r="AG162" i="1" s="1"/>
  <c r="AH162" i="1" s="1"/>
  <c r="AI162" i="1" s="1"/>
  <c r="AJ162" i="1" s="1"/>
  <c r="AK162" i="1" s="1"/>
  <c r="AL162" i="1" s="1"/>
  <c r="AM162" i="1" s="1"/>
  <c r="AN162" i="1" s="1"/>
  <c r="AO162" i="1" s="1"/>
  <c r="AP162" i="1" s="1"/>
  <c r="AQ162" i="1" s="1"/>
  <c r="AR162" i="1" s="1"/>
  <c r="AS162" i="1" s="1"/>
  <c r="AT162" i="1" s="1"/>
  <c r="AU162" i="1" s="1"/>
  <c r="AV162" i="1" s="1"/>
  <c r="AW162" i="1" s="1"/>
  <c r="AX162" i="1" s="1"/>
  <c r="AY162" i="1" s="1"/>
  <c r="AZ162" i="1" s="1"/>
  <c r="BA162" i="1" s="1"/>
  <c r="BB162" i="1" s="1"/>
  <c r="BC162" i="1" s="1"/>
  <c r="BD162" i="1" s="1"/>
  <c r="BE162" i="1" s="1"/>
  <c r="BF162" i="1" s="1"/>
  <c r="BG162" i="1" s="1"/>
  <c r="BH162" i="1" s="1"/>
  <c r="BI162" i="1" s="1"/>
  <c r="BJ162" i="1" s="1"/>
  <c r="BK162" i="1" s="1"/>
  <c r="G162" i="1"/>
  <c r="H162" i="1" s="1"/>
  <c r="F162" i="1"/>
  <c r="E162" i="1"/>
  <c r="B162" i="1"/>
  <c r="G159" i="1"/>
  <c r="H159" i="1" s="1"/>
  <c r="I159" i="1" s="1"/>
  <c r="J159" i="1" s="1"/>
  <c r="K159" i="1" s="1"/>
  <c r="L159" i="1" s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X159" i="1" s="1"/>
  <c r="Y159" i="1" s="1"/>
  <c r="Z159" i="1" s="1"/>
  <c r="AA159" i="1" s="1"/>
  <c r="AB159" i="1" s="1"/>
  <c r="AC159" i="1" s="1"/>
  <c r="AD159" i="1" s="1"/>
  <c r="AE159" i="1" s="1"/>
  <c r="AF159" i="1" s="1"/>
  <c r="AG159" i="1" s="1"/>
  <c r="AH159" i="1" s="1"/>
  <c r="AI159" i="1" s="1"/>
  <c r="AJ159" i="1" s="1"/>
  <c r="AK159" i="1" s="1"/>
  <c r="AL159" i="1" s="1"/>
  <c r="AM159" i="1" s="1"/>
  <c r="AN159" i="1" s="1"/>
  <c r="AO159" i="1" s="1"/>
  <c r="AP159" i="1" s="1"/>
  <c r="AQ159" i="1" s="1"/>
  <c r="AR159" i="1" s="1"/>
  <c r="AS159" i="1" s="1"/>
  <c r="AT159" i="1" s="1"/>
  <c r="AU159" i="1" s="1"/>
  <c r="AV159" i="1" s="1"/>
  <c r="AW159" i="1" s="1"/>
  <c r="AX159" i="1" s="1"/>
  <c r="AY159" i="1" s="1"/>
  <c r="AZ159" i="1" s="1"/>
  <c r="BA159" i="1" s="1"/>
  <c r="BB159" i="1" s="1"/>
  <c r="BC159" i="1" s="1"/>
  <c r="BD159" i="1" s="1"/>
  <c r="BE159" i="1" s="1"/>
  <c r="BF159" i="1" s="1"/>
  <c r="BG159" i="1" s="1"/>
  <c r="BH159" i="1" s="1"/>
  <c r="BI159" i="1" s="1"/>
  <c r="BJ159" i="1" s="1"/>
  <c r="BK159" i="1" s="1"/>
  <c r="F159" i="1"/>
  <c r="E159" i="1"/>
  <c r="B159" i="1"/>
  <c r="E158" i="1"/>
  <c r="F158" i="1" s="1"/>
  <c r="G158" i="1" s="1"/>
  <c r="H158" i="1" s="1"/>
  <c r="I158" i="1" s="1"/>
  <c r="J158" i="1" s="1"/>
  <c r="K158" i="1" s="1"/>
  <c r="L158" i="1" s="1"/>
  <c r="M158" i="1" s="1"/>
  <c r="N158" i="1" s="1"/>
  <c r="O158" i="1" s="1"/>
  <c r="P158" i="1" s="1"/>
  <c r="Q158" i="1" s="1"/>
  <c r="R158" i="1" s="1"/>
  <c r="S158" i="1" s="1"/>
  <c r="T158" i="1" s="1"/>
  <c r="U158" i="1" s="1"/>
  <c r="V158" i="1" s="1"/>
  <c r="W158" i="1" s="1"/>
  <c r="X158" i="1" s="1"/>
  <c r="Y158" i="1" s="1"/>
  <c r="Z158" i="1" s="1"/>
  <c r="AA158" i="1" s="1"/>
  <c r="AB158" i="1" s="1"/>
  <c r="AC158" i="1" s="1"/>
  <c r="AD158" i="1" s="1"/>
  <c r="AE158" i="1" s="1"/>
  <c r="AF158" i="1" s="1"/>
  <c r="AG158" i="1" s="1"/>
  <c r="AH158" i="1" s="1"/>
  <c r="AI158" i="1" s="1"/>
  <c r="AJ158" i="1" s="1"/>
  <c r="AK158" i="1" s="1"/>
  <c r="AL158" i="1" s="1"/>
  <c r="AM158" i="1" s="1"/>
  <c r="AN158" i="1" s="1"/>
  <c r="AO158" i="1" s="1"/>
  <c r="AP158" i="1" s="1"/>
  <c r="AQ158" i="1" s="1"/>
  <c r="AR158" i="1" s="1"/>
  <c r="AS158" i="1" s="1"/>
  <c r="AT158" i="1" s="1"/>
  <c r="AU158" i="1" s="1"/>
  <c r="AV158" i="1" s="1"/>
  <c r="AW158" i="1" s="1"/>
  <c r="AX158" i="1" s="1"/>
  <c r="AY158" i="1" s="1"/>
  <c r="AZ158" i="1" s="1"/>
  <c r="BA158" i="1" s="1"/>
  <c r="BB158" i="1" s="1"/>
  <c r="BC158" i="1" s="1"/>
  <c r="BD158" i="1" s="1"/>
  <c r="BE158" i="1" s="1"/>
  <c r="BF158" i="1" s="1"/>
  <c r="BG158" i="1" s="1"/>
  <c r="BH158" i="1" s="1"/>
  <c r="BI158" i="1" s="1"/>
  <c r="BJ158" i="1" s="1"/>
  <c r="BK158" i="1" s="1"/>
  <c r="B158" i="1"/>
  <c r="G157" i="1"/>
  <c r="H157" i="1" s="1"/>
  <c r="I157" i="1" s="1"/>
  <c r="J157" i="1" s="1"/>
  <c r="K157" i="1" s="1"/>
  <c r="L157" i="1" s="1"/>
  <c r="M157" i="1" s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X157" i="1" s="1"/>
  <c r="Y157" i="1" s="1"/>
  <c r="Z157" i="1" s="1"/>
  <c r="AA157" i="1" s="1"/>
  <c r="AB157" i="1" s="1"/>
  <c r="AC157" i="1" s="1"/>
  <c r="F157" i="1"/>
  <c r="E157" i="1"/>
  <c r="B157" i="1"/>
  <c r="B154" i="1"/>
  <c r="B153" i="1"/>
  <c r="AF152" i="1"/>
  <c r="AG152" i="1" s="1"/>
  <c r="AH152" i="1" s="1"/>
  <c r="AC152" i="1"/>
  <c r="AD152" i="1" s="1"/>
  <c r="AE152" i="1" s="1"/>
  <c r="AB152" i="1"/>
  <c r="Q152" i="1"/>
  <c r="R152" i="1" s="1"/>
  <c r="S152" i="1" s="1"/>
  <c r="T152" i="1" s="1"/>
  <c r="U152" i="1" s="1"/>
  <c r="V152" i="1" s="1"/>
  <c r="W152" i="1" s="1"/>
  <c r="X152" i="1" s="1"/>
  <c r="Y152" i="1" s="1"/>
  <c r="Z152" i="1" s="1"/>
  <c r="P152" i="1"/>
  <c r="B152" i="1"/>
  <c r="D149" i="1"/>
  <c r="D228" i="1" s="1"/>
  <c r="BK147" i="1"/>
  <c r="BJ147" i="1"/>
  <c r="BI147" i="1"/>
  <c r="BI249" i="1" s="1"/>
  <c r="BH147" i="1"/>
  <c r="BG147" i="1"/>
  <c r="BG250" i="1" s="1"/>
  <c r="BF147" i="1"/>
  <c r="BE147" i="1"/>
  <c r="BD147" i="1"/>
  <c r="BC147" i="1"/>
  <c r="BB147" i="1"/>
  <c r="BA147" i="1"/>
  <c r="AZ147" i="1"/>
  <c r="AY147" i="1"/>
  <c r="AX147" i="1"/>
  <c r="AW147" i="1"/>
  <c r="AV147" i="1"/>
  <c r="AU147" i="1"/>
  <c r="AT147" i="1"/>
  <c r="AS147" i="1"/>
  <c r="AR147" i="1"/>
  <c r="AQ147" i="1"/>
  <c r="AP147" i="1"/>
  <c r="AP249" i="1" s="1"/>
  <c r="AO147" i="1"/>
  <c r="AO250" i="1" s="1"/>
  <c r="AN147" i="1"/>
  <c r="AM147" i="1"/>
  <c r="AL147" i="1"/>
  <c r="AK147" i="1"/>
  <c r="AJ147" i="1"/>
  <c r="AI147" i="1"/>
  <c r="AH147" i="1"/>
  <c r="AH250" i="1" s="1"/>
  <c r="AG147" i="1"/>
  <c r="AF147" i="1"/>
  <c r="AF249" i="1" s="1"/>
  <c r="AE147" i="1"/>
  <c r="AE250" i="1" s="1"/>
  <c r="AD147" i="1"/>
  <c r="AC147" i="1"/>
  <c r="AC249" i="1" s="1"/>
  <c r="AB147" i="1"/>
  <c r="AA147" i="1"/>
  <c r="AA250" i="1" s="1"/>
  <c r="Z147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G147" i="1"/>
  <c r="F147" i="1"/>
  <c r="E147" i="1"/>
  <c r="E250" i="1" s="1"/>
  <c r="D147" i="1"/>
  <c r="B145" i="1"/>
  <c r="B144" i="1"/>
  <c r="D143" i="1"/>
  <c r="B143" i="1"/>
  <c r="D142" i="1"/>
  <c r="D141" i="1" s="1"/>
  <c r="D139" i="1"/>
  <c r="E139" i="1" s="1"/>
  <c r="E145" i="1" s="1"/>
  <c r="B139" i="1"/>
  <c r="D138" i="1"/>
  <c r="E138" i="1" s="1"/>
  <c r="E144" i="1" s="1"/>
  <c r="B138" i="1"/>
  <c r="D137" i="1"/>
  <c r="E137" i="1" s="1"/>
  <c r="B137" i="1"/>
  <c r="D135" i="1"/>
  <c r="BK133" i="1"/>
  <c r="BJ133" i="1"/>
  <c r="BI133" i="1"/>
  <c r="BH133" i="1"/>
  <c r="BG133" i="1"/>
  <c r="BF133" i="1"/>
  <c r="BE133" i="1"/>
  <c r="BD133" i="1"/>
  <c r="BC133" i="1"/>
  <c r="BB133" i="1"/>
  <c r="BA133" i="1"/>
  <c r="AZ133" i="1"/>
  <c r="AY133" i="1"/>
  <c r="AX133" i="1"/>
  <c r="AW133" i="1"/>
  <c r="AV133" i="1"/>
  <c r="AU133" i="1"/>
  <c r="AT133" i="1"/>
  <c r="AS133" i="1"/>
  <c r="AR133" i="1"/>
  <c r="AQ133" i="1"/>
  <c r="AP133" i="1"/>
  <c r="AO133" i="1"/>
  <c r="AN133" i="1"/>
  <c r="AM133" i="1"/>
  <c r="AL133" i="1"/>
  <c r="AK133" i="1"/>
  <c r="AJ133" i="1"/>
  <c r="AI133" i="1"/>
  <c r="AH133" i="1"/>
  <c r="AG133" i="1"/>
  <c r="AF133" i="1"/>
  <c r="AE133" i="1"/>
  <c r="AD133" i="1"/>
  <c r="AC133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O133" i="1"/>
  <c r="N133" i="1"/>
  <c r="M133" i="1"/>
  <c r="L133" i="1"/>
  <c r="K133" i="1"/>
  <c r="J133" i="1"/>
  <c r="I133" i="1"/>
  <c r="H133" i="1"/>
  <c r="G133" i="1"/>
  <c r="F133" i="1"/>
  <c r="E133" i="1"/>
  <c r="B133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O132" i="1"/>
  <c r="N132" i="1"/>
  <c r="M132" i="1"/>
  <c r="L132" i="1"/>
  <c r="K132" i="1"/>
  <c r="J132" i="1"/>
  <c r="I132" i="1"/>
  <c r="H132" i="1"/>
  <c r="G132" i="1"/>
  <c r="F132" i="1"/>
  <c r="E132" i="1"/>
  <c r="B132" i="1"/>
  <c r="B131" i="1"/>
  <c r="E125" i="1"/>
  <c r="E124" i="1"/>
  <c r="B118" i="1"/>
  <c r="B117" i="1"/>
  <c r="B115" i="1"/>
  <c r="B114" i="1"/>
  <c r="B113" i="1"/>
  <c r="B112" i="1"/>
  <c r="B111" i="1"/>
  <c r="B110" i="1"/>
  <c r="B109" i="1"/>
  <c r="B108" i="1"/>
  <c r="B105" i="1"/>
  <c r="B104" i="1"/>
  <c r="B82" i="1"/>
  <c r="B81" i="1"/>
  <c r="B80" i="1"/>
  <c r="B79" i="1"/>
  <c r="B78" i="1"/>
  <c r="B77" i="1"/>
  <c r="B76" i="1"/>
  <c r="B74" i="1"/>
  <c r="B73" i="1"/>
  <c r="B71" i="1"/>
  <c r="B70" i="1"/>
  <c r="B68" i="1"/>
  <c r="B67" i="1"/>
  <c r="B65" i="1"/>
  <c r="B64" i="1"/>
  <c r="B63" i="1"/>
  <c r="B62" i="1"/>
  <c r="B61" i="1"/>
  <c r="B59" i="1"/>
  <c r="B58" i="1"/>
  <c r="B56" i="1"/>
  <c r="B55" i="1"/>
  <c r="B54" i="1"/>
  <c r="B53" i="1"/>
  <c r="B52" i="1"/>
  <c r="B51" i="1"/>
  <c r="B50" i="1"/>
  <c r="B48" i="1"/>
  <c r="B47" i="1"/>
  <c r="B46" i="1"/>
  <c r="B45" i="1"/>
  <c r="B44" i="1"/>
  <c r="B43" i="1"/>
  <c r="B42" i="1"/>
  <c r="B40" i="1"/>
  <c r="B39" i="1"/>
  <c r="B38" i="1"/>
  <c r="B37" i="1"/>
  <c r="B36" i="1"/>
  <c r="B35" i="1"/>
  <c r="B34" i="1"/>
  <c r="B32" i="1"/>
  <c r="B31" i="1"/>
  <c r="B30" i="1"/>
  <c r="B29" i="1"/>
  <c r="E12" i="1"/>
  <c r="C12" i="1"/>
  <c r="C10" i="1"/>
  <c r="AY161" i="1" s="1"/>
  <c r="AB199" i="1"/>
  <c r="AQ130" i="1"/>
  <c r="BA161" i="1" l="1"/>
  <c r="BA130" i="1"/>
  <c r="S161" i="1"/>
  <c r="U161" i="1"/>
  <c r="O130" i="1"/>
  <c r="G130" i="1"/>
  <c r="X130" i="1"/>
  <c r="AG130" i="1"/>
  <c r="E194" i="1"/>
  <c r="E136" i="1"/>
  <c r="E135" i="1" s="1"/>
  <c r="E308" i="1" s="1"/>
  <c r="F182" i="1"/>
  <c r="G194" i="1"/>
  <c r="H151" i="1"/>
  <c r="H24" i="6" s="1"/>
  <c r="AN151" i="1"/>
  <c r="B10" i="6"/>
  <c r="B11" i="4"/>
  <c r="J168" i="1"/>
  <c r="K168" i="1" s="1"/>
  <c r="I166" i="1"/>
  <c r="M183" i="1"/>
  <c r="N183" i="1" s="1"/>
  <c r="O183" i="1" s="1"/>
  <c r="P183" i="1" s="1"/>
  <c r="Q183" i="1" s="1"/>
  <c r="R183" i="1" s="1"/>
  <c r="S183" i="1" s="1"/>
  <c r="T183" i="1" s="1"/>
  <c r="U183" i="1" s="1"/>
  <c r="V183" i="1" s="1"/>
  <c r="W183" i="1" s="1"/>
  <c r="X183" i="1" s="1"/>
  <c r="Y183" i="1" s="1"/>
  <c r="Z183" i="1" s="1"/>
  <c r="AA183" i="1" s="1"/>
  <c r="AB183" i="1" s="1"/>
  <c r="AC183" i="1" s="1"/>
  <c r="AD183" i="1" s="1"/>
  <c r="AE183" i="1" s="1"/>
  <c r="AF183" i="1" s="1"/>
  <c r="AG183" i="1" s="1"/>
  <c r="AH183" i="1" s="1"/>
  <c r="AI183" i="1" s="1"/>
  <c r="AJ183" i="1" s="1"/>
  <c r="AK183" i="1" s="1"/>
  <c r="AL183" i="1" s="1"/>
  <c r="AM183" i="1" s="1"/>
  <c r="AN183" i="1" s="1"/>
  <c r="AO183" i="1" s="1"/>
  <c r="AP183" i="1" s="1"/>
  <c r="L182" i="1"/>
  <c r="AD157" i="1"/>
  <c r="AE157" i="1" s="1"/>
  <c r="AF157" i="1" s="1"/>
  <c r="AG157" i="1" s="1"/>
  <c r="AH157" i="1" s="1"/>
  <c r="AI157" i="1" s="1"/>
  <c r="AC156" i="1"/>
  <c r="AC275" i="1" s="1"/>
  <c r="AK210" i="1"/>
  <c r="AL210" i="1" s="1"/>
  <c r="AM210" i="1" s="1"/>
  <c r="AN210" i="1" s="1"/>
  <c r="AO210" i="1" s="1"/>
  <c r="AP210" i="1" s="1"/>
  <c r="AJ209" i="1"/>
  <c r="AI152" i="1"/>
  <c r="AJ152" i="1" s="1"/>
  <c r="AK152" i="1" s="1"/>
  <c r="AL152" i="1" s="1"/>
  <c r="AL151" i="1" s="1"/>
  <c r="AH151" i="1"/>
  <c r="Q178" i="1"/>
  <c r="R178" i="1" s="1"/>
  <c r="P177" i="1"/>
  <c r="B15" i="6"/>
  <c r="B16" i="4"/>
  <c r="F124" i="1"/>
  <c r="AY205" i="1"/>
  <c r="AZ205" i="1" s="1"/>
  <c r="BA205" i="1" s="1"/>
  <c r="BB205" i="1" s="1"/>
  <c r="BC205" i="1" s="1"/>
  <c r="BD205" i="1" s="1"/>
  <c r="BE205" i="1" s="1"/>
  <c r="BF205" i="1" s="1"/>
  <c r="BG205" i="1" s="1"/>
  <c r="BH205" i="1" s="1"/>
  <c r="BI205" i="1" s="1"/>
  <c r="BJ205" i="1" s="1"/>
  <c r="BK205" i="1" s="1"/>
  <c r="AX204" i="1"/>
  <c r="B13" i="6"/>
  <c r="B14" i="4"/>
  <c r="I130" i="1"/>
  <c r="Q130" i="1"/>
  <c r="AA130" i="1"/>
  <c r="AJ130" i="1"/>
  <c r="AS130" i="1"/>
  <c r="BD130" i="1"/>
  <c r="J151" i="1"/>
  <c r="AP151" i="1"/>
  <c r="E156" i="1"/>
  <c r="E275" i="1" s="1"/>
  <c r="E272" i="1" s="1"/>
  <c r="AA161" i="1"/>
  <c r="BG161" i="1"/>
  <c r="O182" i="1"/>
  <c r="R194" i="1"/>
  <c r="F199" i="1"/>
  <c r="E299" i="1"/>
  <c r="E287" i="1" s="1"/>
  <c r="F249" i="1"/>
  <c r="F250" i="1"/>
  <c r="H166" i="1"/>
  <c r="BF161" i="1"/>
  <c r="AX161" i="1"/>
  <c r="AP161" i="1"/>
  <c r="AH161" i="1"/>
  <c r="Z161" i="1"/>
  <c r="R161" i="1"/>
  <c r="J161" i="1"/>
  <c r="G166" i="1"/>
  <c r="BE161" i="1"/>
  <c r="AW161" i="1"/>
  <c r="AO161" i="1"/>
  <c r="AG161" i="1"/>
  <c r="Y161" i="1"/>
  <c r="Q161" i="1"/>
  <c r="I161" i="1"/>
  <c r="F166" i="1"/>
  <c r="BD161" i="1"/>
  <c r="AV161" i="1"/>
  <c r="AN161" i="1"/>
  <c r="AF161" i="1"/>
  <c r="X161" i="1"/>
  <c r="P161" i="1"/>
  <c r="H161" i="1"/>
  <c r="E166" i="1"/>
  <c r="BK161" i="1"/>
  <c r="BC161" i="1"/>
  <c r="AU161" i="1"/>
  <c r="AM161" i="1"/>
  <c r="AE161" i="1"/>
  <c r="W161" i="1"/>
  <c r="O161" i="1"/>
  <c r="G161" i="1"/>
  <c r="D166" i="1"/>
  <c r="BJ161" i="1"/>
  <c r="BB161" i="1"/>
  <c r="AT161" i="1"/>
  <c r="AL161" i="1"/>
  <c r="AD161" i="1"/>
  <c r="V161" i="1"/>
  <c r="N161" i="1"/>
  <c r="F161" i="1"/>
  <c r="J166" i="1"/>
  <c r="BH161" i="1"/>
  <c r="AZ161" i="1"/>
  <c r="AR161" i="1"/>
  <c r="AJ161" i="1"/>
  <c r="AB161" i="1"/>
  <c r="T161" i="1"/>
  <c r="L161" i="1"/>
  <c r="D161" i="1"/>
  <c r="E9" i="2"/>
  <c r="E335" i="1"/>
  <c r="E269" i="1"/>
  <c r="E234" i="1"/>
  <c r="E247" i="1" s="1"/>
  <c r="E218" i="1"/>
  <c r="J130" i="1"/>
  <c r="S130" i="1"/>
  <c r="AB130" i="1"/>
  <c r="AK130" i="1"/>
  <c r="AT130" i="1"/>
  <c r="BE130" i="1"/>
  <c r="P151" i="1"/>
  <c r="AV151" i="1"/>
  <c r="K156" i="1"/>
  <c r="K275" i="1" s="1"/>
  <c r="AC161" i="1"/>
  <c r="BI161" i="1"/>
  <c r="V182" i="1"/>
  <c r="W194" i="1"/>
  <c r="T199" i="1"/>
  <c r="H25" i="4"/>
  <c r="H12" i="2"/>
  <c r="H187" i="1"/>
  <c r="B8" i="6"/>
  <c r="B9" i="4"/>
  <c r="F125" i="1"/>
  <c r="K130" i="1"/>
  <c r="T130" i="1"/>
  <c r="AC130" i="1"/>
  <c r="AL130" i="1"/>
  <c r="AV130" i="1"/>
  <c r="BG130" i="1"/>
  <c r="R151" i="1"/>
  <c r="AX151" i="1"/>
  <c r="M156" i="1"/>
  <c r="M275" i="1" s="1"/>
  <c r="AI161" i="1"/>
  <c r="X182" i="1"/>
  <c r="AH194" i="1"/>
  <c r="P130" i="1"/>
  <c r="BB130" i="1"/>
  <c r="F138" i="1"/>
  <c r="V249" i="1"/>
  <c r="V250" i="1"/>
  <c r="AL249" i="1"/>
  <c r="AL250" i="1"/>
  <c r="BB249" i="1"/>
  <c r="BB250" i="1"/>
  <c r="BA25" i="6"/>
  <c r="BA26" i="4"/>
  <c r="BA13" i="2"/>
  <c r="BA30" i="2" s="1"/>
  <c r="BA31" i="2" s="1"/>
  <c r="BK363" i="1"/>
  <c r="BC363" i="1"/>
  <c r="AU363" i="1"/>
  <c r="AM363" i="1"/>
  <c r="AE363" i="1"/>
  <c r="W363" i="1"/>
  <c r="O363" i="1"/>
  <c r="G363" i="1"/>
  <c r="BE363" i="1"/>
  <c r="AW363" i="1"/>
  <c r="AO363" i="1"/>
  <c r="AG363" i="1"/>
  <c r="Y363" i="1"/>
  <c r="Q363" i="1"/>
  <c r="I363" i="1"/>
  <c r="BH363" i="1"/>
  <c r="AX363" i="1"/>
  <c r="AL363" i="1"/>
  <c r="AB363" i="1"/>
  <c r="R363" i="1"/>
  <c r="F363" i="1"/>
  <c r="BI358" i="1"/>
  <c r="BA358" i="1"/>
  <c r="AS358" i="1"/>
  <c r="AK358" i="1"/>
  <c r="AC358" i="1"/>
  <c r="U358" i="1"/>
  <c r="M358" i="1"/>
  <c r="E358" i="1"/>
  <c r="BF363" i="1"/>
  <c r="AT363" i="1"/>
  <c r="AJ363" i="1"/>
  <c r="Z363" i="1"/>
  <c r="N363" i="1"/>
  <c r="D363" i="1"/>
  <c r="BG358" i="1"/>
  <c r="AY358" i="1"/>
  <c r="AQ358" i="1"/>
  <c r="AI358" i="1"/>
  <c r="AA358" i="1"/>
  <c r="S358" i="1"/>
  <c r="K358" i="1"/>
  <c r="BD363" i="1"/>
  <c r="AS363" i="1"/>
  <c r="AI363" i="1"/>
  <c r="X363" i="1"/>
  <c r="M363" i="1"/>
  <c r="BF358" i="1"/>
  <c r="AX358" i="1"/>
  <c r="AP358" i="1"/>
  <c r="AH358" i="1"/>
  <c r="Z358" i="1"/>
  <c r="R358" i="1"/>
  <c r="J358" i="1"/>
  <c r="BA363" i="1"/>
  <c r="AQ363" i="1"/>
  <c r="AF363" i="1"/>
  <c r="U363" i="1"/>
  <c r="K363" i="1"/>
  <c r="BD358" i="1"/>
  <c r="AV358" i="1"/>
  <c r="AN358" i="1"/>
  <c r="AF358" i="1"/>
  <c r="X358" i="1"/>
  <c r="P358" i="1"/>
  <c r="H358" i="1"/>
  <c r="BJ363" i="1"/>
  <c r="AZ363" i="1"/>
  <c r="AP363" i="1"/>
  <c r="AD363" i="1"/>
  <c r="T363" i="1"/>
  <c r="J363" i="1"/>
  <c r="BG363" i="1"/>
  <c r="AC363" i="1"/>
  <c r="AW358" i="1"/>
  <c r="AG358" i="1"/>
  <c r="Q358" i="1"/>
  <c r="BB363" i="1"/>
  <c r="AA363" i="1"/>
  <c r="BK358" i="1"/>
  <c r="AU358" i="1"/>
  <c r="AE358" i="1"/>
  <c r="O358" i="1"/>
  <c r="AY363" i="1"/>
  <c r="V363" i="1"/>
  <c r="BJ358" i="1"/>
  <c r="AT358" i="1"/>
  <c r="AD358" i="1"/>
  <c r="N358" i="1"/>
  <c r="AV363" i="1"/>
  <c r="S363" i="1"/>
  <c r="BH358" i="1"/>
  <c r="AR358" i="1"/>
  <c r="AB358" i="1"/>
  <c r="L358" i="1"/>
  <c r="AR363" i="1"/>
  <c r="P363" i="1"/>
  <c r="BE358" i="1"/>
  <c r="AO358" i="1"/>
  <c r="Y358" i="1"/>
  <c r="I358" i="1"/>
  <c r="AN363" i="1"/>
  <c r="L363" i="1"/>
  <c r="BC358" i="1"/>
  <c r="AM358" i="1"/>
  <c r="W358" i="1"/>
  <c r="G358" i="1"/>
  <c r="AK363" i="1"/>
  <c r="H363" i="1"/>
  <c r="BB358" i="1"/>
  <c r="AL358" i="1"/>
  <c r="V358" i="1"/>
  <c r="F358" i="1"/>
  <c r="D358" i="1"/>
  <c r="BI363" i="1"/>
  <c r="AH363" i="1"/>
  <c r="E363" i="1"/>
  <c r="AJ358" i="1"/>
  <c r="T358" i="1"/>
  <c r="AZ358" i="1"/>
  <c r="AO209" i="1"/>
  <c r="AG209" i="1"/>
  <c r="Y209" i="1"/>
  <c r="Q209" i="1"/>
  <c r="I209" i="1"/>
  <c r="BE204" i="1"/>
  <c r="AW204" i="1"/>
  <c r="AO204" i="1"/>
  <c r="AG204" i="1"/>
  <c r="Y204" i="1"/>
  <c r="Q204" i="1"/>
  <c r="I204" i="1"/>
  <c r="BE199" i="1"/>
  <c r="AW199" i="1"/>
  <c r="AO199" i="1"/>
  <c r="AG199" i="1"/>
  <c r="Y199" i="1"/>
  <c r="Q199" i="1"/>
  <c r="I199" i="1"/>
  <c r="BF194" i="1"/>
  <c r="AX194" i="1"/>
  <c r="AP194" i="1"/>
  <c r="AN209" i="1"/>
  <c r="AF209" i="1"/>
  <c r="X209" i="1"/>
  <c r="P209" i="1"/>
  <c r="H209" i="1"/>
  <c r="AM209" i="1"/>
  <c r="AE209" i="1"/>
  <c r="W209" i="1"/>
  <c r="O209" i="1"/>
  <c r="G209" i="1"/>
  <c r="BK204" i="1"/>
  <c r="BC204" i="1"/>
  <c r="AU204" i="1"/>
  <c r="AM204" i="1"/>
  <c r="AE204" i="1"/>
  <c r="W204" i="1"/>
  <c r="O204" i="1"/>
  <c r="G204" i="1"/>
  <c r="BK199" i="1"/>
  <c r="BC199" i="1"/>
  <c r="AU199" i="1"/>
  <c r="AM199" i="1"/>
  <c r="AE199" i="1"/>
  <c r="W199" i="1"/>
  <c r="O199" i="1"/>
  <c r="G199" i="1"/>
  <c r="BD194" i="1"/>
  <c r="AV194" i="1"/>
  <c r="AN194" i="1"/>
  <c r="AF194" i="1"/>
  <c r="X194" i="1"/>
  <c r="P194" i="1"/>
  <c r="H194" i="1"/>
  <c r="AK209" i="1"/>
  <c r="AC209" i="1"/>
  <c r="U209" i="1"/>
  <c r="M209" i="1"/>
  <c r="E209" i="1"/>
  <c r="BI204" i="1"/>
  <c r="BA204" i="1"/>
  <c r="AS204" i="1"/>
  <c r="AK204" i="1"/>
  <c r="AC204" i="1"/>
  <c r="U204" i="1"/>
  <c r="M204" i="1"/>
  <c r="E204" i="1"/>
  <c r="BI199" i="1"/>
  <c r="BA199" i="1"/>
  <c r="AS199" i="1"/>
  <c r="AK199" i="1"/>
  <c r="AC199" i="1"/>
  <c r="U199" i="1"/>
  <c r="M199" i="1"/>
  <c r="E199" i="1"/>
  <c r="BJ194" i="1"/>
  <c r="BB194" i="1"/>
  <c r="AT194" i="1"/>
  <c r="AL194" i="1"/>
  <c r="AI209" i="1"/>
  <c r="AA209" i="1"/>
  <c r="S209" i="1"/>
  <c r="K209" i="1"/>
  <c r="BG204" i="1"/>
  <c r="AY204" i="1"/>
  <c r="AQ204" i="1"/>
  <c r="AI204" i="1"/>
  <c r="AA204" i="1"/>
  <c r="S204" i="1"/>
  <c r="AB209" i="1"/>
  <c r="F209" i="1"/>
  <c r="BH204" i="1"/>
  <c r="AR204" i="1"/>
  <c r="AB204" i="1"/>
  <c r="L204" i="1"/>
  <c r="AZ199" i="1"/>
  <c r="AN199" i="1"/>
  <c r="AA199" i="1"/>
  <c r="N199" i="1"/>
  <c r="BA194" i="1"/>
  <c r="AO194" i="1"/>
  <c r="AD194" i="1"/>
  <c r="U194" i="1"/>
  <c r="L194" i="1"/>
  <c r="Z209" i="1"/>
  <c r="D209" i="1"/>
  <c r="BF204" i="1"/>
  <c r="AP204" i="1"/>
  <c r="Z204" i="1"/>
  <c r="K204" i="1"/>
  <c r="AY199" i="1"/>
  <c r="AL199" i="1"/>
  <c r="Z199" i="1"/>
  <c r="L199" i="1"/>
  <c r="AZ194" i="1"/>
  <c r="AM194" i="1"/>
  <c r="AC194" i="1"/>
  <c r="T194" i="1"/>
  <c r="K194" i="1"/>
  <c r="AK182" i="1"/>
  <c r="AC182" i="1"/>
  <c r="U182" i="1"/>
  <c r="M182" i="1"/>
  <c r="E182" i="1"/>
  <c r="M177" i="1"/>
  <c r="E177" i="1"/>
  <c r="V209" i="1"/>
  <c r="BD204" i="1"/>
  <c r="AN204" i="1"/>
  <c r="X204" i="1"/>
  <c r="J204" i="1"/>
  <c r="BJ199" i="1"/>
  <c r="AX199" i="1"/>
  <c r="AJ199" i="1"/>
  <c r="X199" i="1"/>
  <c r="K199" i="1"/>
  <c r="BK194" i="1"/>
  <c r="AY194" i="1"/>
  <c r="AK194" i="1"/>
  <c r="AB194" i="1"/>
  <c r="AB321" i="1" s="1"/>
  <c r="S194" i="1"/>
  <c r="J194" i="1"/>
  <c r="AH209" i="1"/>
  <c r="AV204" i="1"/>
  <c r="T204" i="1"/>
  <c r="BG199" i="1"/>
  <c r="AP199" i="1"/>
  <c r="S199" i="1"/>
  <c r="AW194" i="1"/>
  <c r="AW321" i="1" s="1"/>
  <c r="AG194" i="1"/>
  <c r="Q194" i="1"/>
  <c r="D194" i="1"/>
  <c r="AM182" i="1"/>
  <c r="AD182" i="1"/>
  <c r="T182" i="1"/>
  <c r="K182" i="1"/>
  <c r="O177" i="1"/>
  <c r="F177" i="1"/>
  <c r="AH156" i="1"/>
  <c r="AH275" i="1" s="1"/>
  <c r="Z156" i="1"/>
  <c r="Z275" i="1" s="1"/>
  <c r="R156" i="1"/>
  <c r="R275" i="1" s="1"/>
  <c r="J156" i="1"/>
  <c r="J275" i="1" s="1"/>
  <c r="BK151" i="1"/>
  <c r="BC151" i="1"/>
  <c r="AU151" i="1"/>
  <c r="AM151" i="1"/>
  <c r="AE151" i="1"/>
  <c r="W151" i="1"/>
  <c r="O151" i="1"/>
  <c r="G151" i="1"/>
  <c r="AD209" i="1"/>
  <c r="AT204" i="1"/>
  <c r="R204" i="1"/>
  <c r="BF199" i="1"/>
  <c r="AI199" i="1"/>
  <c r="R199" i="1"/>
  <c r="AU194" i="1"/>
  <c r="AE194" i="1"/>
  <c r="O194" i="1"/>
  <c r="AL182" i="1"/>
  <c r="AB182" i="1"/>
  <c r="S182" i="1"/>
  <c r="J182" i="1"/>
  <c r="N177" i="1"/>
  <c r="D177" i="1"/>
  <c r="AG156" i="1"/>
  <c r="AG275" i="1" s="1"/>
  <c r="Y156" i="1"/>
  <c r="Y275" i="1" s="1"/>
  <c r="Q156" i="1"/>
  <c r="Q275" i="1" s="1"/>
  <c r="I156" i="1"/>
  <c r="I275" i="1" s="1"/>
  <c r="BJ151" i="1"/>
  <c r="BB151" i="1"/>
  <c r="AT151" i="1"/>
  <c r="AD151" i="1"/>
  <c r="V151" i="1"/>
  <c r="N151" i="1"/>
  <c r="F151" i="1"/>
  <c r="T209" i="1"/>
  <c r="AL204" i="1"/>
  <c r="P204" i="1"/>
  <c r="BD199" i="1"/>
  <c r="AH199" i="1"/>
  <c r="P199" i="1"/>
  <c r="AS194" i="1"/>
  <c r="AA194" i="1"/>
  <c r="N194" i="1"/>
  <c r="N321" i="1" s="1"/>
  <c r="AJ182" i="1"/>
  <c r="AA182" i="1"/>
  <c r="R182" i="1"/>
  <c r="I182" i="1"/>
  <c r="L177" i="1"/>
  <c r="AF156" i="1"/>
  <c r="AF275" i="1" s="1"/>
  <c r="X156" i="1"/>
  <c r="X275" i="1" s="1"/>
  <c r="P156" i="1"/>
  <c r="P275" i="1" s="1"/>
  <c r="H156" i="1"/>
  <c r="H275" i="1" s="1"/>
  <c r="BI151" i="1"/>
  <c r="BA151" i="1"/>
  <c r="AS151" i="1"/>
  <c r="AC151" i="1"/>
  <c r="U151" i="1"/>
  <c r="M151" i="1"/>
  <c r="E151" i="1"/>
  <c r="R209" i="1"/>
  <c r="AJ204" i="1"/>
  <c r="N204" i="1"/>
  <c r="BB199" i="1"/>
  <c r="AF199" i="1"/>
  <c r="J199" i="1"/>
  <c r="BI194" i="1"/>
  <c r="AR194" i="1"/>
  <c r="Z194" i="1"/>
  <c r="M194" i="1"/>
  <c r="AI182" i="1"/>
  <c r="Z182" i="1"/>
  <c r="Q182" i="1"/>
  <c r="H182" i="1"/>
  <c r="K177" i="1"/>
  <c r="AE156" i="1"/>
  <c r="AE275" i="1" s="1"/>
  <c r="W156" i="1"/>
  <c r="W275" i="1" s="1"/>
  <c r="O156" i="1"/>
  <c r="O275" i="1" s="1"/>
  <c r="G156" i="1"/>
  <c r="G275" i="1" s="1"/>
  <c r="G272" i="1" s="1"/>
  <c r="BH151" i="1"/>
  <c r="AZ151" i="1"/>
  <c r="AR151" i="1"/>
  <c r="AB151" i="1"/>
  <c r="T151" i="1"/>
  <c r="L151" i="1"/>
  <c r="D151" i="1"/>
  <c r="D189" i="1" s="1"/>
  <c r="N209" i="1"/>
  <c r="BJ204" i="1"/>
  <c r="AH204" i="1"/>
  <c r="H204" i="1"/>
  <c r="AV199" i="1"/>
  <c r="AD199" i="1"/>
  <c r="H199" i="1"/>
  <c r="BH194" i="1"/>
  <c r="AQ194" i="1"/>
  <c r="Y194" i="1"/>
  <c r="I194" i="1"/>
  <c r="I321" i="1" s="1"/>
  <c r="AH182" i="1"/>
  <c r="Y182" i="1"/>
  <c r="P182" i="1"/>
  <c r="G182" i="1"/>
  <c r="J177" i="1"/>
  <c r="AD156" i="1"/>
  <c r="AD275" i="1" s="1"/>
  <c r="V156" i="1"/>
  <c r="V275" i="1" s="1"/>
  <c r="N156" i="1"/>
  <c r="N275" i="1" s="1"/>
  <c r="F156" i="1"/>
  <c r="F275" i="1" s="1"/>
  <c r="BG151" i="1"/>
  <c r="AY151" i="1"/>
  <c r="AQ151" i="1"/>
  <c r="AA151" i="1"/>
  <c r="S151" i="1"/>
  <c r="K151" i="1"/>
  <c r="AL209" i="1"/>
  <c r="J209" i="1"/>
  <c r="AZ204" i="1"/>
  <c r="AD204" i="1"/>
  <c r="D204" i="1"/>
  <c r="AR199" i="1"/>
  <c r="V199" i="1"/>
  <c r="D199" i="1"/>
  <c r="BE194" i="1"/>
  <c r="AI194" i="1"/>
  <c r="V194" i="1"/>
  <c r="F194" i="1"/>
  <c r="AO182" i="1"/>
  <c r="AF182" i="1"/>
  <c r="W182" i="1"/>
  <c r="N182" i="1"/>
  <c r="D182" i="1"/>
  <c r="Q177" i="1"/>
  <c r="H177" i="1"/>
  <c r="AB156" i="1"/>
  <c r="AB275" i="1" s="1"/>
  <c r="T156" i="1"/>
  <c r="T275" i="1" s="1"/>
  <c r="L156" i="1"/>
  <c r="L275" i="1" s="1"/>
  <c r="D156" i="1"/>
  <c r="D275" i="1" s="1"/>
  <c r="BE151" i="1"/>
  <c r="AW151" i="1"/>
  <c r="AO151" i="1"/>
  <c r="AG151" i="1"/>
  <c r="Y151" i="1"/>
  <c r="Q151" i="1"/>
  <c r="I151" i="1"/>
  <c r="L130" i="1"/>
  <c r="U130" i="1"/>
  <c r="AD130" i="1"/>
  <c r="AM130" i="1"/>
  <c r="AW130" i="1"/>
  <c r="BH130" i="1"/>
  <c r="X151" i="1"/>
  <c r="BD151" i="1"/>
  <c r="S156" i="1"/>
  <c r="S275" i="1" s="1"/>
  <c r="E161" i="1"/>
  <c r="AK161" i="1"/>
  <c r="AE182" i="1"/>
  <c r="AJ194" i="1"/>
  <c r="AQ199" i="1"/>
  <c r="S25" i="6"/>
  <c r="S26" i="4"/>
  <c r="S13" i="2"/>
  <c r="S30" i="2" s="1"/>
  <c r="AF204" i="1"/>
  <c r="AI130" i="1"/>
  <c r="F137" i="1"/>
  <c r="F136" i="1" s="1"/>
  <c r="F135" i="1" s="1"/>
  <c r="E143" i="1"/>
  <c r="N249" i="1"/>
  <c r="N250" i="1"/>
  <c r="D229" i="1"/>
  <c r="E227" i="1" s="1"/>
  <c r="D230" i="1"/>
  <c r="AN24" i="6"/>
  <c r="AN25" i="4"/>
  <c r="AN12" i="2"/>
  <c r="AN187" i="1"/>
  <c r="U25" i="6"/>
  <c r="U26" i="4"/>
  <c r="U13" i="2"/>
  <c r="U30" i="2" s="1"/>
  <c r="U31" i="2" s="1"/>
  <c r="F12" i="1"/>
  <c r="B12" i="6"/>
  <c r="B13" i="4"/>
  <c r="E130" i="1"/>
  <c r="M130" i="1"/>
  <c r="V130" i="1"/>
  <c r="AE130" i="1"/>
  <c r="AN130" i="1"/>
  <c r="AY130" i="1"/>
  <c r="BI130" i="1"/>
  <c r="D304" i="1"/>
  <c r="D309" i="1"/>
  <c r="D300" i="1"/>
  <c r="D288" i="1" s="1"/>
  <c r="D312" i="1"/>
  <c r="D144" i="1"/>
  <c r="Z151" i="1"/>
  <c r="BF151" i="1"/>
  <c r="U156" i="1"/>
  <c r="U275" i="1" s="1"/>
  <c r="K161" i="1"/>
  <c r="AQ161" i="1"/>
  <c r="G177" i="1"/>
  <c r="AG182" i="1"/>
  <c r="BC194" i="1"/>
  <c r="AT199" i="1"/>
  <c r="F204" i="1"/>
  <c r="AY25" i="6"/>
  <c r="AY26" i="4"/>
  <c r="AY13" i="2"/>
  <c r="AY30" i="2" s="1"/>
  <c r="E142" i="1"/>
  <c r="E141" i="1" s="1"/>
  <c r="BF130" i="1"/>
  <c r="AX130" i="1"/>
  <c r="AP130" i="1"/>
  <c r="AH130" i="1"/>
  <c r="Z130" i="1"/>
  <c r="R130" i="1"/>
  <c r="BK130" i="1"/>
  <c r="BC130" i="1"/>
  <c r="AU130" i="1"/>
  <c r="H130" i="1"/>
  <c r="Y130" i="1"/>
  <c r="AR130" i="1"/>
  <c r="F139" i="1"/>
  <c r="AD249" i="1"/>
  <c r="AD250" i="1"/>
  <c r="AT249" i="1"/>
  <c r="AT250" i="1"/>
  <c r="BJ249" i="1"/>
  <c r="BJ250" i="1"/>
  <c r="F130" i="1"/>
  <c r="N130" i="1"/>
  <c r="W130" i="1"/>
  <c r="AF130" i="1"/>
  <c r="AO130" i="1"/>
  <c r="AZ130" i="1"/>
  <c r="BJ130" i="1"/>
  <c r="D249" i="1"/>
  <c r="D250" i="1"/>
  <c r="L249" i="1"/>
  <c r="L250" i="1"/>
  <c r="T249" i="1"/>
  <c r="T250" i="1"/>
  <c r="AB249" i="1"/>
  <c r="AB250" i="1"/>
  <c r="AJ249" i="1"/>
  <c r="AJ250" i="1"/>
  <c r="AR249" i="1"/>
  <c r="AR250" i="1"/>
  <c r="AZ249" i="1"/>
  <c r="AZ250" i="1"/>
  <c r="BH249" i="1"/>
  <c r="BH250" i="1"/>
  <c r="AF151" i="1"/>
  <c r="AA156" i="1"/>
  <c r="AA275" i="1" s="1"/>
  <c r="M161" i="1"/>
  <c r="AS161" i="1"/>
  <c r="I177" i="1"/>
  <c r="AN182" i="1"/>
  <c r="BG194" i="1"/>
  <c r="BG321" i="1" s="1"/>
  <c r="BH199" i="1"/>
  <c r="V204" i="1"/>
  <c r="L209" i="1"/>
  <c r="M249" i="1"/>
  <c r="M250" i="1"/>
  <c r="U250" i="1"/>
  <c r="U249" i="1"/>
  <c r="AK249" i="1"/>
  <c r="AK250" i="1"/>
  <c r="AS249" i="1"/>
  <c r="AS250" i="1"/>
  <c r="BA250" i="1"/>
  <c r="BA249" i="1"/>
  <c r="AH249" i="1"/>
  <c r="D308" i="1"/>
  <c r="D299" i="1"/>
  <c r="D287" i="1" s="1"/>
  <c r="G250" i="1"/>
  <c r="G249" i="1"/>
  <c r="O250" i="1"/>
  <c r="O249" i="1"/>
  <c r="W250" i="1"/>
  <c r="W249" i="1"/>
  <c r="AM250" i="1"/>
  <c r="AM249" i="1"/>
  <c r="AU250" i="1"/>
  <c r="AU249" i="1"/>
  <c r="BC250" i="1"/>
  <c r="BC249" i="1"/>
  <c r="BK250" i="1"/>
  <c r="BK249" i="1"/>
  <c r="BG249" i="1"/>
  <c r="BI250" i="1"/>
  <c r="D145" i="1"/>
  <c r="H249" i="1"/>
  <c r="H250" i="1"/>
  <c r="P249" i="1"/>
  <c r="P250" i="1"/>
  <c r="X249" i="1"/>
  <c r="X250" i="1"/>
  <c r="AN249" i="1"/>
  <c r="AN250" i="1"/>
  <c r="AV249" i="1"/>
  <c r="AV250" i="1"/>
  <c r="BD249" i="1"/>
  <c r="BD250" i="1"/>
  <c r="D148" i="1"/>
  <c r="D223" i="1" s="1"/>
  <c r="AB305" i="1"/>
  <c r="AC305" i="1" s="1"/>
  <c r="AA293" i="1"/>
  <c r="I250" i="1"/>
  <c r="I249" i="1"/>
  <c r="Q250" i="1"/>
  <c r="Q249" i="1"/>
  <c r="Y250" i="1"/>
  <c r="Y249" i="1"/>
  <c r="AG250" i="1"/>
  <c r="AG249" i="1"/>
  <c r="AW250" i="1"/>
  <c r="AW249" i="1"/>
  <c r="BE250" i="1"/>
  <c r="BE249" i="1"/>
  <c r="J249" i="1"/>
  <c r="J250" i="1"/>
  <c r="R250" i="1"/>
  <c r="R249" i="1"/>
  <c r="Z249" i="1"/>
  <c r="Z250" i="1"/>
  <c r="AX249" i="1"/>
  <c r="AX250" i="1"/>
  <c r="BF249" i="1"/>
  <c r="BF250" i="1"/>
  <c r="E249" i="1"/>
  <c r="K250" i="1"/>
  <c r="K249" i="1"/>
  <c r="S250" i="1"/>
  <c r="S249" i="1"/>
  <c r="AI250" i="1"/>
  <c r="AI249" i="1"/>
  <c r="AQ250" i="1"/>
  <c r="AQ249" i="1"/>
  <c r="AY250" i="1"/>
  <c r="AY249" i="1"/>
  <c r="AA249" i="1"/>
  <c r="AC250" i="1"/>
  <c r="H274" i="1"/>
  <c r="Y304" i="1"/>
  <c r="Z304" i="1" s="1"/>
  <c r="AA304" i="1" s="1"/>
  <c r="AB304" i="1" s="1"/>
  <c r="AC304" i="1" s="1"/>
  <c r="AD304" i="1" s="1"/>
  <c r="AE304" i="1" s="1"/>
  <c r="X292" i="1"/>
  <c r="D261" i="1"/>
  <c r="L261" i="1"/>
  <c r="T261" i="1"/>
  <c r="AB261" i="1"/>
  <c r="AJ261" i="1"/>
  <c r="AR261" i="1"/>
  <c r="AZ261" i="1"/>
  <c r="BH261" i="1"/>
  <c r="S293" i="1"/>
  <c r="J261" i="1"/>
  <c r="R261" i="1"/>
  <c r="Z261" i="1"/>
  <c r="AH261" i="1"/>
  <c r="AP261" i="1"/>
  <c r="AX261" i="1"/>
  <c r="BF261" i="1"/>
  <c r="F272" i="1"/>
  <c r="W292" i="1"/>
  <c r="Q293" i="1"/>
  <c r="I292" i="1"/>
  <c r="K292" i="1"/>
  <c r="X293" i="1"/>
  <c r="P293" i="1"/>
  <c r="H293" i="1"/>
  <c r="AC292" i="1"/>
  <c r="U292" i="1"/>
  <c r="M292" i="1"/>
  <c r="E292" i="1"/>
  <c r="W293" i="1"/>
  <c r="O293" i="1"/>
  <c r="G293" i="1"/>
  <c r="T292" i="1"/>
  <c r="L292" i="1"/>
  <c r="D292" i="1"/>
  <c r="Z293" i="1"/>
  <c r="R293" i="1"/>
  <c r="J293" i="1"/>
  <c r="Y293" i="1"/>
  <c r="L293" i="1"/>
  <c r="R292" i="1"/>
  <c r="H292" i="1"/>
  <c r="V293" i="1"/>
  <c r="K293" i="1"/>
  <c r="Q292" i="1"/>
  <c r="G292" i="1"/>
  <c r="U293" i="1"/>
  <c r="I293" i="1"/>
  <c r="Z292" i="1"/>
  <c r="P292" i="1"/>
  <c r="F292" i="1"/>
  <c r="T293" i="1"/>
  <c r="F293" i="1"/>
  <c r="O292" i="1"/>
  <c r="AB293" i="1"/>
  <c r="N293" i="1"/>
  <c r="V292" i="1"/>
  <c r="J292" i="1"/>
  <c r="N292" i="1"/>
  <c r="E293" i="1"/>
  <c r="AD18" i="3"/>
  <c r="AD17" i="3" s="1"/>
  <c r="AD19" i="3"/>
  <c r="BJ18" i="3"/>
  <c r="BJ19" i="3"/>
  <c r="F14" i="3"/>
  <c r="F13" i="3" s="1"/>
  <c r="F15" i="3"/>
  <c r="G11" i="3"/>
  <c r="F11" i="3"/>
  <c r="N14" i="3"/>
  <c r="O11" i="3"/>
  <c r="N15" i="3"/>
  <c r="N11" i="3"/>
  <c r="W11" i="3"/>
  <c r="V14" i="3"/>
  <c r="V15" i="3"/>
  <c r="V11" i="3"/>
  <c r="AE18" i="3"/>
  <c r="AE17" i="3" s="1"/>
  <c r="AE19" i="3"/>
  <c r="BG16" i="2"/>
  <c r="AY16" i="2"/>
  <c r="AQ16" i="2"/>
  <c r="AI16" i="2"/>
  <c r="AA16" i="2"/>
  <c r="S16" i="2"/>
  <c r="K16" i="2"/>
  <c r="BD16" i="2"/>
  <c r="AV16" i="2"/>
  <c r="AN16" i="2"/>
  <c r="AF16" i="2"/>
  <c r="X16" i="2"/>
  <c r="P16" i="2"/>
  <c r="H16" i="2"/>
  <c r="BI16" i="2"/>
  <c r="BA16" i="2"/>
  <c r="AS16" i="2"/>
  <c r="AK16" i="2"/>
  <c r="AC16" i="2"/>
  <c r="U16" i="2"/>
  <c r="M16" i="2"/>
  <c r="E16" i="2"/>
  <c r="BJ16" i="2"/>
  <c r="AW16" i="2"/>
  <c r="AJ16" i="2"/>
  <c r="BH16" i="2"/>
  <c r="AU16" i="2"/>
  <c r="AH16" i="2"/>
  <c r="V16" i="2"/>
  <c r="I16" i="2"/>
  <c r="BE16" i="2"/>
  <c r="AR16" i="2"/>
  <c r="AE16" i="2"/>
  <c r="R16" i="2"/>
  <c r="F16" i="2"/>
  <c r="BC16" i="2"/>
  <c r="AP16" i="2"/>
  <c r="AD16" i="2"/>
  <c r="Q16" i="2"/>
  <c r="D16" i="2"/>
  <c r="AZ16" i="2"/>
  <c r="AM16" i="2"/>
  <c r="Z16" i="2"/>
  <c r="N16" i="2"/>
  <c r="BK16" i="2"/>
  <c r="AX16" i="2"/>
  <c r="AL16" i="2"/>
  <c r="Y16" i="2"/>
  <c r="L16" i="2"/>
  <c r="J16" i="2"/>
  <c r="BB16" i="2"/>
  <c r="O16" i="2"/>
  <c r="BF16" i="2"/>
  <c r="I19" i="3"/>
  <c r="I18" i="3"/>
  <c r="Q13" i="3"/>
  <c r="BB18" i="3"/>
  <c r="BB19" i="3"/>
  <c r="AP13" i="3"/>
  <c r="T13" i="3"/>
  <c r="BE13" i="3"/>
  <c r="AG22" i="3"/>
  <c r="AG38" i="4" s="1"/>
  <c r="E18" i="3"/>
  <c r="E17" i="3" s="1"/>
  <c r="E19" i="3"/>
  <c r="M15" i="3"/>
  <c r="M14" i="3"/>
  <c r="M13" i="3" s="1"/>
  <c r="M11" i="3"/>
  <c r="U15" i="3"/>
  <c r="U14" i="3"/>
  <c r="U11" i="3"/>
  <c r="AC14" i="3"/>
  <c r="AC13" i="3" s="1"/>
  <c r="AC15" i="3"/>
  <c r="AC11" i="3"/>
  <c r="AK15" i="3"/>
  <c r="AK11" i="3"/>
  <c r="AS15" i="3"/>
  <c r="AS14" i="3"/>
  <c r="AS11" i="3"/>
  <c r="BA14" i="3"/>
  <c r="BA13" i="3" s="1"/>
  <c r="BA11" i="3"/>
  <c r="BA15" i="3"/>
  <c r="BI15" i="3"/>
  <c r="BI14" i="3"/>
  <c r="BI11" i="3"/>
  <c r="AW19" i="3"/>
  <c r="AW18" i="3"/>
  <c r="AW17" i="3" s="1"/>
  <c r="AW22" i="3" s="1"/>
  <c r="AW38" i="4" s="1"/>
  <c r="E14" i="3"/>
  <c r="E13" i="3" s="1"/>
  <c r="AK14" i="3"/>
  <c r="H15" i="3"/>
  <c r="H11" i="3"/>
  <c r="H14" i="3"/>
  <c r="H13" i="3" s="1"/>
  <c r="AL11" i="3"/>
  <c r="BE19" i="3"/>
  <c r="BE18" i="3"/>
  <c r="J15" i="3"/>
  <c r="J13" i="3" s="1"/>
  <c r="J11" i="3"/>
  <c r="R15" i="3"/>
  <c r="R11" i="3"/>
  <c r="R14" i="3"/>
  <c r="R13" i="3" s="1"/>
  <c r="Z15" i="3"/>
  <c r="Z14" i="3"/>
  <c r="Z11" i="3"/>
  <c r="AH15" i="3"/>
  <c r="AH11" i="3"/>
  <c r="AH14" i="3"/>
  <c r="AP15" i="3"/>
  <c r="AP11" i="3"/>
  <c r="AX15" i="3"/>
  <c r="AX11" i="3"/>
  <c r="AX14" i="3"/>
  <c r="BF15" i="3"/>
  <c r="BF14" i="3"/>
  <c r="BF11" i="3"/>
  <c r="AO19" i="3"/>
  <c r="AO18" i="3"/>
  <c r="AO17" i="3" s="1"/>
  <c r="AO22" i="3" s="1"/>
  <c r="AO38" i="4" s="1"/>
  <c r="S13" i="3"/>
  <c r="AY13" i="3"/>
  <c r="BG13" i="3"/>
  <c r="Q19" i="3"/>
  <c r="Q18" i="3"/>
  <c r="AT11" i="3"/>
  <c r="Y18" i="3"/>
  <c r="Y17" i="3" s="1"/>
  <c r="Y22" i="3" s="1"/>
  <c r="Y38" i="4" s="1"/>
  <c r="D11" i="3"/>
  <c r="L11" i="3"/>
  <c r="T11" i="3"/>
  <c r="AB11" i="3"/>
  <c r="AJ11" i="3"/>
  <c r="AR11" i="3"/>
  <c r="AZ11" i="3"/>
  <c r="BH11" i="3"/>
  <c r="AD14" i="3"/>
  <c r="AD13" i="3" s="1"/>
  <c r="AN14" i="3"/>
  <c r="AN13" i="3" s="1"/>
  <c r="BK13" i="3"/>
  <c r="E24" i="2"/>
  <c r="M24" i="2"/>
  <c r="U24" i="2"/>
  <c r="AC24" i="2"/>
  <c r="AK24" i="2"/>
  <c r="AS24" i="2"/>
  <c r="BA24" i="2"/>
  <c r="BI24" i="2"/>
  <c r="I14" i="3"/>
  <c r="I13" i="3" s="1"/>
  <c r="D15" i="3"/>
  <c r="D13" i="3" s="1"/>
  <c r="Q15" i="3"/>
  <c r="AQ15" i="3"/>
  <c r="AQ13" i="3" s="1"/>
  <c r="AU19" i="3"/>
  <c r="AU17" i="3" s="1"/>
  <c r="AU22" i="3" s="1"/>
  <c r="AU38" i="4" s="1"/>
  <c r="G23" i="4"/>
  <c r="G22" i="4"/>
  <c r="W13" i="3"/>
  <c r="T15" i="3"/>
  <c r="H24" i="2"/>
  <c r="P24" i="2"/>
  <c r="X24" i="2"/>
  <c r="AF24" i="2"/>
  <c r="AN24" i="2"/>
  <c r="AV24" i="2"/>
  <c r="BD24" i="2"/>
  <c r="P11" i="3"/>
  <c r="X11" i="3"/>
  <c r="AF11" i="3"/>
  <c r="AN11" i="3"/>
  <c r="AV11" i="3"/>
  <c r="BD11" i="3"/>
  <c r="X14" i="3"/>
  <c r="X13" i="3" s="1"/>
  <c r="AT14" i="3"/>
  <c r="AT13" i="3" s="1"/>
  <c r="BD14" i="3"/>
  <c r="BD13" i="3" s="1"/>
  <c r="AI15" i="3"/>
  <c r="AI13" i="3" s="1"/>
  <c r="BC19" i="3"/>
  <c r="BC17" i="3" s="1"/>
  <c r="BJ15" i="3"/>
  <c r="BJ14" i="3"/>
  <c r="P14" i="3"/>
  <c r="P13" i="3" s="1"/>
  <c r="AL14" i="3"/>
  <c r="AL13" i="3" s="1"/>
  <c r="AV14" i="3"/>
  <c r="AV13" i="3" s="1"/>
  <c r="L15" i="3"/>
  <c r="L13" i="3" s="1"/>
  <c r="AY15" i="3"/>
  <c r="AM19" i="3"/>
  <c r="AM17" i="3" s="1"/>
  <c r="AM22" i="3" s="1"/>
  <c r="AM38" i="4" s="1"/>
  <c r="E13" i="5"/>
  <c r="AC13" i="5"/>
  <c r="AS13" i="5"/>
  <c r="AM18" i="5"/>
  <c r="AM17" i="5" s="1"/>
  <c r="AM22" i="5" s="1"/>
  <c r="AM37" i="6" s="1"/>
  <c r="AM19" i="5"/>
  <c r="K24" i="2"/>
  <c r="S24" i="2"/>
  <c r="AA24" i="2"/>
  <c r="AI24" i="2"/>
  <c r="AQ24" i="2"/>
  <c r="AY24" i="2"/>
  <c r="G15" i="3"/>
  <c r="O15" i="3"/>
  <c r="O13" i="3" s="1"/>
  <c r="W15" i="3"/>
  <c r="AE15" i="3"/>
  <c r="AE13" i="3" s="1"/>
  <c r="AM15" i="3"/>
  <c r="AU15" i="3"/>
  <c r="AU13" i="3" s="1"/>
  <c r="BC15" i="3"/>
  <c r="BC13" i="3" s="1"/>
  <c r="BK15" i="3"/>
  <c r="K11" i="3"/>
  <c r="S11" i="3"/>
  <c r="AA11" i="3"/>
  <c r="AI11" i="3"/>
  <c r="AQ11" i="3"/>
  <c r="AY11" i="3"/>
  <c r="BG11" i="3"/>
  <c r="G14" i="3"/>
  <c r="G13" i="3" s="1"/>
  <c r="AM14" i="3"/>
  <c r="AM13" i="3" s="1"/>
  <c r="AA15" i="3"/>
  <c r="AA13" i="3" s="1"/>
  <c r="AZ15" i="3"/>
  <c r="AZ13" i="3" s="1"/>
  <c r="BK19" i="3"/>
  <c r="BK17" i="3" s="1"/>
  <c r="BK22" i="3" s="1"/>
  <c r="BK38" i="4" s="1"/>
  <c r="F4" i="4"/>
  <c r="L11" i="5"/>
  <c r="K14" i="5"/>
  <c r="K13" i="5" s="1"/>
  <c r="K11" i="5"/>
  <c r="K15" i="5"/>
  <c r="T11" i="5"/>
  <c r="S14" i="5"/>
  <c r="S13" i="5" s="1"/>
  <c r="S11" i="5"/>
  <c r="S15" i="5"/>
  <c r="AB11" i="5"/>
  <c r="AA14" i="5"/>
  <c r="AA13" i="5" s="1"/>
  <c r="AA11" i="5"/>
  <c r="AA15" i="5"/>
  <c r="AJ11" i="5"/>
  <c r="AI14" i="5"/>
  <c r="AI13" i="5" s="1"/>
  <c r="AI11" i="5"/>
  <c r="AR11" i="5"/>
  <c r="AQ14" i="5"/>
  <c r="AQ11" i="5"/>
  <c r="AQ15" i="5"/>
  <c r="AZ11" i="5"/>
  <c r="AY14" i="5"/>
  <c r="AY11" i="5"/>
  <c r="BH11" i="5"/>
  <c r="BG14" i="5"/>
  <c r="BG11" i="5"/>
  <c r="BG15" i="5"/>
  <c r="W18" i="5"/>
  <c r="W17" i="5" s="1"/>
  <c r="W22" i="5" s="1"/>
  <c r="W37" i="6" s="1"/>
  <c r="W19" i="5"/>
  <c r="AI15" i="5"/>
  <c r="AY15" i="5"/>
  <c r="L13" i="5"/>
  <c r="AB13" i="5"/>
  <c r="AJ13" i="5"/>
  <c r="BH13" i="5"/>
  <c r="AE18" i="5"/>
  <c r="AE19" i="5"/>
  <c r="AM13" i="5"/>
  <c r="G19" i="5"/>
  <c r="G17" i="5" s="1"/>
  <c r="G22" i="5" s="1"/>
  <c r="G37" i="6" s="1"/>
  <c r="F13" i="5"/>
  <c r="AD13" i="5"/>
  <c r="BJ13" i="5"/>
  <c r="AU18" i="5"/>
  <c r="AU17" i="5" s="1"/>
  <c r="AU22" i="5" s="1"/>
  <c r="AU37" i="6" s="1"/>
  <c r="AU19" i="5"/>
  <c r="BC13" i="5"/>
  <c r="BK13" i="5"/>
  <c r="BK18" i="5"/>
  <c r="BK19" i="5"/>
  <c r="G13" i="5"/>
  <c r="BC19" i="5"/>
  <c r="BC17" i="5" s="1"/>
  <c r="BC22" i="5" s="1"/>
  <c r="BC37" i="6" s="1"/>
  <c r="O13" i="5"/>
  <c r="F3" i="6"/>
  <c r="O18" i="5"/>
  <c r="O19" i="5"/>
  <c r="W13" i="5"/>
  <c r="H11" i="5"/>
  <c r="P11" i="5"/>
  <c r="X11" i="5"/>
  <c r="AF11" i="5"/>
  <c r="AN11" i="5"/>
  <c r="AV11" i="5"/>
  <c r="BD11" i="5"/>
  <c r="H14" i="5"/>
  <c r="H13" i="5" s="1"/>
  <c r="P14" i="5"/>
  <c r="P13" i="5" s="1"/>
  <c r="X14" i="5"/>
  <c r="X13" i="5" s="1"/>
  <c r="AF14" i="5"/>
  <c r="AF13" i="5" s="1"/>
  <c r="AN14" i="5"/>
  <c r="AN13" i="5" s="1"/>
  <c r="AV14" i="5"/>
  <c r="AV13" i="5" s="1"/>
  <c r="BD14" i="5"/>
  <c r="BD13" i="5" s="1"/>
  <c r="D15" i="5"/>
  <c r="D13" i="5" s="1"/>
  <c r="L15" i="5"/>
  <c r="T15" i="5"/>
  <c r="T13" i="5" s="1"/>
  <c r="AB15" i="5"/>
  <c r="AJ15" i="5"/>
  <c r="AR15" i="5"/>
  <c r="AR13" i="5" s="1"/>
  <c r="AZ15" i="5"/>
  <c r="AZ13" i="5" s="1"/>
  <c r="BH15" i="5"/>
  <c r="D18" i="5"/>
  <c r="D17" i="5" s="1"/>
  <c r="I11" i="5"/>
  <c r="Q11" i="5"/>
  <c r="Y11" i="5"/>
  <c r="AG11" i="5"/>
  <c r="AO11" i="5"/>
  <c r="AW11" i="5"/>
  <c r="BE11" i="5"/>
  <c r="I14" i="5"/>
  <c r="I13" i="5" s="1"/>
  <c r="Q14" i="5"/>
  <c r="Q13" i="5" s="1"/>
  <c r="Y14" i="5"/>
  <c r="Y13" i="5" s="1"/>
  <c r="AG14" i="5"/>
  <c r="AG13" i="5" s="1"/>
  <c r="AO14" i="5"/>
  <c r="AO13" i="5" s="1"/>
  <c r="AW14" i="5"/>
  <c r="AW13" i="5" s="1"/>
  <c r="BE14" i="5"/>
  <c r="BE13" i="5" s="1"/>
  <c r="E15" i="5"/>
  <c r="M15" i="5"/>
  <c r="M13" i="5" s="1"/>
  <c r="U15" i="5"/>
  <c r="U13" i="5" s="1"/>
  <c r="AC15" i="5"/>
  <c r="AK15" i="5"/>
  <c r="AK13" i="5" s="1"/>
  <c r="AS15" i="5"/>
  <c r="BA15" i="5"/>
  <c r="BA13" i="5" s="1"/>
  <c r="BI15" i="5"/>
  <c r="BI13" i="5" s="1"/>
  <c r="J11" i="5"/>
  <c r="R11" i="5"/>
  <c r="Z11" i="5"/>
  <c r="AH11" i="5"/>
  <c r="AP11" i="5"/>
  <c r="AX11" i="5"/>
  <c r="BF11" i="5"/>
  <c r="J14" i="5"/>
  <c r="J13" i="5" s="1"/>
  <c r="R14" i="5"/>
  <c r="R13" i="5" s="1"/>
  <c r="Z14" i="5"/>
  <c r="Z13" i="5" s="1"/>
  <c r="AH14" i="5"/>
  <c r="AH13" i="5" s="1"/>
  <c r="AP14" i="5"/>
  <c r="AP13" i="5" s="1"/>
  <c r="AX14" i="5"/>
  <c r="AX13" i="5" s="1"/>
  <c r="BF14" i="5"/>
  <c r="BF13" i="5" s="1"/>
  <c r="F15" i="5"/>
  <c r="N15" i="5"/>
  <c r="N13" i="5" s="1"/>
  <c r="V15" i="5"/>
  <c r="V13" i="5" s="1"/>
  <c r="AD15" i="5"/>
  <c r="AL15" i="5"/>
  <c r="AL13" i="5" s="1"/>
  <c r="AT15" i="5"/>
  <c r="AT13" i="5" s="1"/>
  <c r="BB15" i="5"/>
  <c r="BB13" i="5" s="1"/>
  <c r="BJ15" i="5"/>
  <c r="E11" i="5"/>
  <c r="M11" i="5"/>
  <c r="U11" i="5"/>
  <c r="AC11" i="5"/>
  <c r="AK11" i="5"/>
  <c r="AS11" i="5"/>
  <c r="BA11" i="5"/>
  <c r="BI11" i="5"/>
  <c r="F11" i="5"/>
  <c r="N11" i="5"/>
  <c r="V11" i="5"/>
  <c r="AD11" i="5"/>
  <c r="AL11" i="5"/>
  <c r="AT11" i="5"/>
  <c r="BB11" i="5"/>
  <c r="BJ11" i="5"/>
  <c r="H21" i="6"/>
  <c r="H22" i="6"/>
  <c r="G21" i="6"/>
  <c r="E321" i="1" l="1"/>
  <c r="AG321" i="1"/>
  <c r="T321" i="1"/>
  <c r="M321" i="1"/>
  <c r="G321" i="1"/>
  <c r="V321" i="1"/>
  <c r="BA321" i="1"/>
  <c r="D237" i="1"/>
  <c r="D242" i="1" s="1"/>
  <c r="D238" i="1"/>
  <c r="O321" i="1"/>
  <c r="AU321" i="1"/>
  <c r="L321" i="1"/>
  <c r="E148" i="1"/>
  <c r="AJ321" i="1"/>
  <c r="K321" i="1"/>
  <c r="BJ321" i="1"/>
  <c r="AI321" i="1"/>
  <c r="AK321" i="1"/>
  <c r="AF321" i="1"/>
  <c r="AH321" i="1"/>
  <c r="D188" i="1"/>
  <c r="BE321" i="1"/>
  <c r="AE321" i="1"/>
  <c r="BK321" i="1"/>
  <c r="AV321" i="1"/>
  <c r="AQ321" i="1"/>
  <c r="D321" i="1"/>
  <c r="AT321" i="1"/>
  <c r="AR321" i="1"/>
  <c r="BC22" i="3"/>
  <c r="BC38" i="4" s="1"/>
  <c r="AL24" i="6"/>
  <c r="AL25" i="4"/>
  <c r="AL12" i="2"/>
  <c r="AL187" i="1"/>
  <c r="F308" i="1"/>
  <c r="F299" i="1"/>
  <c r="F287" i="1" s="1"/>
  <c r="F237" i="1"/>
  <c r="F188" i="1"/>
  <c r="F148" i="1"/>
  <c r="AN19" i="5"/>
  <c r="AN18" i="5"/>
  <c r="AI19" i="3"/>
  <c r="AI18" i="3"/>
  <c r="AS19" i="5"/>
  <c r="AS18" i="5"/>
  <c r="AS17" i="5" s="1"/>
  <c r="AS22" i="5" s="1"/>
  <c r="AS37" i="6" s="1"/>
  <c r="H18" i="5"/>
  <c r="H19" i="5"/>
  <c r="AP19" i="3"/>
  <c r="AP18" i="3"/>
  <c r="AP17" i="3" s="1"/>
  <c r="AP22" i="3" s="1"/>
  <c r="AP38" i="4" s="1"/>
  <c r="U18" i="3"/>
  <c r="U17" i="3" s="1"/>
  <c r="U19" i="3"/>
  <c r="AD18" i="5"/>
  <c r="AD19" i="5"/>
  <c r="AC19" i="5"/>
  <c r="AC18" i="5"/>
  <c r="AC17" i="5" s="1"/>
  <c r="AC22" i="5" s="1"/>
  <c r="AC37" i="6" s="1"/>
  <c r="R19" i="5"/>
  <c r="R18" i="5"/>
  <c r="R17" i="5" s="1"/>
  <c r="R22" i="5" s="1"/>
  <c r="R37" i="6" s="1"/>
  <c r="D22" i="5"/>
  <c r="D37" i="6" s="1"/>
  <c r="BD18" i="5"/>
  <c r="BD19" i="5"/>
  <c r="BG13" i="5"/>
  <c r="AY19" i="3"/>
  <c r="AY18" i="3"/>
  <c r="AY17" i="3" s="1"/>
  <c r="AY22" i="3" s="1"/>
  <c r="AY38" i="4" s="1"/>
  <c r="P18" i="3"/>
  <c r="P19" i="3"/>
  <c r="AJ19" i="3"/>
  <c r="AJ18" i="3"/>
  <c r="AH13" i="3"/>
  <c r="BI18" i="3"/>
  <c r="BI17" i="3" s="1"/>
  <c r="BI19" i="3"/>
  <c r="W18" i="3"/>
  <c r="W17" i="3" s="1"/>
  <c r="W22" i="3" s="1"/>
  <c r="W38" i="4" s="1"/>
  <c r="W19" i="3"/>
  <c r="AF304" i="1"/>
  <c r="AE292" i="1"/>
  <c r="E309" i="1"/>
  <c r="E238" i="1"/>
  <c r="E300" i="1"/>
  <c r="E288" i="1" s="1"/>
  <c r="E149" i="1"/>
  <c r="E228" i="1" s="1"/>
  <c r="E230" i="1" s="1"/>
  <c r="E189" i="1"/>
  <c r="AY31" i="2"/>
  <c r="E25" i="6"/>
  <c r="E26" i="4"/>
  <c r="E13" i="2"/>
  <c r="E30" i="2" s="1"/>
  <c r="E31" i="2" s="1"/>
  <c r="BE24" i="6"/>
  <c r="BE25" i="4"/>
  <c r="BE12" i="2"/>
  <c r="BE187" i="1"/>
  <c r="BG24" i="6"/>
  <c r="BG25" i="4"/>
  <c r="BG12" i="2"/>
  <c r="BG187" i="1"/>
  <c r="BH24" i="6"/>
  <c r="BH25" i="4"/>
  <c r="BH12" i="2"/>
  <c r="BH187" i="1"/>
  <c r="E24" i="6"/>
  <c r="E25" i="4"/>
  <c r="E12" i="2"/>
  <c r="E187" i="1"/>
  <c r="BC24" i="6"/>
  <c r="BC25" i="4"/>
  <c r="BC12" i="2"/>
  <c r="BC187" i="1"/>
  <c r="AV24" i="6"/>
  <c r="AV25" i="4"/>
  <c r="AV12" i="2"/>
  <c r="AV187" i="1"/>
  <c r="AJ25" i="6"/>
  <c r="AJ26" i="4"/>
  <c r="AJ13" i="2"/>
  <c r="AJ30" i="2" s="1"/>
  <c r="AJ31" i="2" s="1"/>
  <c r="AT25" i="6"/>
  <c r="AT26" i="4"/>
  <c r="AT13" i="2"/>
  <c r="AT30" i="2" s="1"/>
  <c r="AT31" i="2" s="1"/>
  <c r="AU25" i="6"/>
  <c r="AU26" i="4"/>
  <c r="AU13" i="2"/>
  <c r="AU30" i="2" s="1"/>
  <c r="AU31" i="2" s="1"/>
  <c r="AV25" i="6"/>
  <c r="AV26" i="4"/>
  <c r="AV13" i="2"/>
  <c r="AV30" i="2" s="1"/>
  <c r="AV31" i="2" s="1"/>
  <c r="BE25" i="6"/>
  <c r="BE26" i="4"/>
  <c r="BE13" i="2"/>
  <c r="BE30" i="2" s="1"/>
  <c r="BE31" i="2" s="1"/>
  <c r="AA25" i="6"/>
  <c r="AA26" i="4"/>
  <c r="AA13" i="2"/>
  <c r="AA30" i="2" s="1"/>
  <c r="AA31" i="2" s="1"/>
  <c r="S178" i="1"/>
  <c r="R177" i="1"/>
  <c r="BB24" i="6"/>
  <c r="BB25" i="4"/>
  <c r="BB12" i="2"/>
  <c r="BB187" i="1"/>
  <c r="AT18" i="5"/>
  <c r="AT17" i="5" s="1"/>
  <c r="AT22" i="5" s="1"/>
  <c r="AT37" i="6" s="1"/>
  <c r="AT19" i="5"/>
  <c r="AQ19" i="5"/>
  <c r="AQ18" i="5"/>
  <c r="AF18" i="3"/>
  <c r="AF17" i="3" s="1"/>
  <c r="AF22" i="3" s="1"/>
  <c r="AF38" i="4" s="1"/>
  <c r="AF19" i="3"/>
  <c r="AZ19" i="3"/>
  <c r="AZ18" i="3"/>
  <c r="AT18" i="3"/>
  <c r="AT17" i="3" s="1"/>
  <c r="AT22" i="3" s="1"/>
  <c r="AT38" i="4" s="1"/>
  <c r="AT19" i="3"/>
  <c r="AS18" i="3"/>
  <c r="AS17" i="3" s="1"/>
  <c r="AS22" i="3" s="1"/>
  <c r="AS38" i="4" s="1"/>
  <c r="AS19" i="3"/>
  <c r="AR19" i="5"/>
  <c r="AR18" i="5"/>
  <c r="BF19" i="3"/>
  <c r="BF18" i="3"/>
  <c r="V18" i="5"/>
  <c r="V17" i="5" s="1"/>
  <c r="V22" i="5" s="1"/>
  <c r="V37" i="6" s="1"/>
  <c r="V19" i="5"/>
  <c r="U18" i="5"/>
  <c r="U17" i="5" s="1"/>
  <c r="U22" i="5" s="1"/>
  <c r="U37" i="6" s="1"/>
  <c r="U19" i="5"/>
  <c r="J19" i="5"/>
  <c r="J18" i="5"/>
  <c r="BE19" i="5"/>
  <c r="BE18" i="5"/>
  <c r="AV19" i="5"/>
  <c r="AV18" i="5"/>
  <c r="O17" i="5"/>
  <c r="O22" i="5" s="1"/>
  <c r="O37" i="6" s="1"/>
  <c r="BK17" i="5"/>
  <c r="BK22" i="5" s="1"/>
  <c r="BK37" i="6" s="1"/>
  <c r="AE17" i="5"/>
  <c r="AE22" i="5" s="1"/>
  <c r="AE37" i="6" s="1"/>
  <c r="BH19" i="5"/>
  <c r="BH18" i="5"/>
  <c r="BH17" i="5" s="1"/>
  <c r="BH22" i="5" s="1"/>
  <c r="BH37" i="6" s="1"/>
  <c r="AI19" i="5"/>
  <c r="AI18" i="5"/>
  <c r="AI17" i="5" s="1"/>
  <c r="AI22" i="5" s="1"/>
  <c r="AI37" i="6" s="1"/>
  <c r="S19" i="5"/>
  <c r="S18" i="5"/>
  <c r="S17" i="5" s="1"/>
  <c r="S22" i="5" s="1"/>
  <c r="S37" i="6" s="1"/>
  <c r="G4" i="4"/>
  <c r="AQ19" i="3"/>
  <c r="AQ18" i="3"/>
  <c r="AB19" i="3"/>
  <c r="AB18" i="3"/>
  <c r="BF13" i="3"/>
  <c r="AH19" i="3"/>
  <c r="AH18" i="3"/>
  <c r="J19" i="3"/>
  <c r="J18" i="3"/>
  <c r="AK13" i="3"/>
  <c r="BI13" i="3"/>
  <c r="AK18" i="3"/>
  <c r="AK19" i="3"/>
  <c r="M18" i="3"/>
  <c r="M17" i="3" s="1"/>
  <c r="M22" i="3" s="1"/>
  <c r="M38" i="4" s="1"/>
  <c r="M19" i="3"/>
  <c r="BB17" i="3"/>
  <c r="BB22" i="3" s="1"/>
  <c r="BB38" i="4" s="1"/>
  <c r="N18" i="3"/>
  <c r="N17" i="3" s="1"/>
  <c r="N19" i="3"/>
  <c r="AN27" i="6"/>
  <c r="AN28" i="4"/>
  <c r="AN311" i="1"/>
  <c r="D272" i="1"/>
  <c r="BH321" i="1"/>
  <c r="D24" i="6"/>
  <c r="D25" i="4"/>
  <c r="D12" i="2"/>
  <c r="D187" i="1"/>
  <c r="BI321" i="1"/>
  <c r="M24" i="6"/>
  <c r="M25" i="4"/>
  <c r="M12" i="2"/>
  <c r="M187" i="1"/>
  <c r="AT24" i="6"/>
  <c r="AT25" i="4"/>
  <c r="AT12" i="2"/>
  <c r="AT187" i="1"/>
  <c r="BK24" i="6"/>
  <c r="BK25" i="4"/>
  <c r="BK12" i="2"/>
  <c r="BK187" i="1"/>
  <c r="J321" i="1"/>
  <c r="BB321" i="1"/>
  <c r="BD321" i="1"/>
  <c r="AP321" i="1"/>
  <c r="AX24" i="6"/>
  <c r="AX25" i="4"/>
  <c r="AX12" i="2"/>
  <c r="AX187" i="1"/>
  <c r="H27" i="6"/>
  <c r="H28" i="4"/>
  <c r="H311" i="1"/>
  <c r="P24" i="6"/>
  <c r="P25" i="4"/>
  <c r="P12" i="2"/>
  <c r="P187" i="1"/>
  <c r="AR25" i="6"/>
  <c r="AR26" i="4"/>
  <c r="AR13" i="2"/>
  <c r="AR30" i="2" s="1"/>
  <c r="AR31" i="2" s="1"/>
  <c r="BB25" i="6"/>
  <c r="BB26" i="4"/>
  <c r="BB13" i="2"/>
  <c r="BB30" i="2" s="1"/>
  <c r="BB31" i="2" s="1"/>
  <c r="BC25" i="6"/>
  <c r="BC13" i="2"/>
  <c r="BC30" i="2" s="1"/>
  <c r="BC31" i="2" s="1"/>
  <c r="BC26" i="4"/>
  <c r="BD25" i="6"/>
  <c r="BD26" i="4"/>
  <c r="BD13" i="2"/>
  <c r="BD30" i="2" s="1"/>
  <c r="BD31" i="2" s="1"/>
  <c r="J25" i="6"/>
  <c r="J26" i="4"/>
  <c r="J13" i="2"/>
  <c r="J30" i="2" s="1"/>
  <c r="J31" i="2" s="1"/>
  <c r="R321" i="1"/>
  <c r="AH24" i="6"/>
  <c r="AH25" i="4"/>
  <c r="AH12" i="2"/>
  <c r="AH187" i="1"/>
  <c r="AQ183" i="1"/>
  <c r="AP182" i="1"/>
  <c r="BA38" i="6"/>
  <c r="BA39" i="4"/>
  <c r="R24" i="6"/>
  <c r="R25" i="4"/>
  <c r="R12" i="2"/>
  <c r="R187" i="1"/>
  <c r="AZ25" i="6"/>
  <c r="AZ26" i="4"/>
  <c r="AZ13" i="2"/>
  <c r="AZ30" i="2" s="1"/>
  <c r="AZ31" i="2" s="1"/>
  <c r="R25" i="6"/>
  <c r="R26" i="4"/>
  <c r="R13" i="2"/>
  <c r="R30" i="2" s="1"/>
  <c r="R31" i="2" s="1"/>
  <c r="F18" i="5"/>
  <c r="F19" i="5"/>
  <c r="E19" i="5"/>
  <c r="E18" i="5"/>
  <c r="BF19" i="5"/>
  <c r="BF18" i="5"/>
  <c r="BF17" i="5" s="1"/>
  <c r="BF22" i="5" s="1"/>
  <c r="BF37" i="6" s="1"/>
  <c r="AO18" i="5"/>
  <c r="AO19" i="5"/>
  <c r="AF18" i="5"/>
  <c r="AF19" i="5"/>
  <c r="AY13" i="5"/>
  <c r="AJ19" i="5"/>
  <c r="AJ18" i="5"/>
  <c r="AJ17" i="5" s="1"/>
  <c r="AJ22" i="5" s="1"/>
  <c r="AJ37" i="6" s="1"/>
  <c r="T18" i="5"/>
  <c r="T17" i="5" s="1"/>
  <c r="T22" i="5" s="1"/>
  <c r="T37" i="6" s="1"/>
  <c r="T19" i="5"/>
  <c r="AA19" i="3"/>
  <c r="AA18" i="3"/>
  <c r="BD18" i="3"/>
  <c r="BD17" i="3" s="1"/>
  <c r="BD22" i="3" s="1"/>
  <c r="BD38" i="4" s="1"/>
  <c r="BD19" i="3"/>
  <c r="L19" i="3"/>
  <c r="L18" i="3"/>
  <c r="L17" i="3" s="1"/>
  <c r="L22" i="3" s="1"/>
  <c r="L38" i="4" s="1"/>
  <c r="AX13" i="3"/>
  <c r="Z19" i="3"/>
  <c r="Z18" i="3"/>
  <c r="Z17" i="3" s="1"/>
  <c r="Z22" i="3" s="1"/>
  <c r="Z38" i="4" s="1"/>
  <c r="BE17" i="3"/>
  <c r="BE22" i="3" s="1"/>
  <c r="BE38" i="4" s="1"/>
  <c r="AC18" i="3"/>
  <c r="AC17" i="3" s="1"/>
  <c r="AC22" i="3" s="1"/>
  <c r="AC38" i="4" s="1"/>
  <c r="AC19" i="3"/>
  <c r="I17" i="3"/>
  <c r="I22" i="3" s="1"/>
  <c r="I38" i="4" s="1"/>
  <c r="O18" i="3"/>
  <c r="O19" i="3"/>
  <c r="BJ17" i="3"/>
  <c r="AB292" i="1"/>
  <c r="I274" i="1"/>
  <c r="H272" i="1"/>
  <c r="AS25" i="6"/>
  <c r="AS26" i="4"/>
  <c r="AS13" i="2"/>
  <c r="AS30" i="2" s="1"/>
  <c r="AS31" i="2" s="1"/>
  <c r="K25" i="6"/>
  <c r="K26" i="4"/>
  <c r="K13" i="2"/>
  <c r="K30" i="2" s="1"/>
  <c r="K31" i="2" s="1"/>
  <c r="BD24" i="6"/>
  <c r="BD25" i="4"/>
  <c r="BD12" i="2"/>
  <c r="BD187" i="1"/>
  <c r="Q24" i="6"/>
  <c r="Q25" i="4"/>
  <c r="Q12" i="2"/>
  <c r="Q187" i="1"/>
  <c r="S24" i="6"/>
  <c r="S25" i="4"/>
  <c r="S12" i="2"/>
  <c r="S187" i="1"/>
  <c r="T24" i="6"/>
  <c r="T25" i="4"/>
  <c r="T12" i="2"/>
  <c r="T187" i="1"/>
  <c r="AC24" i="6"/>
  <c r="AC25" i="4"/>
  <c r="AC12" i="2"/>
  <c r="AC187" i="1"/>
  <c r="BJ24" i="6"/>
  <c r="BJ25" i="4"/>
  <c r="BJ12" i="2"/>
  <c r="BJ187" i="1"/>
  <c r="O24" i="6"/>
  <c r="O25" i="4"/>
  <c r="O12" i="2"/>
  <c r="O187" i="1"/>
  <c r="U321" i="1"/>
  <c r="H321" i="1"/>
  <c r="BF321" i="1"/>
  <c r="BH25" i="6"/>
  <c r="BH26" i="4"/>
  <c r="BH13" i="2"/>
  <c r="BH30" i="2" s="1"/>
  <c r="BH31" i="2" s="1"/>
  <c r="F25" i="6"/>
  <c r="F26" i="4"/>
  <c r="F13" i="2"/>
  <c r="F30" i="2" s="1"/>
  <c r="F31" i="2" s="1"/>
  <c r="G25" i="6"/>
  <c r="G13" i="2"/>
  <c r="G30" i="2" s="1"/>
  <c r="G31" i="2" s="1"/>
  <c r="G26" i="4"/>
  <c r="H25" i="6"/>
  <c r="H26" i="4"/>
  <c r="H13" i="2"/>
  <c r="H30" i="2" s="1"/>
  <c r="H31" i="2" s="1"/>
  <c r="Q25" i="6"/>
  <c r="Q26" i="4"/>
  <c r="Q13" i="2"/>
  <c r="Q30" i="2" s="1"/>
  <c r="Q31" i="2" s="1"/>
  <c r="Z25" i="6"/>
  <c r="Z26" i="4"/>
  <c r="Z13" i="2"/>
  <c r="Z30" i="2" s="1"/>
  <c r="Z31" i="2" s="1"/>
  <c r="E237" i="1"/>
  <c r="AP24" i="6"/>
  <c r="AP25" i="4"/>
  <c r="AP12" i="2"/>
  <c r="AP187" i="1"/>
  <c r="L168" i="1"/>
  <c r="K166" i="1"/>
  <c r="AQ25" i="6"/>
  <c r="AQ26" i="4"/>
  <c r="AQ13" i="2"/>
  <c r="AQ30" i="2" s="1"/>
  <c r="AQ31" i="2" s="1"/>
  <c r="G137" i="1"/>
  <c r="F143" i="1"/>
  <c r="I24" i="6"/>
  <c r="I25" i="4"/>
  <c r="I12" i="2"/>
  <c r="I187" i="1"/>
  <c r="G24" i="6"/>
  <c r="G25" i="4"/>
  <c r="G12" i="2"/>
  <c r="G187" i="1"/>
  <c r="S321" i="1"/>
  <c r="BJ25" i="6"/>
  <c r="BJ26" i="4"/>
  <c r="BJ13" i="2"/>
  <c r="BJ30" i="2" s="1"/>
  <c r="BJ31" i="2" s="1"/>
  <c r="BK25" i="6"/>
  <c r="BK26" i="4"/>
  <c r="BK13" i="2"/>
  <c r="BK30" i="2" s="1"/>
  <c r="BK31" i="2" s="1"/>
  <c r="I25" i="6"/>
  <c r="I26" i="4"/>
  <c r="I13" i="2"/>
  <c r="I30" i="2" s="1"/>
  <c r="I31" i="2" s="1"/>
  <c r="BJ18" i="5"/>
  <c r="BJ19" i="5"/>
  <c r="BI18" i="5"/>
  <c r="BI17" i="5" s="1"/>
  <c r="BI22" i="5" s="1"/>
  <c r="BI37" i="6" s="1"/>
  <c r="BI19" i="5"/>
  <c r="AX19" i="5"/>
  <c r="AX18" i="5"/>
  <c r="AG18" i="5"/>
  <c r="AG17" i="5" s="1"/>
  <c r="AG22" i="5" s="1"/>
  <c r="AG37" i="6" s="1"/>
  <c r="AG19" i="5"/>
  <c r="X18" i="5"/>
  <c r="X19" i="5"/>
  <c r="AZ19" i="5"/>
  <c r="AZ18" i="5"/>
  <c r="S19" i="3"/>
  <c r="S18" i="3"/>
  <c r="BJ13" i="3"/>
  <c r="AV18" i="3"/>
  <c r="AV17" i="3" s="1"/>
  <c r="AV22" i="3" s="1"/>
  <c r="AV38" i="4" s="1"/>
  <c r="AV19" i="3"/>
  <c r="H23" i="4"/>
  <c r="H22" i="4"/>
  <c r="D19" i="3"/>
  <c r="D18" i="3"/>
  <c r="D17" i="3" s="1"/>
  <c r="D22" i="3" s="1"/>
  <c r="D38" i="4" s="1"/>
  <c r="AX19" i="3"/>
  <c r="AX18" i="3"/>
  <c r="AX17" i="3" s="1"/>
  <c r="AX22" i="3" s="1"/>
  <c r="AX38" i="4" s="1"/>
  <c r="Z13" i="3"/>
  <c r="BA18" i="3"/>
  <c r="BA19" i="3"/>
  <c r="AE22" i="3"/>
  <c r="AE38" i="4" s="1"/>
  <c r="N13" i="3"/>
  <c r="M25" i="6"/>
  <c r="M26" i="4"/>
  <c r="M13" i="2"/>
  <c r="M30" i="2" s="1"/>
  <c r="M31" i="2" s="1"/>
  <c r="G12" i="1"/>
  <c r="X24" i="6"/>
  <c r="X25" i="4"/>
  <c r="X12" i="2"/>
  <c r="X187" i="1"/>
  <c r="Y24" i="6"/>
  <c r="Y25" i="4"/>
  <c r="Y12" i="2"/>
  <c r="Y187" i="1"/>
  <c r="AA24" i="6"/>
  <c r="AA25" i="4"/>
  <c r="AA12" i="2"/>
  <c r="AA187" i="1"/>
  <c r="AB24" i="6"/>
  <c r="AB25" i="4"/>
  <c r="AB12" i="2"/>
  <c r="AB187" i="1"/>
  <c r="AK151" i="1"/>
  <c r="AA321" i="1"/>
  <c r="F24" i="6"/>
  <c r="F25" i="4"/>
  <c r="F12" i="2"/>
  <c r="F187" i="1"/>
  <c r="W24" i="6"/>
  <c r="W25" i="4"/>
  <c r="W12" i="2"/>
  <c r="W187" i="1"/>
  <c r="AC321" i="1"/>
  <c r="AD321" i="1"/>
  <c r="P321" i="1"/>
  <c r="G138" i="1"/>
  <c r="F144" i="1"/>
  <c r="BI25" i="6"/>
  <c r="BI26" i="4"/>
  <c r="BI13" i="2"/>
  <c r="BI30" i="2" s="1"/>
  <c r="BI31" i="2" s="1"/>
  <c r="D25" i="6"/>
  <c r="D26" i="4"/>
  <c r="D13" i="2"/>
  <c r="D30" i="2" s="1"/>
  <c r="D31" i="2" s="1"/>
  <c r="N25" i="6"/>
  <c r="N26" i="4"/>
  <c r="N13" i="2"/>
  <c r="N30" i="2" s="1"/>
  <c r="N31" i="2" s="1"/>
  <c r="O25" i="6"/>
  <c r="O26" i="4"/>
  <c r="O13" i="2"/>
  <c r="O30" i="2" s="1"/>
  <c r="O31" i="2" s="1"/>
  <c r="P25" i="6"/>
  <c r="P26" i="4"/>
  <c r="P13" i="2"/>
  <c r="P30" i="2" s="1"/>
  <c r="P31" i="2" s="1"/>
  <c r="Y25" i="6"/>
  <c r="Y26" i="4"/>
  <c r="Y13" i="2"/>
  <c r="Y30" i="2" s="1"/>
  <c r="Y31" i="2" s="1"/>
  <c r="AH25" i="6"/>
  <c r="AH26" i="4"/>
  <c r="AH13" i="2"/>
  <c r="AH30" i="2" s="1"/>
  <c r="AH31" i="2" s="1"/>
  <c r="E188" i="1"/>
  <c r="J24" i="6"/>
  <c r="J25" i="4"/>
  <c r="J12" i="2"/>
  <c r="J187" i="1"/>
  <c r="M19" i="5"/>
  <c r="M18" i="5"/>
  <c r="T19" i="3"/>
  <c r="T18" i="3"/>
  <c r="T17" i="3" s="1"/>
  <c r="T22" i="3" s="1"/>
  <c r="T38" i="4" s="1"/>
  <c r="K24" i="6"/>
  <c r="K25" i="4"/>
  <c r="K12" i="2"/>
  <c r="K187" i="1"/>
  <c r="L24" i="6"/>
  <c r="L25" i="4"/>
  <c r="L12" i="2"/>
  <c r="L187" i="1"/>
  <c r="AX321" i="1"/>
  <c r="BB18" i="5"/>
  <c r="BB17" i="5" s="1"/>
  <c r="BB22" i="5" s="1"/>
  <c r="BB37" i="6" s="1"/>
  <c r="BB19" i="5"/>
  <c r="BA19" i="5"/>
  <c r="BA18" i="5"/>
  <c r="BA17" i="5" s="1"/>
  <c r="BA22" i="5" s="1"/>
  <c r="BA37" i="6" s="1"/>
  <c r="AP19" i="5"/>
  <c r="AP18" i="5"/>
  <c r="AP17" i="5" s="1"/>
  <c r="AP22" i="5" s="1"/>
  <c r="AP37" i="6" s="1"/>
  <c r="Y19" i="5"/>
  <c r="Y18" i="5"/>
  <c r="Y17" i="5" s="1"/>
  <c r="Y22" i="5" s="1"/>
  <c r="Y37" i="6" s="1"/>
  <c r="P19" i="5"/>
  <c r="P18" i="5"/>
  <c r="AA19" i="5"/>
  <c r="AA18" i="5"/>
  <c r="AA17" i="5" s="1"/>
  <c r="AA22" i="5" s="1"/>
  <c r="AA37" i="6" s="1"/>
  <c r="K19" i="5"/>
  <c r="K18" i="5"/>
  <c r="K17" i="5" s="1"/>
  <c r="K22" i="5" s="1"/>
  <c r="K37" i="6" s="1"/>
  <c r="K19" i="3"/>
  <c r="K18" i="3"/>
  <c r="K17" i="3" s="1"/>
  <c r="K22" i="3" s="1"/>
  <c r="K38" i="4" s="1"/>
  <c r="AN18" i="3"/>
  <c r="AN17" i="3" s="1"/>
  <c r="AN22" i="3" s="1"/>
  <c r="AN38" i="4" s="1"/>
  <c r="AN19" i="3"/>
  <c r="BH19" i="3"/>
  <c r="BH18" i="3"/>
  <c r="BH17" i="3" s="1"/>
  <c r="BH22" i="3" s="1"/>
  <c r="BH38" i="4" s="1"/>
  <c r="AL18" i="3"/>
  <c r="AL19" i="3"/>
  <c r="E22" i="3"/>
  <c r="E38" i="4" s="1"/>
  <c r="V18" i="3"/>
  <c r="V17" i="3" s="1"/>
  <c r="V22" i="3" s="1"/>
  <c r="V38" i="4" s="1"/>
  <c r="V19" i="3"/>
  <c r="F18" i="3"/>
  <c r="F19" i="3"/>
  <c r="AD22" i="3"/>
  <c r="AD38" i="4" s="1"/>
  <c r="Y292" i="1"/>
  <c r="AD292" i="1"/>
  <c r="AD305" i="1"/>
  <c r="AC293" i="1"/>
  <c r="BC321" i="1"/>
  <c r="AG24" i="6"/>
  <c r="AG25" i="4"/>
  <c r="AG12" i="2"/>
  <c r="AG187" i="1"/>
  <c r="AI151" i="1"/>
  <c r="AJ151" i="1"/>
  <c r="AS24" i="6"/>
  <c r="AS25" i="4"/>
  <c r="AS12" i="2"/>
  <c r="AS187" i="1"/>
  <c r="AS321" i="1"/>
  <c r="N24" i="6"/>
  <c r="N25" i="4"/>
  <c r="N12" i="2"/>
  <c r="N187" i="1"/>
  <c r="AE24" i="6"/>
  <c r="AE25" i="4"/>
  <c r="AE12" i="2"/>
  <c r="AE187" i="1"/>
  <c r="AY321" i="1"/>
  <c r="AM321" i="1"/>
  <c r="AO321" i="1"/>
  <c r="X321" i="1"/>
  <c r="AC25" i="6"/>
  <c r="AC26" i="4"/>
  <c r="AC13" i="2"/>
  <c r="AC30" i="2" s="1"/>
  <c r="AC31" i="2" s="1"/>
  <c r="L25" i="6"/>
  <c r="L26" i="4"/>
  <c r="L13" i="2"/>
  <c r="L30" i="2" s="1"/>
  <c r="L31" i="2" s="1"/>
  <c r="V25" i="6"/>
  <c r="V26" i="4"/>
  <c r="V13" i="2"/>
  <c r="V30" i="2" s="1"/>
  <c r="V31" i="2" s="1"/>
  <c r="W25" i="6"/>
  <c r="W13" i="2"/>
  <c r="W30" i="2" s="1"/>
  <c r="W31" i="2" s="1"/>
  <c r="W26" i="4"/>
  <c r="X25" i="6"/>
  <c r="X26" i="4"/>
  <c r="X13" i="2"/>
  <c r="X30" i="2" s="1"/>
  <c r="X31" i="2" s="1"/>
  <c r="AG25" i="6"/>
  <c r="AG26" i="4"/>
  <c r="AG13" i="2"/>
  <c r="AG30" i="2" s="1"/>
  <c r="AG31" i="2" s="1"/>
  <c r="AP25" i="6"/>
  <c r="AP26" i="4"/>
  <c r="AP13" i="2"/>
  <c r="AP30" i="2" s="1"/>
  <c r="AP31" i="2" s="1"/>
  <c r="AQ210" i="1"/>
  <c r="AP209" i="1"/>
  <c r="BF24" i="6"/>
  <c r="BF25" i="4"/>
  <c r="BF12" i="2"/>
  <c r="BF187" i="1"/>
  <c r="U38" i="6"/>
  <c r="U39" i="4"/>
  <c r="S31" i="2"/>
  <c r="AO24" i="6"/>
  <c r="AO25" i="4"/>
  <c r="AO12" i="2"/>
  <c r="AO187" i="1"/>
  <c r="AQ24" i="6"/>
  <c r="AQ25" i="4"/>
  <c r="AQ12" i="2"/>
  <c r="AQ187" i="1"/>
  <c r="AR24" i="6"/>
  <c r="AR25" i="4"/>
  <c r="AR12" i="2"/>
  <c r="AR187" i="1"/>
  <c r="BA24" i="6"/>
  <c r="BA25" i="4"/>
  <c r="BA12" i="2"/>
  <c r="BA187" i="1"/>
  <c r="V24" i="6"/>
  <c r="V25" i="4"/>
  <c r="V12" i="2"/>
  <c r="V187" i="1"/>
  <c r="AM24" i="6"/>
  <c r="AM25" i="4"/>
  <c r="AM12" i="2"/>
  <c r="AM187" i="1"/>
  <c r="AZ321" i="1"/>
  <c r="AI25" i="6"/>
  <c r="AI26" i="4"/>
  <c r="AI13" i="2"/>
  <c r="AI30" i="2" s="1"/>
  <c r="AI31" i="2" s="1"/>
  <c r="W321" i="1"/>
  <c r="T25" i="6"/>
  <c r="T26" i="4"/>
  <c r="T13" i="2"/>
  <c r="T30" i="2" s="1"/>
  <c r="T31" i="2" s="1"/>
  <c r="AD25" i="6"/>
  <c r="AD26" i="4"/>
  <c r="AD13" i="2"/>
  <c r="AD30" i="2" s="1"/>
  <c r="AD31" i="2" s="1"/>
  <c r="AE25" i="6"/>
  <c r="AE26" i="4"/>
  <c r="AE13" i="2"/>
  <c r="AE30" i="2" s="1"/>
  <c r="AE31" i="2" s="1"/>
  <c r="AF25" i="6"/>
  <c r="AF26" i="4"/>
  <c r="AF13" i="2"/>
  <c r="AF30" i="2" s="1"/>
  <c r="AF31" i="2" s="1"/>
  <c r="AO25" i="6"/>
  <c r="AO26" i="4"/>
  <c r="AO13" i="2"/>
  <c r="AO30" i="2" s="1"/>
  <c r="AO31" i="2" s="1"/>
  <c r="AX25" i="6"/>
  <c r="AX26" i="4"/>
  <c r="AX13" i="2"/>
  <c r="AX30" i="2" s="1"/>
  <c r="AX31" i="2" s="1"/>
  <c r="I21" i="6"/>
  <c r="I22" i="6"/>
  <c r="N18" i="5"/>
  <c r="N19" i="5"/>
  <c r="AW19" i="5"/>
  <c r="AW18" i="5"/>
  <c r="AW17" i="5" s="1"/>
  <c r="AW22" i="5" s="1"/>
  <c r="AW37" i="6" s="1"/>
  <c r="G3" i="6"/>
  <c r="AY19" i="5"/>
  <c r="AY18" i="5"/>
  <c r="U24" i="6"/>
  <c r="U25" i="4"/>
  <c r="U12" i="2"/>
  <c r="U187" i="1"/>
  <c r="AH19" i="5"/>
  <c r="AH18" i="5"/>
  <c r="AH17" i="5" s="1"/>
  <c r="AH22" i="5" s="1"/>
  <c r="AH37" i="6" s="1"/>
  <c r="Q18" i="5"/>
  <c r="Q17" i="5" s="1"/>
  <c r="Q22" i="5" s="1"/>
  <c r="Q37" i="6" s="1"/>
  <c r="Q19" i="5"/>
  <c r="G18" i="3"/>
  <c r="G17" i="3" s="1"/>
  <c r="G22" i="3" s="1"/>
  <c r="G38" i="4" s="1"/>
  <c r="G19" i="3"/>
  <c r="AL18" i="5"/>
  <c r="AL19" i="5"/>
  <c r="AK19" i="5"/>
  <c r="AK18" i="5"/>
  <c r="AK17" i="5" s="1"/>
  <c r="AK22" i="5" s="1"/>
  <c r="AK37" i="6" s="1"/>
  <c r="Z19" i="5"/>
  <c r="Z18" i="5"/>
  <c r="Z17" i="5" s="1"/>
  <c r="Z22" i="5" s="1"/>
  <c r="Z37" i="6" s="1"/>
  <c r="I18" i="5"/>
  <c r="I19" i="5"/>
  <c r="BG19" i="5"/>
  <c r="BG18" i="5"/>
  <c r="BG17" i="5" s="1"/>
  <c r="AQ13" i="5"/>
  <c r="AB19" i="5"/>
  <c r="AB18" i="5"/>
  <c r="L18" i="5"/>
  <c r="L17" i="5" s="1"/>
  <c r="L22" i="5" s="1"/>
  <c r="L37" i="6" s="1"/>
  <c r="L19" i="5"/>
  <c r="BG19" i="3"/>
  <c r="BG18" i="3"/>
  <c r="X18" i="3"/>
  <c r="X19" i="3"/>
  <c r="AR19" i="3"/>
  <c r="AR18" i="3"/>
  <c r="Q17" i="3"/>
  <c r="Q22" i="3" s="1"/>
  <c r="Q38" i="4" s="1"/>
  <c r="R19" i="3"/>
  <c r="R18" i="3"/>
  <c r="R17" i="3" s="1"/>
  <c r="R22" i="3" s="1"/>
  <c r="R38" i="4" s="1"/>
  <c r="H18" i="3"/>
  <c r="H19" i="3"/>
  <c r="AS13" i="3"/>
  <c r="U13" i="3"/>
  <c r="V13" i="3"/>
  <c r="AA292" i="1"/>
  <c r="D224" i="1"/>
  <c r="E222" i="1" s="1"/>
  <c r="D225" i="1"/>
  <c r="D248" i="1" s="1"/>
  <c r="AF24" i="6"/>
  <c r="AF25" i="4"/>
  <c r="AF12" i="2"/>
  <c r="AF187" i="1"/>
  <c r="F145" i="1"/>
  <c r="F142" i="1" s="1"/>
  <c r="F141" i="1" s="1"/>
  <c r="G139" i="1"/>
  <c r="Z24" i="6"/>
  <c r="Z25" i="4"/>
  <c r="Z12" i="2"/>
  <c r="Z187" i="1"/>
  <c r="AK25" i="6"/>
  <c r="AK26" i="4"/>
  <c r="AK13" i="2"/>
  <c r="AK30" i="2" s="1"/>
  <c r="AK31" i="2" s="1"/>
  <c r="AW24" i="6"/>
  <c r="AW25" i="4"/>
  <c r="AW12" i="2"/>
  <c r="AW187" i="1"/>
  <c r="F321" i="1"/>
  <c r="AY24" i="6"/>
  <c r="AY25" i="4"/>
  <c r="AY12" i="2"/>
  <c r="AY187" i="1"/>
  <c r="Y321" i="1"/>
  <c r="AZ24" i="6"/>
  <c r="AZ25" i="4"/>
  <c r="AZ12" i="2"/>
  <c r="AZ187" i="1"/>
  <c r="Z321" i="1"/>
  <c r="BI24" i="6"/>
  <c r="BI25" i="4"/>
  <c r="BI12" i="2"/>
  <c r="BI187" i="1"/>
  <c r="AD24" i="6"/>
  <c r="AD25" i="4"/>
  <c r="AD12" i="2"/>
  <c r="AD187" i="1"/>
  <c r="AU24" i="6"/>
  <c r="AU25" i="4"/>
  <c r="AU12" i="2"/>
  <c r="AU187" i="1"/>
  <c r="Q321" i="1"/>
  <c r="AL321" i="1"/>
  <c r="AN321" i="1"/>
  <c r="F9" i="2"/>
  <c r="F335" i="1"/>
  <c r="F234" i="1"/>
  <c r="F247" i="1" s="1"/>
  <c r="F218" i="1"/>
  <c r="F269" i="1"/>
  <c r="G125" i="1"/>
  <c r="G124" i="1"/>
  <c r="AB25" i="6"/>
  <c r="AB26" i="4"/>
  <c r="AB13" i="2"/>
  <c r="AB30" i="2" s="1"/>
  <c r="AB31" i="2" s="1"/>
  <c r="AL25" i="6"/>
  <c r="AL26" i="4"/>
  <c r="AL13" i="2"/>
  <c r="AL30" i="2" s="1"/>
  <c r="AL31" i="2" s="1"/>
  <c r="AM25" i="6"/>
  <c r="AM13" i="2"/>
  <c r="AM30" i="2" s="1"/>
  <c r="AM31" i="2" s="1"/>
  <c r="AM26" i="4"/>
  <c r="AN25" i="6"/>
  <c r="AN26" i="4"/>
  <c r="AN13" i="2"/>
  <c r="AN30" i="2" s="1"/>
  <c r="AN31" i="2" s="1"/>
  <c r="AW25" i="6"/>
  <c r="AW26" i="4"/>
  <c r="AW13" i="2"/>
  <c r="AW30" i="2" s="1"/>
  <c r="AW31" i="2" s="1"/>
  <c r="BF25" i="6"/>
  <c r="BF26" i="4"/>
  <c r="BF13" i="2"/>
  <c r="BF30" i="2" s="1"/>
  <c r="BF31" i="2" s="1"/>
  <c r="BB204" i="1"/>
  <c r="BG25" i="6"/>
  <c r="BG26" i="4"/>
  <c r="BG13" i="2"/>
  <c r="BG30" i="2" s="1"/>
  <c r="BG31" i="2" s="1"/>
  <c r="AJ157" i="1"/>
  <c r="AI156" i="1"/>
  <c r="AI275" i="1" s="1"/>
  <c r="D172" i="1" l="1"/>
  <c r="D296" i="1" s="1"/>
  <c r="D323" i="1"/>
  <c r="D325" i="1"/>
  <c r="D301" i="1"/>
  <c r="D289" i="1" s="1"/>
  <c r="D173" i="1"/>
  <c r="D243" i="1"/>
  <c r="D236" i="1"/>
  <c r="D257" i="1" s="1"/>
  <c r="E229" i="1"/>
  <c r="F227" i="1" s="1"/>
  <c r="BH38" i="6"/>
  <c r="BH39" i="4"/>
  <c r="R27" i="6"/>
  <c r="R28" i="4"/>
  <c r="R311" i="1"/>
  <c r="AR38" i="6"/>
  <c r="AR39" i="4"/>
  <c r="AU38" i="6"/>
  <c r="AU39" i="4"/>
  <c r="BG27" i="6"/>
  <c r="BG28" i="4"/>
  <c r="BG311" i="1"/>
  <c r="G9" i="2"/>
  <c r="G335" i="1"/>
  <c r="G234" i="1"/>
  <c r="G247" i="1" s="1"/>
  <c r="G218" i="1"/>
  <c r="H125" i="1"/>
  <c r="H124" i="1"/>
  <c r="AW27" i="6"/>
  <c r="AW28" i="4"/>
  <c r="AW311" i="1"/>
  <c r="Z27" i="6"/>
  <c r="Z28" i="4"/>
  <c r="Z311" i="1"/>
  <c r="I17" i="5"/>
  <c r="I22" i="5" s="1"/>
  <c r="I37" i="6" s="1"/>
  <c r="AE38" i="6"/>
  <c r="AE39" i="4"/>
  <c r="AM27" i="6"/>
  <c r="AM28" i="4"/>
  <c r="AM311" i="1"/>
  <c r="BA27" i="6"/>
  <c r="BA28" i="4"/>
  <c r="BA311" i="1"/>
  <c r="AO27" i="6"/>
  <c r="AO28" i="4"/>
  <c r="AO311" i="1"/>
  <c r="AG38" i="6"/>
  <c r="AG39" i="4"/>
  <c r="L27" i="6"/>
  <c r="L28" i="4"/>
  <c r="L311" i="1"/>
  <c r="AH38" i="6"/>
  <c r="AH39" i="4"/>
  <c r="F27" i="6"/>
  <c r="F28" i="4"/>
  <c r="F311" i="1"/>
  <c r="S17" i="3"/>
  <c r="S22" i="3" s="1"/>
  <c r="S38" i="4" s="1"/>
  <c r="AX17" i="5"/>
  <c r="AX22" i="5" s="1"/>
  <c r="AX37" i="6" s="1"/>
  <c r="M168" i="1"/>
  <c r="L166" i="1"/>
  <c r="Z38" i="6"/>
  <c r="Z39" i="4"/>
  <c r="AA17" i="3"/>
  <c r="AA22" i="3" s="1"/>
  <c r="AA38" i="4" s="1"/>
  <c r="AF17" i="5"/>
  <c r="AF22" i="5" s="1"/>
  <c r="AF37" i="6" s="1"/>
  <c r="F17" i="5"/>
  <c r="F22" i="5" s="1"/>
  <c r="F37" i="6" s="1"/>
  <c r="AK17" i="3"/>
  <c r="AK22" i="3" s="1"/>
  <c r="AK38" i="4" s="1"/>
  <c r="AB17" i="3"/>
  <c r="AB22" i="3" s="1"/>
  <c r="AB38" i="4" s="1"/>
  <c r="AV17" i="5"/>
  <c r="AV22" i="5" s="1"/>
  <c r="AV37" i="6" s="1"/>
  <c r="T178" i="1"/>
  <c r="S177" i="1"/>
  <c r="E243" i="1"/>
  <c r="E173" i="1"/>
  <c r="H17" i="5"/>
  <c r="H22" i="5" s="1"/>
  <c r="H37" i="6" s="1"/>
  <c r="BG38" i="6"/>
  <c r="BG39" i="4"/>
  <c r="AF27" i="6"/>
  <c r="AF28" i="4"/>
  <c r="AF311" i="1"/>
  <c r="BF27" i="6"/>
  <c r="BF28" i="4"/>
  <c r="BF311" i="1"/>
  <c r="R38" i="6"/>
  <c r="R39" i="4"/>
  <c r="AR183" i="1"/>
  <c r="AQ182" i="1"/>
  <c r="BE38" i="6"/>
  <c r="BE39" i="4"/>
  <c r="AV27" i="6"/>
  <c r="AV28" i="4"/>
  <c r="AV311" i="1"/>
  <c r="BH27" i="6"/>
  <c r="BH28" i="4"/>
  <c r="BH311" i="1"/>
  <c r="E38" i="6"/>
  <c r="E39" i="4"/>
  <c r="BI22" i="3"/>
  <c r="BI38" i="4" s="1"/>
  <c r="AB38" i="6"/>
  <c r="AB39" i="4"/>
  <c r="AR17" i="3"/>
  <c r="AR22" i="3" s="1"/>
  <c r="AR38" i="4" s="1"/>
  <c r="AB17" i="5"/>
  <c r="AB22" i="5" s="1"/>
  <c r="AB37" i="6" s="1"/>
  <c r="AY17" i="5"/>
  <c r="AY22" i="5" s="1"/>
  <c r="AY37" i="6" s="1"/>
  <c r="N17" i="5"/>
  <c r="N22" i="5" s="1"/>
  <c r="N37" i="6" s="1"/>
  <c r="AO38" i="6"/>
  <c r="AO39" i="4"/>
  <c r="N27" i="6"/>
  <c r="N28" i="4"/>
  <c r="N311" i="1"/>
  <c r="AL17" i="3"/>
  <c r="AL22" i="3" s="1"/>
  <c r="AL38" i="4" s="1"/>
  <c r="BI38" i="6"/>
  <c r="BI39" i="4"/>
  <c r="AA27" i="6"/>
  <c r="AA28" i="4"/>
  <c r="AA311" i="1"/>
  <c r="X27" i="6"/>
  <c r="X28" i="4"/>
  <c r="X311" i="1"/>
  <c r="AZ17" i="5"/>
  <c r="AZ22" i="5" s="1"/>
  <c r="AZ37" i="6" s="1"/>
  <c r="BK38" i="6"/>
  <c r="BK39" i="4"/>
  <c r="G143" i="1"/>
  <c r="H137" i="1"/>
  <c r="G136" i="1"/>
  <c r="G135" i="1" s="1"/>
  <c r="G38" i="6"/>
  <c r="G39" i="4"/>
  <c r="BJ22" i="3"/>
  <c r="BJ38" i="4" s="1"/>
  <c r="AO17" i="5"/>
  <c r="AO22" i="5" s="1"/>
  <c r="AO37" i="6" s="1"/>
  <c r="AH27" i="6"/>
  <c r="AH28" i="4"/>
  <c r="AH311" i="1"/>
  <c r="BC38" i="6"/>
  <c r="BC39" i="4"/>
  <c r="P27" i="6"/>
  <c r="P28" i="4"/>
  <c r="P311" i="1"/>
  <c r="AX27" i="6"/>
  <c r="AX28" i="4"/>
  <c r="AX311" i="1"/>
  <c r="AT27" i="6"/>
  <c r="AT28" i="4"/>
  <c r="AT311" i="1"/>
  <c r="AQ17" i="3"/>
  <c r="AQ22" i="3" s="1"/>
  <c r="AQ38" i="4" s="1"/>
  <c r="BE17" i="5"/>
  <c r="BE22" i="5" s="1"/>
  <c r="BE37" i="6" s="1"/>
  <c r="BF17" i="3"/>
  <c r="BF22" i="3" s="1"/>
  <c r="BF38" i="4" s="1"/>
  <c r="AZ17" i="3"/>
  <c r="AZ22" i="3" s="1"/>
  <c r="AZ38" i="4" s="1"/>
  <c r="BB27" i="6"/>
  <c r="BB28" i="4"/>
  <c r="BB311" i="1"/>
  <c r="AT38" i="6"/>
  <c r="AT39" i="4"/>
  <c r="AG304" i="1"/>
  <c r="AF292" i="1"/>
  <c r="AD17" i="5"/>
  <c r="AD22" i="5" s="1"/>
  <c r="AD37" i="6" s="1"/>
  <c r="F325" i="1"/>
  <c r="F323" i="1"/>
  <c r="F242" i="1"/>
  <c r="F172" i="1"/>
  <c r="F296" i="1" s="1"/>
  <c r="W38" i="6"/>
  <c r="W39" i="4"/>
  <c r="AS27" i="6"/>
  <c r="AS28" i="4"/>
  <c r="AS311" i="1"/>
  <c r="D38" i="6"/>
  <c r="D39" i="4"/>
  <c r="AS38" i="6"/>
  <c r="AS39" i="4"/>
  <c r="AY27" i="6"/>
  <c r="AY28" i="4"/>
  <c r="AY311" i="1"/>
  <c r="J21" i="6"/>
  <c r="J22" i="6"/>
  <c r="AD38" i="6"/>
  <c r="AD39" i="4"/>
  <c r="AI38" i="6"/>
  <c r="AI39" i="4"/>
  <c r="AR210" i="1"/>
  <c r="AQ209" i="1"/>
  <c r="X38" i="6"/>
  <c r="X39" i="4"/>
  <c r="AJ24" i="6"/>
  <c r="AJ25" i="4"/>
  <c r="AJ12" i="2"/>
  <c r="AJ187" i="1"/>
  <c r="J27" i="6"/>
  <c r="J28" i="4"/>
  <c r="J311" i="1"/>
  <c r="Y38" i="6"/>
  <c r="Y39" i="4"/>
  <c r="H12" i="1"/>
  <c r="AQ38" i="6"/>
  <c r="AQ39" i="4"/>
  <c r="AP27" i="6"/>
  <c r="AP28" i="4"/>
  <c r="AP311" i="1"/>
  <c r="Q38" i="6"/>
  <c r="Q39" i="4"/>
  <c r="O27" i="6"/>
  <c r="O28" i="4"/>
  <c r="O311" i="1"/>
  <c r="J38" i="6"/>
  <c r="J39" i="4"/>
  <c r="D27" i="6"/>
  <c r="D28" i="4"/>
  <c r="D311" i="1"/>
  <c r="N22" i="3"/>
  <c r="N38" i="4" s="1"/>
  <c r="J17" i="3"/>
  <c r="J22" i="3" s="1"/>
  <c r="J38" i="4" s="1"/>
  <c r="E27" i="6"/>
  <c r="E28" i="4"/>
  <c r="E311" i="1"/>
  <c r="D298" i="1"/>
  <c r="D303" i="1" s="1"/>
  <c r="D291" i="1" s="1"/>
  <c r="D297" i="1"/>
  <c r="D302" i="1" s="1"/>
  <c r="D290" i="1" s="1"/>
  <c r="AJ17" i="3"/>
  <c r="AJ22" i="3" s="1"/>
  <c r="AJ38" i="4" s="1"/>
  <c r="BD17" i="5"/>
  <c r="BD22" i="5" s="1"/>
  <c r="BD37" i="6" s="1"/>
  <c r="BJ27" i="6"/>
  <c r="BJ28" i="4"/>
  <c r="BJ311" i="1"/>
  <c r="AU27" i="6"/>
  <c r="AU28" i="4"/>
  <c r="AU311" i="1"/>
  <c r="O38" i="6"/>
  <c r="O39" i="4"/>
  <c r="BF38" i="6"/>
  <c r="BF39" i="4"/>
  <c r="V27" i="6"/>
  <c r="V28" i="4"/>
  <c r="V311" i="1"/>
  <c r="AQ27" i="6"/>
  <c r="AQ28" i="4"/>
  <c r="AQ311" i="1"/>
  <c r="S38" i="6"/>
  <c r="S39" i="4"/>
  <c r="L38" i="6"/>
  <c r="L39" i="4"/>
  <c r="AI24" i="6"/>
  <c r="AI25" i="4"/>
  <c r="AI12" i="2"/>
  <c r="AI187" i="1"/>
  <c r="K27" i="6"/>
  <c r="K28" i="4"/>
  <c r="K311" i="1"/>
  <c r="N38" i="6"/>
  <c r="N39" i="4"/>
  <c r="W27" i="6"/>
  <c r="W28" i="4"/>
  <c r="W311" i="1"/>
  <c r="I22" i="4"/>
  <c r="I23" i="4"/>
  <c r="F38" i="6"/>
  <c r="F39" i="4"/>
  <c r="O17" i="3"/>
  <c r="O22" i="3" s="1"/>
  <c r="O38" i="4" s="1"/>
  <c r="AZ38" i="6"/>
  <c r="AZ39" i="4"/>
  <c r="BB38" i="6"/>
  <c r="BB39" i="4"/>
  <c r="BK27" i="6"/>
  <c r="BK28" i="4"/>
  <c r="BK311" i="1"/>
  <c r="J17" i="5"/>
  <c r="J22" i="5" s="1"/>
  <c r="J37" i="6" s="1"/>
  <c r="AR17" i="5"/>
  <c r="AR22" i="5" s="1"/>
  <c r="AR37" i="6" s="1"/>
  <c r="AV38" i="6"/>
  <c r="AV39" i="4"/>
  <c r="AY38" i="6"/>
  <c r="AY39" i="4"/>
  <c r="D259" i="1"/>
  <c r="U22" i="3"/>
  <c r="U38" i="4" s="1"/>
  <c r="AI17" i="3"/>
  <c r="AI22" i="3" s="1"/>
  <c r="AI38" i="4" s="1"/>
  <c r="AL38" i="6"/>
  <c r="AL39" i="4"/>
  <c r="AX38" i="6"/>
  <c r="AX39" i="4"/>
  <c r="BI27" i="6"/>
  <c r="BI28" i="4"/>
  <c r="BI311" i="1"/>
  <c r="V38" i="6"/>
  <c r="V39" i="4"/>
  <c r="T27" i="6"/>
  <c r="T28" i="4"/>
  <c r="T311" i="1"/>
  <c r="G145" i="1"/>
  <c r="G142" i="1" s="1"/>
  <c r="G141" i="1" s="1"/>
  <c r="H139" i="1"/>
  <c r="AM38" i="6"/>
  <c r="AM39" i="4"/>
  <c r="AD27" i="6"/>
  <c r="AD28" i="4"/>
  <c r="AD311" i="1"/>
  <c r="F309" i="1"/>
  <c r="F300" i="1"/>
  <c r="F288" i="1" s="1"/>
  <c r="F238" i="1"/>
  <c r="F189" i="1"/>
  <c r="F149" i="1"/>
  <c r="F228" i="1" s="1"/>
  <c r="F230" i="1" s="1"/>
  <c r="D245" i="1"/>
  <c r="X17" i="3"/>
  <c r="X22" i="3" s="1"/>
  <c r="X38" i="4" s="1"/>
  <c r="BG22" i="5"/>
  <c r="BG37" i="6" s="1"/>
  <c r="AF38" i="6"/>
  <c r="AF39" i="4"/>
  <c r="AP38" i="6"/>
  <c r="AP39" i="4"/>
  <c r="AG27" i="6"/>
  <c r="AG28" i="4"/>
  <c r="AG311" i="1"/>
  <c r="F17" i="3"/>
  <c r="F22" i="3" s="1"/>
  <c r="F38" i="4" s="1"/>
  <c r="P17" i="5"/>
  <c r="P22" i="5" s="1"/>
  <c r="P37" i="6" s="1"/>
  <c r="M17" i="5"/>
  <c r="M22" i="5" s="1"/>
  <c r="M37" i="6" s="1"/>
  <c r="AK24" i="6"/>
  <c r="AK12" i="2"/>
  <c r="AK25" i="4"/>
  <c r="AK187" i="1"/>
  <c r="M38" i="6"/>
  <c r="M39" i="4"/>
  <c r="BA17" i="3"/>
  <c r="BA22" i="3" s="1"/>
  <c r="BA38" i="4" s="1"/>
  <c r="X17" i="5"/>
  <c r="X22" i="5" s="1"/>
  <c r="X37" i="6" s="1"/>
  <c r="BJ17" i="5"/>
  <c r="BJ22" i="5" s="1"/>
  <c r="BJ37" i="6" s="1"/>
  <c r="BJ38" i="6"/>
  <c r="BJ39" i="4"/>
  <c r="I27" i="6"/>
  <c r="I28" i="4"/>
  <c r="I311" i="1"/>
  <c r="AC27" i="6"/>
  <c r="AC28" i="4"/>
  <c r="AC311" i="1"/>
  <c r="S27" i="6"/>
  <c r="S28" i="4"/>
  <c r="S311" i="1"/>
  <c r="BD27" i="6"/>
  <c r="BD28" i="4"/>
  <c r="BD311" i="1"/>
  <c r="J274" i="1"/>
  <c r="I272" i="1"/>
  <c r="E17" i="5"/>
  <c r="E22" i="5" s="1"/>
  <c r="E37" i="6" s="1"/>
  <c r="AH17" i="3"/>
  <c r="AH22" i="3" s="1"/>
  <c r="AH38" i="4" s="1"/>
  <c r="H4" i="4"/>
  <c r="AJ38" i="6"/>
  <c r="AJ39" i="4"/>
  <c r="BC27" i="6"/>
  <c r="BC28" i="4"/>
  <c r="BC311" i="1"/>
  <c r="BE27" i="6"/>
  <c r="BE28" i="4"/>
  <c r="BE311" i="1"/>
  <c r="D240" i="1"/>
  <c r="AL27" i="6"/>
  <c r="AL28" i="4"/>
  <c r="AL311" i="1"/>
  <c r="AC38" i="6"/>
  <c r="AC39" i="4"/>
  <c r="I38" i="6"/>
  <c r="I39" i="4"/>
  <c r="G27" i="6"/>
  <c r="G28" i="4"/>
  <c r="G311" i="1"/>
  <c r="E325" i="1"/>
  <c r="E323" i="1"/>
  <c r="E301" i="1"/>
  <c r="E289" i="1" s="1"/>
  <c r="E236" i="1"/>
  <c r="E242" i="1"/>
  <c r="E172" i="1"/>
  <c r="E296" i="1" s="1"/>
  <c r="AN38" i="6"/>
  <c r="AN39" i="4"/>
  <c r="Q27" i="6"/>
  <c r="Q28" i="4"/>
  <c r="Q311" i="1"/>
  <c r="AK157" i="1"/>
  <c r="AJ156" i="1"/>
  <c r="AJ275" i="1" s="1"/>
  <c r="AK38" i="6"/>
  <c r="AK39" i="4"/>
  <c r="AW38" i="6"/>
  <c r="AW39" i="4"/>
  <c r="AZ27" i="6"/>
  <c r="AZ28" i="4"/>
  <c r="AZ311" i="1"/>
  <c r="E223" i="1"/>
  <c r="E225" i="1" s="1"/>
  <c r="E248" i="1" s="1"/>
  <c r="E245" i="1" s="1"/>
  <c r="H17" i="3"/>
  <c r="H22" i="3" s="1"/>
  <c r="H38" i="4" s="1"/>
  <c r="BG17" i="3"/>
  <c r="BG22" i="3" s="1"/>
  <c r="BG38" i="4" s="1"/>
  <c r="AL17" i="5"/>
  <c r="AL22" i="5" s="1"/>
  <c r="AL37" i="6" s="1"/>
  <c r="U27" i="6"/>
  <c r="U28" i="4"/>
  <c r="U311" i="1"/>
  <c r="H3" i="6"/>
  <c r="T38" i="6"/>
  <c r="T39" i="4"/>
  <c r="AR27" i="6"/>
  <c r="AR28" i="4"/>
  <c r="AR311" i="1"/>
  <c r="AE27" i="6"/>
  <c r="AE28" i="4"/>
  <c r="AE311" i="1"/>
  <c r="AE305" i="1"/>
  <c r="AD293" i="1"/>
  <c r="P38" i="6"/>
  <c r="P39" i="4"/>
  <c r="H138" i="1"/>
  <c r="G144" i="1"/>
  <c r="AB27" i="6"/>
  <c r="AB28" i="4"/>
  <c r="AB311" i="1"/>
  <c r="Y27" i="6"/>
  <c r="Y28" i="4"/>
  <c r="Y311" i="1"/>
  <c r="H38" i="6"/>
  <c r="H39" i="4"/>
  <c r="K38" i="6"/>
  <c r="K39" i="4"/>
  <c r="BD38" i="6"/>
  <c r="BD39" i="4"/>
  <c r="M27" i="6"/>
  <c r="M28" i="4"/>
  <c r="M311" i="1"/>
  <c r="AQ17" i="5"/>
  <c r="AQ22" i="5" s="1"/>
  <c r="AQ37" i="6" s="1"/>
  <c r="AA38" i="6"/>
  <c r="AA39" i="4"/>
  <c r="P17" i="3"/>
  <c r="P22" i="3" s="1"/>
  <c r="P38" i="4" s="1"/>
  <c r="AN17" i="5"/>
  <c r="AN22" i="5" s="1"/>
  <c r="AN37" i="6" s="1"/>
  <c r="D256" i="1" l="1"/>
  <c r="D258" i="1"/>
  <c r="D255" i="1"/>
  <c r="D310" i="1"/>
  <c r="D370" i="1"/>
  <c r="D171" i="1"/>
  <c r="D319" i="1"/>
  <c r="D320" i="1" s="1"/>
  <c r="E224" i="1"/>
  <c r="F222" i="1" s="1"/>
  <c r="F223" i="1" s="1"/>
  <c r="F225" i="1" s="1"/>
  <c r="F248" i="1" s="1"/>
  <c r="F245" i="1" s="1"/>
  <c r="E240" i="1"/>
  <c r="E29" i="6" s="1"/>
  <c r="F229" i="1"/>
  <c r="G227" i="1" s="1"/>
  <c r="D253" i="1"/>
  <c r="D254" i="1" s="1"/>
  <c r="K22" i="6"/>
  <c r="K21" i="6"/>
  <c r="AS183" i="1"/>
  <c r="AR182" i="1"/>
  <c r="H9" i="2"/>
  <c r="H335" i="1"/>
  <c r="H234" i="1"/>
  <c r="H247" i="1" s="1"/>
  <c r="H218" i="1"/>
  <c r="I125" i="1"/>
  <c r="I124" i="1"/>
  <c r="E298" i="1"/>
  <c r="E303" i="1" s="1"/>
  <c r="E291" i="1" s="1"/>
  <c r="E297" i="1"/>
  <c r="E302" i="1" s="1"/>
  <c r="E290" i="1" s="1"/>
  <c r="J22" i="4"/>
  <c r="J23" i="4"/>
  <c r="U178" i="1"/>
  <c r="T177" i="1"/>
  <c r="F173" i="1"/>
  <c r="F243" i="1"/>
  <c r="E370" i="1"/>
  <c r="E310" i="1"/>
  <c r="E257" i="1"/>
  <c r="E255" i="1"/>
  <c r="E259" i="1"/>
  <c r="E256" i="1"/>
  <c r="E258" i="1"/>
  <c r="E171" i="1"/>
  <c r="H145" i="1"/>
  <c r="H142" i="1" s="1"/>
  <c r="H141" i="1" s="1"/>
  <c r="I139" i="1"/>
  <c r="AI27" i="6"/>
  <c r="AI28" i="4"/>
  <c r="AI311" i="1"/>
  <c r="AS210" i="1"/>
  <c r="AR209" i="1"/>
  <c r="G308" i="1"/>
  <c r="G299" i="1"/>
  <c r="G287" i="1" s="1"/>
  <c r="G237" i="1"/>
  <c r="G148" i="1"/>
  <c r="G188" i="1"/>
  <c r="E262" i="1"/>
  <c r="F301" i="1"/>
  <c r="F289" i="1" s="1"/>
  <c r="AL157" i="1"/>
  <c r="AK156" i="1"/>
  <c r="AK275" i="1" s="1"/>
  <c r="D29" i="6"/>
  <c r="D30" i="4"/>
  <c r="D241" i="1"/>
  <c r="D270" i="1"/>
  <c r="D175" i="1"/>
  <c r="D322" i="1"/>
  <c r="D262" i="1"/>
  <c r="K274" i="1"/>
  <c r="J272" i="1"/>
  <c r="D246" i="1"/>
  <c r="G309" i="1"/>
  <c r="G300" i="1"/>
  <c r="G288" i="1" s="1"/>
  <c r="G238" i="1"/>
  <c r="G189" i="1"/>
  <c r="G149" i="1"/>
  <c r="D26" i="6"/>
  <c r="D27" i="4"/>
  <c r="H143" i="1"/>
  <c r="I137" i="1"/>
  <c r="H136" i="1"/>
  <c r="H135" i="1" s="1"/>
  <c r="F319" i="1"/>
  <c r="E324" i="1"/>
  <c r="E319" i="1"/>
  <c r="D326" i="1"/>
  <c r="N168" i="1"/>
  <c r="M166" i="1"/>
  <c r="I138" i="1"/>
  <c r="H144" i="1"/>
  <c r="AJ27" i="6"/>
  <c r="AJ28" i="4"/>
  <c r="AJ311" i="1"/>
  <c r="AF305" i="1"/>
  <c r="AE293" i="1"/>
  <c r="D284" i="1"/>
  <c r="F298" i="1"/>
  <c r="F303" i="1" s="1"/>
  <c r="F291" i="1" s="1"/>
  <c r="F297" i="1"/>
  <c r="F302" i="1" s="1"/>
  <c r="F290" i="1" s="1"/>
  <c r="AH304" i="1"/>
  <c r="AG292" i="1"/>
  <c r="AK27" i="6"/>
  <c r="AK28" i="4"/>
  <c r="AK311" i="1"/>
  <c r="D273" i="1"/>
  <c r="F236" i="1"/>
  <c r="D324" i="1"/>
  <c r="G228" i="1" l="1"/>
  <c r="E246" i="1"/>
  <c r="E273" i="1"/>
  <c r="D278" i="1"/>
  <c r="D279" i="1" s="1"/>
  <c r="E30" i="4"/>
  <c r="E322" i="1"/>
  <c r="E175" i="1"/>
  <c r="E320" i="1"/>
  <c r="E241" i="1"/>
  <c r="E326" i="1"/>
  <c r="E270" i="1"/>
  <c r="E284" i="1"/>
  <c r="E285" i="1" s="1"/>
  <c r="F284" i="1"/>
  <c r="F35" i="4" s="1"/>
  <c r="F224" i="1"/>
  <c r="G222" i="1" s="1"/>
  <c r="G230" i="1"/>
  <c r="G229" i="1"/>
  <c r="H227" i="1" s="1"/>
  <c r="K22" i="4"/>
  <c r="K23" i="4"/>
  <c r="AI304" i="1"/>
  <c r="AH292" i="1"/>
  <c r="D34" i="6"/>
  <c r="D35" i="4"/>
  <c r="D285" i="1"/>
  <c r="J137" i="1"/>
  <c r="I143" i="1"/>
  <c r="I136" i="1"/>
  <c r="I135" i="1" s="1"/>
  <c r="L274" i="1"/>
  <c r="K272" i="1"/>
  <c r="G325" i="1"/>
  <c r="G323" i="1"/>
  <c r="G301" i="1"/>
  <c r="G289" i="1" s="1"/>
  <c r="G242" i="1"/>
  <c r="G236" i="1"/>
  <c r="G172" i="1"/>
  <c r="G296" i="1" s="1"/>
  <c r="O168" i="1"/>
  <c r="N166" i="1"/>
  <c r="G243" i="1"/>
  <c r="G173" i="1"/>
  <c r="J139" i="1"/>
  <c r="I145" i="1"/>
  <c r="I142" i="1" s="1"/>
  <c r="I141" i="1" s="1"/>
  <c r="E253" i="1"/>
  <c r="D342" i="1"/>
  <c r="D346" i="1" s="1"/>
  <c r="AT210" i="1"/>
  <c r="AS209" i="1"/>
  <c r="E26" i="6"/>
  <c r="E27" i="4"/>
  <c r="L22" i="6"/>
  <c r="L21" i="6"/>
  <c r="J138" i="1"/>
  <c r="I144" i="1"/>
  <c r="AG305" i="1"/>
  <c r="AF293" i="1"/>
  <c r="H308" i="1"/>
  <c r="H299" i="1"/>
  <c r="H287" i="1" s="1"/>
  <c r="H188" i="1"/>
  <c r="H237" i="1"/>
  <c r="H148" i="1"/>
  <c r="F370" i="1"/>
  <c r="F310" i="1"/>
  <c r="F258" i="1"/>
  <c r="F256" i="1"/>
  <c r="F257" i="1"/>
  <c r="F259" i="1"/>
  <c r="F171" i="1"/>
  <c r="G223" i="1"/>
  <c r="G225" i="1" s="1"/>
  <c r="H300" i="1"/>
  <c r="H288" i="1" s="1"/>
  <c r="H238" i="1"/>
  <c r="H309" i="1"/>
  <c r="H189" i="1"/>
  <c r="H149" i="1"/>
  <c r="AT183" i="1"/>
  <c r="AS182" i="1"/>
  <c r="D341" i="1"/>
  <c r="D345" i="1" s="1"/>
  <c r="AM157" i="1"/>
  <c r="AL156" i="1"/>
  <c r="AL275" i="1" s="1"/>
  <c r="V178" i="1"/>
  <c r="U177" i="1"/>
  <c r="I9" i="2"/>
  <c r="I335" i="1"/>
  <c r="I234" i="1"/>
  <c r="I247" i="1" s="1"/>
  <c r="I218" i="1"/>
  <c r="J124" i="1"/>
  <c r="J125" i="1"/>
  <c r="F240" i="1"/>
  <c r="D343" i="1"/>
  <c r="D347" i="1" s="1"/>
  <c r="F34" i="6" l="1"/>
  <c r="F285" i="1"/>
  <c r="E35" i="4"/>
  <c r="E34" i="6"/>
  <c r="G248" i="1"/>
  <c r="G245" i="1" s="1"/>
  <c r="F246" i="1"/>
  <c r="F320" i="1"/>
  <c r="J335" i="1"/>
  <c r="J9" i="2"/>
  <c r="J218" i="1"/>
  <c r="J234" i="1"/>
  <c r="J247" i="1" s="1"/>
  <c r="K125" i="1"/>
  <c r="K124" i="1"/>
  <c r="I309" i="1"/>
  <c r="I300" i="1"/>
  <c r="I288" i="1" s="1"/>
  <c r="I149" i="1"/>
  <c r="I238" i="1"/>
  <c r="I189" i="1"/>
  <c r="W178" i="1"/>
  <c r="V177" i="1"/>
  <c r="AU183" i="1"/>
  <c r="AT182" i="1"/>
  <c r="H243" i="1"/>
  <c r="H173" i="1"/>
  <c r="F255" i="1"/>
  <c r="F253" i="1" s="1"/>
  <c r="L272" i="1"/>
  <c r="M274" i="1"/>
  <c r="AH305" i="1"/>
  <c r="AG293" i="1"/>
  <c r="AU210" i="1"/>
  <c r="AT209" i="1"/>
  <c r="G297" i="1"/>
  <c r="G302" i="1" s="1"/>
  <c r="G290" i="1" s="1"/>
  <c r="G298" i="1"/>
  <c r="G303" i="1" s="1"/>
  <c r="G291" i="1" s="1"/>
  <c r="I308" i="1"/>
  <c r="I299" i="1"/>
  <c r="I287" i="1" s="1"/>
  <c r="I237" i="1"/>
  <c r="I188" i="1"/>
  <c r="I148" i="1"/>
  <c r="H228" i="1"/>
  <c r="H230" i="1" s="1"/>
  <c r="G319" i="1"/>
  <c r="G370" i="1"/>
  <c r="G310" i="1"/>
  <c r="G259" i="1"/>
  <c r="G257" i="1"/>
  <c r="G258" i="1"/>
  <c r="G171" i="1"/>
  <c r="AJ304" i="1"/>
  <c r="AI292" i="1"/>
  <c r="M22" i="6"/>
  <c r="M21" i="6"/>
  <c r="L23" i="4"/>
  <c r="L22" i="4"/>
  <c r="AN157" i="1"/>
  <c r="AM156" i="1"/>
  <c r="AM275" i="1" s="1"/>
  <c r="F26" i="6"/>
  <c r="F27" i="4"/>
  <c r="K139" i="1"/>
  <c r="J145" i="1"/>
  <c r="J142" i="1" s="1"/>
  <c r="J141" i="1" s="1"/>
  <c r="J144" i="1"/>
  <c r="K138" i="1"/>
  <c r="D31" i="6"/>
  <c r="D32" i="4"/>
  <c r="D281" i="1"/>
  <c r="G240" i="1"/>
  <c r="J143" i="1"/>
  <c r="K137" i="1"/>
  <c r="J136" i="1"/>
  <c r="J135" i="1" s="1"/>
  <c r="E342" i="1"/>
  <c r="E346" i="1" s="1"/>
  <c r="E343" i="1"/>
  <c r="E347" i="1" s="1"/>
  <c r="E341" i="1"/>
  <c r="E345" i="1" s="1"/>
  <c r="E254" i="1"/>
  <c r="E278" i="1"/>
  <c r="P168" i="1"/>
  <c r="O166" i="1"/>
  <c r="F29" i="6"/>
  <c r="F30" i="4"/>
  <c r="F241" i="1"/>
  <c r="F175" i="1"/>
  <c r="F262" i="1"/>
  <c r="F273" i="1"/>
  <c r="F270" i="1"/>
  <c r="F322" i="1"/>
  <c r="F324" i="1"/>
  <c r="F326" i="1"/>
  <c r="G224" i="1"/>
  <c r="H222" i="1" s="1"/>
  <c r="H325" i="1"/>
  <c r="H323" i="1"/>
  <c r="H301" i="1"/>
  <c r="H289" i="1" s="1"/>
  <c r="H236" i="1"/>
  <c r="H242" i="1"/>
  <c r="H172" i="1"/>
  <c r="H296" i="1" s="1"/>
  <c r="H240" i="1" l="1"/>
  <c r="H273" i="1" s="1"/>
  <c r="G29" i="6"/>
  <c r="G30" i="4"/>
  <c r="G241" i="1"/>
  <c r="G175" i="1"/>
  <c r="G262" i="1"/>
  <c r="G273" i="1"/>
  <c r="G322" i="1"/>
  <c r="J309" i="1"/>
  <c r="J300" i="1"/>
  <c r="J288" i="1" s="1"/>
  <c r="J238" i="1"/>
  <c r="J149" i="1"/>
  <c r="J189" i="1"/>
  <c r="G320" i="1"/>
  <c r="I325" i="1"/>
  <c r="I323" i="1"/>
  <c r="I301" i="1"/>
  <c r="I289" i="1" s="1"/>
  <c r="I242" i="1"/>
  <c r="I236" i="1"/>
  <c r="I172" i="1"/>
  <c r="I296" i="1" s="1"/>
  <c r="AI305" i="1"/>
  <c r="AH293" i="1"/>
  <c r="F343" i="1"/>
  <c r="F347" i="1" s="1"/>
  <c r="F341" i="1"/>
  <c r="F345" i="1" s="1"/>
  <c r="F342" i="1"/>
  <c r="F346" i="1" s="1"/>
  <c r="F254" i="1"/>
  <c r="F278" i="1"/>
  <c r="F279" i="1" s="1"/>
  <c r="X178" i="1"/>
  <c r="W177" i="1"/>
  <c r="H370" i="1"/>
  <c r="H310" i="1"/>
  <c r="H258" i="1"/>
  <c r="H259" i="1"/>
  <c r="H257" i="1"/>
  <c r="H171" i="1"/>
  <c r="D33" i="6"/>
  <c r="D34" i="4"/>
  <c r="D349" i="1"/>
  <c r="D337" i="1"/>
  <c r="D315" i="1"/>
  <c r="D282" i="1"/>
  <c r="L139" i="1"/>
  <c r="K145" i="1"/>
  <c r="K142" i="1" s="1"/>
  <c r="K141" i="1" s="1"/>
  <c r="AK304" i="1"/>
  <c r="AJ292" i="1"/>
  <c r="G324" i="1"/>
  <c r="I243" i="1"/>
  <c r="I173" i="1"/>
  <c r="Q168" i="1"/>
  <c r="P166" i="1"/>
  <c r="J299" i="1"/>
  <c r="J287" i="1" s="1"/>
  <c r="J308" i="1"/>
  <c r="J237" i="1"/>
  <c r="J188" i="1"/>
  <c r="J148" i="1"/>
  <c r="M23" i="4"/>
  <c r="M22" i="4"/>
  <c r="H229" i="1"/>
  <c r="I227" i="1" s="1"/>
  <c r="N274" i="1"/>
  <c r="M272" i="1"/>
  <c r="H223" i="1"/>
  <c r="H225" i="1" s="1"/>
  <c r="H248" i="1" s="1"/>
  <c r="L137" i="1"/>
  <c r="K143" i="1"/>
  <c r="K136" i="1"/>
  <c r="K135" i="1" s="1"/>
  <c r="K144" i="1"/>
  <c r="L138" i="1"/>
  <c r="G326" i="1"/>
  <c r="AO157" i="1"/>
  <c r="AN156" i="1"/>
  <c r="AN275" i="1" s="1"/>
  <c r="G26" i="6"/>
  <c r="G27" i="4"/>
  <c r="G246" i="1"/>
  <c r="E279" i="1"/>
  <c r="N22" i="6"/>
  <c r="N21" i="6"/>
  <c r="AV210" i="1"/>
  <c r="AU209" i="1"/>
  <c r="AV183" i="1"/>
  <c r="AU182" i="1"/>
  <c r="G284" i="1"/>
  <c r="H319" i="1"/>
  <c r="H297" i="1"/>
  <c r="H302" i="1" s="1"/>
  <c r="H290" i="1" s="1"/>
  <c r="H298" i="1"/>
  <c r="H303" i="1" s="1"/>
  <c r="H291" i="1" s="1"/>
  <c r="K9" i="2"/>
  <c r="K335" i="1"/>
  <c r="K234" i="1"/>
  <c r="K247" i="1" s="1"/>
  <c r="L124" i="1"/>
  <c r="K218" i="1"/>
  <c r="L125" i="1"/>
  <c r="H322" i="1" l="1"/>
  <c r="H324" i="1"/>
  <c r="H175" i="1"/>
  <c r="H255" i="1" s="1"/>
  <c r="H241" i="1"/>
  <c r="H30" i="4"/>
  <c r="H262" i="1"/>
  <c r="H326" i="1"/>
  <c r="H29" i="6"/>
  <c r="H320" i="1"/>
  <c r="H224" i="1"/>
  <c r="I222" i="1" s="1"/>
  <c r="H284" i="1"/>
  <c r="H34" i="6" s="1"/>
  <c r="I240" i="1"/>
  <c r="I262" i="1" s="1"/>
  <c r="Y178" i="1"/>
  <c r="X177" i="1"/>
  <c r="I298" i="1"/>
  <c r="I303" i="1" s="1"/>
  <c r="I291" i="1" s="1"/>
  <c r="I297" i="1"/>
  <c r="I302" i="1" s="1"/>
  <c r="I290" i="1" s="1"/>
  <c r="G255" i="1"/>
  <c r="G256" i="1"/>
  <c r="I228" i="1"/>
  <c r="I230" i="1" s="1"/>
  <c r="F31" i="6"/>
  <c r="F32" i="4"/>
  <c r="F281" i="1"/>
  <c r="I370" i="1"/>
  <c r="I259" i="1"/>
  <c r="I258" i="1"/>
  <c r="I310" i="1"/>
  <c r="I171" i="1"/>
  <c r="M138" i="1"/>
  <c r="L144" i="1"/>
  <c r="H245" i="1"/>
  <c r="N23" i="4"/>
  <c r="N22" i="4"/>
  <c r="AL304" i="1"/>
  <c r="AK292" i="1"/>
  <c r="I223" i="1"/>
  <c r="I225" i="1" s="1"/>
  <c r="R168" i="1"/>
  <c r="Q166" i="1"/>
  <c r="I175" i="1"/>
  <c r="I256" i="1" s="1"/>
  <c r="J243" i="1"/>
  <c r="J173" i="1"/>
  <c r="G34" i="6"/>
  <c r="G35" i="4"/>
  <c r="G285" i="1"/>
  <c r="O22" i="6"/>
  <c r="O21" i="6"/>
  <c r="K309" i="1"/>
  <c r="K300" i="1"/>
  <c r="K288" i="1" s="1"/>
  <c r="K238" i="1"/>
  <c r="K149" i="1"/>
  <c r="K189" i="1"/>
  <c r="I324" i="1"/>
  <c r="I319" i="1"/>
  <c r="L9" i="2"/>
  <c r="L335" i="1"/>
  <c r="L218" i="1"/>
  <c r="L234" i="1"/>
  <c r="L247" i="1" s="1"/>
  <c r="M125" i="1"/>
  <c r="M124" i="1"/>
  <c r="K299" i="1"/>
  <c r="K287" i="1" s="1"/>
  <c r="K308" i="1"/>
  <c r="K237" i="1"/>
  <c r="K188" i="1"/>
  <c r="K148" i="1"/>
  <c r="M139" i="1"/>
  <c r="L145" i="1"/>
  <c r="L142" i="1" s="1"/>
  <c r="L141" i="1" s="1"/>
  <c r="H26" i="6"/>
  <c r="H27" i="4"/>
  <c r="E31" i="6"/>
  <c r="E32" i="4"/>
  <c r="E281" i="1"/>
  <c r="AP157" i="1"/>
  <c r="AO156" i="1"/>
  <c r="AO275" i="1" s="1"/>
  <c r="J325" i="1"/>
  <c r="J301" i="1"/>
  <c r="J289" i="1" s="1"/>
  <c r="J236" i="1"/>
  <c r="J323" i="1"/>
  <c r="J242" i="1"/>
  <c r="J172" i="1"/>
  <c r="J296" i="1" s="1"/>
  <c r="AW210" i="1"/>
  <c r="AV209" i="1"/>
  <c r="AW183" i="1"/>
  <c r="AV182" i="1"/>
  <c r="M137" i="1"/>
  <c r="L143" i="1"/>
  <c r="L136" i="1"/>
  <c r="L135" i="1" s="1"/>
  <c r="N272" i="1"/>
  <c r="O274" i="1"/>
  <c r="D36" i="6"/>
  <c r="D39" i="6" s="1"/>
  <c r="D37" i="4"/>
  <c r="D40" i="4" s="1"/>
  <c r="D338" i="1"/>
  <c r="D350" i="1"/>
  <c r="D328" i="1"/>
  <c r="D316" i="1"/>
  <c r="AJ305" i="1"/>
  <c r="AI293" i="1"/>
  <c r="H256" i="1" l="1"/>
  <c r="H253" i="1" s="1"/>
  <c r="H285" i="1"/>
  <c r="H35" i="4"/>
  <c r="I29" i="6"/>
  <c r="I241" i="1"/>
  <c r="I326" i="1"/>
  <c r="I320" i="1"/>
  <c r="I30" i="4"/>
  <c r="I273" i="1"/>
  <c r="I322" i="1"/>
  <c r="J240" i="1"/>
  <c r="J326" i="1" s="1"/>
  <c r="G253" i="1"/>
  <c r="G269" i="1" s="1"/>
  <c r="G343" i="1" s="1"/>
  <c r="G347" i="1" s="1"/>
  <c r="I284" i="1"/>
  <c r="I285" i="1" s="1"/>
  <c r="H254" i="1"/>
  <c r="H269" i="1"/>
  <c r="H270" i="1" s="1"/>
  <c r="D351" i="1"/>
  <c r="D339" i="1"/>
  <c r="D329" i="1"/>
  <c r="L308" i="1"/>
  <c r="L299" i="1"/>
  <c r="L287" i="1" s="1"/>
  <c r="L188" i="1"/>
  <c r="L237" i="1"/>
  <c r="L148" i="1"/>
  <c r="I224" i="1"/>
  <c r="J222" i="1" s="1"/>
  <c r="I255" i="1"/>
  <c r="I229" i="1"/>
  <c r="J227" i="1" s="1"/>
  <c r="M145" i="1"/>
  <c r="M142" i="1" s="1"/>
  <c r="M141" i="1" s="1"/>
  <c r="N139" i="1"/>
  <c r="K243" i="1"/>
  <c r="K173" i="1"/>
  <c r="N137" i="1"/>
  <c r="M143" i="1"/>
  <c r="M136" i="1"/>
  <c r="M135" i="1" s="1"/>
  <c r="J297" i="1"/>
  <c r="J302" i="1" s="1"/>
  <c r="J290" i="1" s="1"/>
  <c r="J298" i="1"/>
  <c r="J303" i="1" s="1"/>
  <c r="J291" i="1" s="1"/>
  <c r="AQ157" i="1"/>
  <c r="AP156" i="1"/>
  <c r="AP275" i="1" s="1"/>
  <c r="Z178" i="1"/>
  <c r="Y177" i="1"/>
  <c r="AX210" i="1"/>
  <c r="AW209" i="1"/>
  <c r="I248" i="1"/>
  <c r="N138" i="1"/>
  <c r="M144" i="1"/>
  <c r="I257" i="1"/>
  <c r="AM304" i="1"/>
  <c r="AL292" i="1"/>
  <c r="J319" i="1"/>
  <c r="E33" i="6"/>
  <c r="E34" i="4"/>
  <c r="E349" i="1"/>
  <c r="E337" i="1"/>
  <c r="E315" i="1"/>
  <c r="E282" i="1"/>
  <c r="I26" i="6"/>
  <c r="I27" i="4"/>
  <c r="F33" i="6"/>
  <c r="F34" i="4"/>
  <c r="F349" i="1"/>
  <c r="F337" i="1"/>
  <c r="F315" i="1"/>
  <c r="F282" i="1"/>
  <c r="H246" i="1"/>
  <c r="AK305" i="1"/>
  <c r="AJ293" i="1"/>
  <c r="AX183" i="1"/>
  <c r="AW182" i="1"/>
  <c r="J370" i="1"/>
  <c r="J310" i="1"/>
  <c r="J258" i="1"/>
  <c r="J259" i="1"/>
  <c r="J171" i="1"/>
  <c r="K325" i="1"/>
  <c r="K301" i="1"/>
  <c r="K289" i="1" s="1"/>
  <c r="K323" i="1"/>
  <c r="K236" i="1"/>
  <c r="K242" i="1"/>
  <c r="K172" i="1"/>
  <c r="K296" i="1" s="1"/>
  <c r="P21" i="6"/>
  <c r="P22" i="6"/>
  <c r="O23" i="4"/>
  <c r="O22" i="4"/>
  <c r="S168" i="1"/>
  <c r="R166" i="1"/>
  <c r="P274" i="1"/>
  <c r="O272" i="1"/>
  <c r="L309" i="1"/>
  <c r="L300" i="1"/>
  <c r="L288" i="1" s="1"/>
  <c r="L189" i="1"/>
  <c r="L238" i="1"/>
  <c r="L149" i="1"/>
  <c r="M335" i="1"/>
  <c r="M9" i="2"/>
  <c r="M234" i="1"/>
  <c r="M247" i="1" s="1"/>
  <c r="M218" i="1"/>
  <c r="N124" i="1"/>
  <c r="N125" i="1"/>
  <c r="G254" i="1"/>
  <c r="J324" i="1" l="1"/>
  <c r="J273" i="1"/>
  <c r="J29" i="6"/>
  <c r="J30" i="4"/>
  <c r="I35" i="4"/>
  <c r="J322" i="1"/>
  <c r="J262" i="1"/>
  <c r="J175" i="1"/>
  <c r="J255" i="1" s="1"/>
  <c r="J320" i="1"/>
  <c r="J241" i="1"/>
  <c r="G278" i="1"/>
  <c r="G279" i="1" s="1"/>
  <c r="J284" i="1"/>
  <c r="J285" i="1" s="1"/>
  <c r="I34" i="6"/>
  <c r="K240" i="1"/>
  <c r="K326" i="1" s="1"/>
  <c r="H278" i="1"/>
  <c r="H279" i="1" s="1"/>
  <c r="H281" i="1" s="1"/>
  <c r="G342" i="1"/>
  <c r="G346" i="1" s="1"/>
  <c r="Q274" i="1"/>
  <c r="P272" i="1"/>
  <c r="Q21" i="6"/>
  <c r="Q22" i="6"/>
  <c r="AY210" i="1"/>
  <c r="AX209" i="1"/>
  <c r="AR157" i="1"/>
  <c r="AQ156" i="1"/>
  <c r="AQ275" i="1" s="1"/>
  <c r="N145" i="1"/>
  <c r="N142" i="1" s="1"/>
  <c r="N141" i="1" s="1"/>
  <c r="O139" i="1"/>
  <c r="I245" i="1"/>
  <c r="K319" i="1"/>
  <c r="G341" i="1"/>
  <c r="G345" i="1" s="1"/>
  <c r="E36" i="6"/>
  <c r="E39" i="6" s="1"/>
  <c r="E37" i="4"/>
  <c r="E40" i="4" s="1"/>
  <c r="E350" i="1"/>
  <c r="E338" i="1"/>
  <c r="E328" i="1"/>
  <c r="E316" i="1"/>
  <c r="M300" i="1"/>
  <c r="M288" i="1" s="1"/>
  <c r="M309" i="1"/>
  <c r="M238" i="1"/>
  <c r="M189" i="1"/>
  <c r="M149" i="1"/>
  <c r="H343" i="1"/>
  <c r="H347" i="1" s="1"/>
  <c r="K298" i="1"/>
  <c r="K303" i="1" s="1"/>
  <c r="K291" i="1" s="1"/>
  <c r="K297" i="1"/>
  <c r="K302" i="1" s="1"/>
  <c r="K290" i="1" s="1"/>
  <c r="K370" i="1"/>
  <c r="K259" i="1"/>
  <c r="K310" i="1"/>
  <c r="K171" i="1"/>
  <c r="K258" i="1"/>
  <c r="T168" i="1"/>
  <c r="S166" i="1"/>
  <c r="AN304" i="1"/>
  <c r="AM292" i="1"/>
  <c r="AA178" i="1"/>
  <c r="Z177" i="1"/>
  <c r="H341" i="1"/>
  <c r="H345" i="1" s="1"/>
  <c r="AY183" i="1"/>
  <c r="AX182" i="1"/>
  <c r="G270" i="1"/>
  <c r="AL305" i="1"/>
  <c r="AK293" i="1"/>
  <c r="F36" i="6"/>
  <c r="F39" i="6" s="1"/>
  <c r="F37" i="4"/>
  <c r="F40" i="4" s="1"/>
  <c r="F338" i="1"/>
  <c r="F328" i="1"/>
  <c r="F350" i="1"/>
  <c r="F316" i="1"/>
  <c r="P23" i="4"/>
  <c r="P22" i="4"/>
  <c r="N9" i="2"/>
  <c r="N335" i="1"/>
  <c r="N218" i="1"/>
  <c r="N234" i="1"/>
  <c r="N247" i="1" s="1"/>
  <c r="O125" i="1"/>
  <c r="O124" i="1"/>
  <c r="L173" i="1"/>
  <c r="L243" i="1"/>
  <c r="J26" i="6"/>
  <c r="J27" i="4"/>
  <c r="M308" i="1"/>
  <c r="M299" i="1"/>
  <c r="M287" i="1" s="1"/>
  <c r="M237" i="1"/>
  <c r="M188" i="1"/>
  <c r="M148" i="1"/>
  <c r="J228" i="1"/>
  <c r="J230" i="1" s="1"/>
  <c r="L325" i="1"/>
  <c r="L323" i="1"/>
  <c r="L301" i="1"/>
  <c r="L289" i="1" s="1"/>
  <c r="L236" i="1"/>
  <c r="L242" i="1"/>
  <c r="L172" i="1"/>
  <c r="L296" i="1" s="1"/>
  <c r="H342" i="1"/>
  <c r="H346" i="1" s="1"/>
  <c r="I253" i="1"/>
  <c r="O138" i="1"/>
  <c r="N144" i="1"/>
  <c r="O137" i="1"/>
  <c r="N143" i="1"/>
  <c r="N136" i="1"/>
  <c r="N135" i="1" s="1"/>
  <c r="J223" i="1"/>
  <c r="J225" i="1" s="1"/>
  <c r="K175" i="1" l="1"/>
  <c r="K256" i="1" s="1"/>
  <c r="K241" i="1"/>
  <c r="K262" i="1"/>
  <c r="K30" i="4"/>
  <c r="K320" i="1"/>
  <c r="J256" i="1"/>
  <c r="J257" i="1"/>
  <c r="J224" i="1"/>
  <c r="K222" i="1" s="1"/>
  <c r="K223" i="1" s="1"/>
  <c r="K225" i="1" s="1"/>
  <c r="J35" i="4"/>
  <c r="J34" i="6"/>
  <c r="K322" i="1"/>
  <c r="L240" i="1"/>
  <c r="L322" i="1" s="1"/>
  <c r="K324" i="1"/>
  <c r="K29" i="6"/>
  <c r="H32" i="4"/>
  <c r="K273" i="1"/>
  <c r="J229" i="1"/>
  <c r="K227" i="1" s="1"/>
  <c r="K228" i="1" s="1"/>
  <c r="K230" i="1" s="1"/>
  <c r="J248" i="1"/>
  <c r="J245" i="1" s="1"/>
  <c r="J246" i="1" s="1"/>
  <c r="H31" i="6"/>
  <c r="K255" i="1"/>
  <c r="L298" i="1"/>
  <c r="L303" i="1" s="1"/>
  <c r="L291" i="1" s="1"/>
  <c r="L297" i="1"/>
  <c r="L302" i="1" s="1"/>
  <c r="L290" i="1" s="1"/>
  <c r="P138" i="1"/>
  <c r="O144" i="1"/>
  <c r="AB178" i="1"/>
  <c r="AA177" i="1"/>
  <c r="K257" i="1"/>
  <c r="H33" i="6"/>
  <c r="H34" i="4"/>
  <c r="H337" i="1"/>
  <c r="H349" i="1"/>
  <c r="H315" i="1"/>
  <c r="H282" i="1"/>
  <c r="AZ210" i="1"/>
  <c r="AY209" i="1"/>
  <c r="I246" i="1"/>
  <c r="M325" i="1"/>
  <c r="M323" i="1"/>
  <c r="M301" i="1"/>
  <c r="M289" i="1" s="1"/>
  <c r="M236" i="1"/>
  <c r="M242" i="1"/>
  <c r="M172" i="1"/>
  <c r="M296" i="1" s="1"/>
  <c r="AO304" i="1"/>
  <c r="AN292" i="1"/>
  <c r="R21" i="6"/>
  <c r="R22" i="6"/>
  <c r="E339" i="1"/>
  <c r="E351" i="1"/>
  <c r="E329" i="1"/>
  <c r="O145" i="1"/>
  <c r="O142" i="1" s="1"/>
  <c r="O141" i="1" s="1"/>
  <c r="P139" i="1"/>
  <c r="L370" i="1"/>
  <c r="L310" i="1"/>
  <c r="L259" i="1"/>
  <c r="L171" i="1"/>
  <c r="N308" i="1"/>
  <c r="N299" i="1"/>
  <c r="N287" i="1" s="1"/>
  <c r="N237" i="1"/>
  <c r="N148" i="1"/>
  <c r="N188" i="1"/>
  <c r="L319" i="1"/>
  <c r="Q22" i="4"/>
  <c r="Q23" i="4"/>
  <c r="AM305" i="1"/>
  <c r="AL293" i="1"/>
  <c r="K26" i="6"/>
  <c r="K27" i="4"/>
  <c r="N300" i="1"/>
  <c r="N288" i="1" s="1"/>
  <c r="N309" i="1"/>
  <c r="N238" i="1"/>
  <c r="N189" i="1"/>
  <c r="N149" i="1"/>
  <c r="I254" i="1"/>
  <c r="I269" i="1"/>
  <c r="I278" i="1" s="1"/>
  <c r="O143" i="1"/>
  <c r="P137" i="1"/>
  <c r="O136" i="1"/>
  <c r="O135" i="1" s="1"/>
  <c r="AZ183" i="1"/>
  <c r="AY182" i="1"/>
  <c r="G31" i="6"/>
  <c r="G32" i="4"/>
  <c r="G281" i="1"/>
  <c r="R274" i="1"/>
  <c r="Q272" i="1"/>
  <c r="O9" i="2"/>
  <c r="O335" i="1"/>
  <c r="O234" i="1"/>
  <c r="O247" i="1" s="1"/>
  <c r="O218" i="1"/>
  <c r="P125" i="1"/>
  <c r="P124" i="1"/>
  <c r="F351" i="1"/>
  <c r="F339" i="1"/>
  <c r="F329" i="1"/>
  <c r="U168" i="1"/>
  <c r="T166" i="1"/>
  <c r="K284" i="1"/>
  <c r="M243" i="1"/>
  <c r="M173" i="1"/>
  <c r="AS157" i="1"/>
  <c r="AR156" i="1"/>
  <c r="AR275" i="1" s="1"/>
  <c r="K253" i="1" l="1"/>
  <c r="K254" i="1" s="1"/>
  <c r="L262" i="1"/>
  <c r="L241" i="1"/>
  <c r="L30" i="4"/>
  <c r="L324" i="1"/>
  <c r="L320" i="1"/>
  <c r="L326" i="1"/>
  <c r="J253" i="1"/>
  <c r="L175" i="1"/>
  <c r="L257" i="1" s="1"/>
  <c r="L29" i="6"/>
  <c r="I341" i="1"/>
  <c r="I345" i="1" s="1"/>
  <c r="L273" i="1"/>
  <c r="I343" i="1"/>
  <c r="I347" i="1" s="1"/>
  <c r="L258" i="1"/>
  <c r="I342" i="1"/>
  <c r="I346" i="1" s="1"/>
  <c r="K248" i="1"/>
  <c r="K245" i="1" s="1"/>
  <c r="L26" i="6"/>
  <c r="L27" i="4"/>
  <c r="O309" i="1"/>
  <c r="O238" i="1"/>
  <c r="O300" i="1"/>
  <c r="O288" i="1" s="1"/>
  <c r="O189" i="1"/>
  <c r="O149" i="1"/>
  <c r="M298" i="1"/>
  <c r="M303" i="1" s="1"/>
  <c r="M291" i="1" s="1"/>
  <c r="M297" i="1"/>
  <c r="M302" i="1" s="1"/>
  <c r="M290" i="1" s="1"/>
  <c r="H36" i="6"/>
  <c r="H39" i="6" s="1"/>
  <c r="H37" i="4"/>
  <c r="H40" i="4" s="1"/>
  <c r="H350" i="1"/>
  <c r="H338" i="1"/>
  <c r="H316" i="1"/>
  <c r="H328" i="1"/>
  <c r="AC178" i="1"/>
  <c r="AB177" i="1"/>
  <c r="M240" i="1"/>
  <c r="M324" i="1" s="1"/>
  <c r="K34" i="6"/>
  <c r="K35" i="4"/>
  <c r="K285" i="1"/>
  <c r="I270" i="1"/>
  <c r="S22" i="6"/>
  <c r="S21" i="6"/>
  <c r="M370" i="1"/>
  <c r="M310" i="1"/>
  <c r="M259" i="1"/>
  <c r="M171" i="1"/>
  <c r="AP304" i="1"/>
  <c r="AO292" i="1"/>
  <c r="Q138" i="1"/>
  <c r="P144" i="1"/>
  <c r="BA183" i="1"/>
  <c r="AZ182" i="1"/>
  <c r="R22" i="4"/>
  <c r="R23" i="4"/>
  <c r="Q139" i="1"/>
  <c r="P145" i="1"/>
  <c r="P142" i="1" s="1"/>
  <c r="P141" i="1" s="1"/>
  <c r="V168" i="1"/>
  <c r="U166" i="1"/>
  <c r="K224" i="1"/>
  <c r="L222" i="1" s="1"/>
  <c r="S274" i="1"/>
  <c r="R272" i="1"/>
  <c r="P9" i="2"/>
  <c r="P335" i="1"/>
  <c r="P218" i="1"/>
  <c r="Q125" i="1"/>
  <c r="Q124" i="1"/>
  <c r="P234" i="1"/>
  <c r="P247" i="1" s="1"/>
  <c r="G33" i="6"/>
  <c r="G34" i="4"/>
  <c r="G349" i="1"/>
  <c r="G337" i="1"/>
  <c r="G282" i="1"/>
  <c r="G315" i="1"/>
  <c r="O308" i="1"/>
  <c r="O299" i="1"/>
  <c r="O287" i="1" s="1"/>
  <c r="O237" i="1"/>
  <c r="O148" i="1"/>
  <c r="O188" i="1"/>
  <c r="AT157" i="1"/>
  <c r="AS156" i="1"/>
  <c r="AS275" i="1" s="1"/>
  <c r="P143" i="1"/>
  <c r="Q137" i="1"/>
  <c r="P136" i="1"/>
  <c r="P135" i="1" s="1"/>
  <c r="M319" i="1"/>
  <c r="L284" i="1"/>
  <c r="N243" i="1"/>
  <c r="N173" i="1"/>
  <c r="N325" i="1"/>
  <c r="N301" i="1"/>
  <c r="N289" i="1" s="1"/>
  <c r="N323" i="1"/>
  <c r="N236" i="1"/>
  <c r="N242" i="1"/>
  <c r="N172" i="1"/>
  <c r="N296" i="1" s="1"/>
  <c r="I279" i="1"/>
  <c r="K229" i="1"/>
  <c r="L227" i="1" s="1"/>
  <c r="AN305" i="1"/>
  <c r="AM293" i="1"/>
  <c r="BA210" i="1"/>
  <c r="AZ209" i="1"/>
  <c r="K269" i="1" l="1"/>
  <c r="K270" i="1" s="1"/>
  <c r="L255" i="1"/>
  <c r="L256" i="1"/>
  <c r="J269" i="1"/>
  <c r="J254" i="1"/>
  <c r="M320" i="1"/>
  <c r="N240" i="1"/>
  <c r="N29" i="6" s="1"/>
  <c r="M326" i="1"/>
  <c r="H339" i="1"/>
  <c r="H351" i="1"/>
  <c r="H329" i="1"/>
  <c r="L34" i="6"/>
  <c r="L35" i="4"/>
  <c r="L285" i="1"/>
  <c r="AU157" i="1"/>
  <c r="AT156" i="1"/>
  <c r="AT275" i="1" s="1"/>
  <c r="G36" i="6"/>
  <c r="G39" i="6" s="1"/>
  <c r="G37" i="4"/>
  <c r="G40" i="4" s="1"/>
  <c r="G328" i="1"/>
  <c r="G350" i="1"/>
  <c r="G316" i="1"/>
  <c r="G338" i="1"/>
  <c r="Q9" i="2"/>
  <c r="Q335" i="1"/>
  <c r="Q234" i="1"/>
  <c r="Q247" i="1" s="1"/>
  <c r="R124" i="1"/>
  <c r="Q218" i="1"/>
  <c r="R125" i="1"/>
  <c r="W168" i="1"/>
  <c r="V166" i="1"/>
  <c r="R138" i="1"/>
  <c r="Q144" i="1"/>
  <c r="AQ304" i="1"/>
  <c r="AP292" i="1"/>
  <c r="L228" i="1"/>
  <c r="L230" i="1" s="1"/>
  <c r="N370" i="1"/>
  <c r="N310" i="1"/>
  <c r="N259" i="1"/>
  <c r="N171" i="1"/>
  <c r="N319" i="1"/>
  <c r="P309" i="1"/>
  <c r="P300" i="1"/>
  <c r="P288" i="1" s="1"/>
  <c r="P189" i="1"/>
  <c r="P238" i="1"/>
  <c r="P149" i="1"/>
  <c r="M29" i="6"/>
  <c r="M30" i="4"/>
  <c r="M241" i="1"/>
  <c r="M175" i="1"/>
  <c r="M262" i="1"/>
  <c r="M322" i="1"/>
  <c r="M273" i="1"/>
  <c r="N298" i="1"/>
  <c r="N303" i="1" s="1"/>
  <c r="N291" i="1" s="1"/>
  <c r="N297" i="1"/>
  <c r="N302" i="1" s="1"/>
  <c r="N290" i="1" s="1"/>
  <c r="L223" i="1"/>
  <c r="L225" i="1" s="1"/>
  <c r="BB183" i="1"/>
  <c r="BA182" i="1"/>
  <c r="I31" i="6"/>
  <c r="I32" i="4"/>
  <c r="I281" i="1"/>
  <c r="P308" i="1"/>
  <c r="P299" i="1"/>
  <c r="P287" i="1" s="1"/>
  <c r="P237" i="1"/>
  <c r="P188" i="1"/>
  <c r="P148" i="1"/>
  <c r="S22" i="4"/>
  <c r="S23" i="4"/>
  <c r="T22" i="6"/>
  <c r="T21" i="6"/>
  <c r="O243" i="1"/>
  <c r="O173" i="1"/>
  <c r="AO305" i="1"/>
  <c r="AN293" i="1"/>
  <c r="R139" i="1"/>
  <c r="Q145" i="1"/>
  <c r="Q142" i="1" s="1"/>
  <c r="Q141" i="1" s="1"/>
  <c r="M26" i="6"/>
  <c r="M27" i="4"/>
  <c r="O325" i="1"/>
  <c r="O323" i="1"/>
  <c r="O301" i="1"/>
  <c r="O289" i="1" s="1"/>
  <c r="O242" i="1"/>
  <c r="O236" i="1"/>
  <c r="O172" i="1"/>
  <c r="O296" i="1" s="1"/>
  <c r="M284" i="1"/>
  <c r="K246" i="1"/>
  <c r="BB210" i="1"/>
  <c r="BA209" i="1"/>
  <c r="R137" i="1"/>
  <c r="Q143" i="1"/>
  <c r="Q136" i="1"/>
  <c r="Q135" i="1" s="1"/>
  <c r="T274" i="1"/>
  <c r="S272" i="1"/>
  <c r="AD178" i="1"/>
  <c r="AC177" i="1"/>
  <c r="K343" i="1" l="1"/>
  <c r="K347" i="1" s="1"/>
  <c r="K342" i="1"/>
  <c r="K346" i="1" s="1"/>
  <c r="K341" i="1"/>
  <c r="K345" i="1" s="1"/>
  <c r="K278" i="1"/>
  <c r="L253" i="1"/>
  <c r="L269" i="1" s="1"/>
  <c r="L270" i="1" s="1"/>
  <c r="N262" i="1"/>
  <c r="N320" i="1"/>
  <c r="N324" i="1"/>
  <c r="J270" i="1"/>
  <c r="J278" i="1"/>
  <c r="J279" i="1" s="1"/>
  <c r="J341" i="1"/>
  <c r="J345" i="1" s="1"/>
  <c r="J343" i="1"/>
  <c r="J347" i="1" s="1"/>
  <c r="J342" i="1"/>
  <c r="J346" i="1" s="1"/>
  <c r="N175" i="1"/>
  <c r="N255" i="1" s="1"/>
  <c r="N273" i="1"/>
  <c r="N322" i="1"/>
  <c r="N241" i="1"/>
  <c r="N326" i="1"/>
  <c r="N30" i="4"/>
  <c r="N284" i="1"/>
  <c r="N285" i="1" s="1"/>
  <c r="L229" i="1"/>
  <c r="M227" i="1" s="1"/>
  <c r="M228" i="1" s="1"/>
  <c r="M230" i="1" s="1"/>
  <c r="L248" i="1"/>
  <c r="L245" i="1" s="1"/>
  <c r="L246" i="1" s="1"/>
  <c r="L342" i="1"/>
  <c r="L346" i="1" s="1"/>
  <c r="O240" i="1"/>
  <c r="O322" i="1" s="1"/>
  <c r="U22" i="6"/>
  <c r="U21" i="6"/>
  <c r="P323" i="1"/>
  <c r="P325" i="1"/>
  <c r="P301" i="1"/>
  <c r="P289" i="1" s="1"/>
  <c r="P242" i="1"/>
  <c r="P236" i="1"/>
  <c r="P172" i="1"/>
  <c r="P296" i="1" s="1"/>
  <c r="L224" i="1"/>
  <c r="M222" i="1" s="1"/>
  <c r="M256" i="1"/>
  <c r="M258" i="1"/>
  <c r="M255" i="1"/>
  <c r="M257" i="1"/>
  <c r="O319" i="1"/>
  <c r="AV157" i="1"/>
  <c r="AU156" i="1"/>
  <c r="AU275" i="1" s="1"/>
  <c r="BC210" i="1"/>
  <c r="BB209" i="1"/>
  <c r="T23" i="4"/>
  <c r="T22" i="4"/>
  <c r="AR304" i="1"/>
  <c r="AQ292" i="1"/>
  <c r="R335" i="1"/>
  <c r="R9" i="2"/>
  <c r="R234" i="1"/>
  <c r="R247" i="1" s="1"/>
  <c r="R218" i="1"/>
  <c r="S124" i="1"/>
  <c r="S125" i="1"/>
  <c r="R144" i="1"/>
  <c r="S138" i="1"/>
  <c r="AE178" i="1"/>
  <c r="AD177" i="1"/>
  <c r="Q308" i="1"/>
  <c r="Q299" i="1"/>
  <c r="Q287" i="1" s="1"/>
  <c r="Q237" i="1"/>
  <c r="Q188" i="1"/>
  <c r="Q148" i="1"/>
  <c r="L341" i="1"/>
  <c r="L345" i="1" s="1"/>
  <c r="S137" i="1"/>
  <c r="R143" i="1"/>
  <c r="R136" i="1"/>
  <c r="R135" i="1" s="1"/>
  <c r="K279" i="1"/>
  <c r="O297" i="1"/>
  <c r="O302" i="1" s="1"/>
  <c r="O290" i="1" s="1"/>
  <c r="O298" i="1"/>
  <c r="O303" i="1" s="1"/>
  <c r="O291" i="1" s="1"/>
  <c r="Q309" i="1"/>
  <c r="Q300" i="1"/>
  <c r="Q288" i="1" s="1"/>
  <c r="Q238" i="1"/>
  <c r="Q189" i="1"/>
  <c r="Q149" i="1"/>
  <c r="I33" i="6"/>
  <c r="I34" i="4"/>
  <c r="I349" i="1"/>
  <c r="I337" i="1"/>
  <c r="I315" i="1"/>
  <c r="I282" i="1"/>
  <c r="L343" i="1"/>
  <c r="L347" i="1" s="1"/>
  <c r="N26" i="6"/>
  <c r="N27" i="4"/>
  <c r="G351" i="1"/>
  <c r="G329" i="1"/>
  <c r="G339" i="1"/>
  <c r="T272" i="1"/>
  <c r="U274" i="1"/>
  <c r="AP305" i="1"/>
  <c r="AO293" i="1"/>
  <c r="M34" i="6"/>
  <c r="M35" i="4"/>
  <c r="M285" i="1"/>
  <c r="O370" i="1"/>
  <c r="O310" i="1"/>
  <c r="O259" i="1"/>
  <c r="O171" i="1"/>
  <c r="S139" i="1"/>
  <c r="R145" i="1"/>
  <c r="R142" i="1" s="1"/>
  <c r="R141" i="1" s="1"/>
  <c r="BC183" i="1"/>
  <c r="BB182" i="1"/>
  <c r="P243" i="1"/>
  <c r="P173" i="1"/>
  <c r="X168" i="1"/>
  <c r="W166" i="1"/>
  <c r="L254" i="1" l="1"/>
  <c r="N34" i="6"/>
  <c r="N257" i="1"/>
  <c r="J281" i="1"/>
  <c r="J31" i="6"/>
  <c r="J32" i="4"/>
  <c r="L278" i="1"/>
  <c r="L279" i="1" s="1"/>
  <c r="L31" i="6" s="1"/>
  <c r="N258" i="1"/>
  <c r="N256" i="1"/>
  <c r="N35" i="4"/>
  <c r="O175" i="1"/>
  <c r="O258" i="1" s="1"/>
  <c r="O324" i="1"/>
  <c r="O262" i="1"/>
  <c r="O241" i="1"/>
  <c r="O29" i="6"/>
  <c r="O326" i="1"/>
  <c r="O30" i="4"/>
  <c r="O273" i="1"/>
  <c r="M229" i="1"/>
  <c r="N227" i="1" s="1"/>
  <c r="O320" i="1"/>
  <c r="O284" i="1"/>
  <c r="O34" i="6" s="1"/>
  <c r="M253" i="1"/>
  <c r="M254" i="1" s="1"/>
  <c r="P297" i="1"/>
  <c r="P302" i="1" s="1"/>
  <c r="P290" i="1" s="1"/>
  <c r="P298" i="1"/>
  <c r="P303" i="1" s="1"/>
  <c r="P291" i="1" s="1"/>
  <c r="BD210" i="1"/>
  <c r="BC209" i="1"/>
  <c r="R309" i="1"/>
  <c r="R300" i="1"/>
  <c r="R288" i="1" s="1"/>
  <c r="R238" i="1"/>
  <c r="R189" i="1"/>
  <c r="R149" i="1"/>
  <c r="BD183" i="1"/>
  <c r="BC182" i="1"/>
  <c r="T139" i="1"/>
  <c r="S145" i="1"/>
  <c r="S142" i="1" s="1"/>
  <c r="S141" i="1" s="1"/>
  <c r="V274" i="1"/>
  <c r="U272" i="1"/>
  <c r="K31" i="6"/>
  <c r="K32" i="4"/>
  <c r="K281" i="1"/>
  <c r="S144" i="1"/>
  <c r="T138" i="1"/>
  <c r="S9" i="2"/>
  <c r="S335" i="1"/>
  <c r="S234" i="1"/>
  <c r="S247" i="1" s="1"/>
  <c r="S218" i="1"/>
  <c r="T124" i="1"/>
  <c r="T125" i="1"/>
  <c r="AS304" i="1"/>
  <c r="AR292" i="1"/>
  <c r="AW157" i="1"/>
  <c r="AV156" i="1"/>
  <c r="AV275" i="1" s="1"/>
  <c r="P370" i="1"/>
  <c r="P310" i="1"/>
  <c r="P171" i="1"/>
  <c r="N228" i="1"/>
  <c r="N230" i="1" s="1"/>
  <c r="AQ305" i="1"/>
  <c r="AP293" i="1"/>
  <c r="AF178" i="1"/>
  <c r="AE177" i="1"/>
  <c r="R308" i="1"/>
  <c r="R299" i="1"/>
  <c r="R287" i="1" s="1"/>
  <c r="R237" i="1"/>
  <c r="R188" i="1"/>
  <c r="R148" i="1"/>
  <c r="P240" i="1"/>
  <c r="P326" i="1" s="1"/>
  <c r="U23" i="4"/>
  <c r="U22" i="4"/>
  <c r="Y168" i="1"/>
  <c r="X166" i="1"/>
  <c r="O26" i="6"/>
  <c r="O27" i="4"/>
  <c r="I36" i="6"/>
  <c r="I39" i="6" s="1"/>
  <c r="I37" i="4"/>
  <c r="I40" i="4" s="1"/>
  <c r="I350" i="1"/>
  <c r="I328" i="1"/>
  <c r="I338" i="1"/>
  <c r="I316" i="1"/>
  <c r="Q243" i="1"/>
  <c r="Q173" i="1"/>
  <c r="T137" i="1"/>
  <c r="S143" i="1"/>
  <c r="S136" i="1"/>
  <c r="S135" i="1" s="1"/>
  <c r="Q325" i="1"/>
  <c r="Q323" i="1"/>
  <c r="Q242" i="1"/>
  <c r="Q301" i="1"/>
  <c r="Q289" i="1" s="1"/>
  <c r="Q172" i="1"/>
  <c r="Q296" i="1" s="1"/>
  <c r="Q236" i="1"/>
  <c r="P319" i="1"/>
  <c r="M223" i="1"/>
  <c r="M225" i="1" s="1"/>
  <c r="M248" i="1" s="1"/>
  <c r="M245" i="1" s="1"/>
  <c r="V22" i="6"/>
  <c r="V21" i="6"/>
  <c r="O257" i="1" l="1"/>
  <c r="O256" i="1"/>
  <c r="N253" i="1"/>
  <c r="N269" i="1" s="1"/>
  <c r="N270" i="1" s="1"/>
  <c r="N229" i="1"/>
  <c r="O227" i="1" s="1"/>
  <c r="L281" i="1"/>
  <c r="L315" i="1" s="1"/>
  <c r="L32" i="4"/>
  <c r="O255" i="1"/>
  <c r="J282" i="1"/>
  <c r="J315" i="1"/>
  <c r="J34" i="4"/>
  <c r="J33" i="6"/>
  <c r="J337" i="1"/>
  <c r="J349" i="1"/>
  <c r="M269" i="1"/>
  <c r="M270" i="1" s="1"/>
  <c r="O285" i="1"/>
  <c r="O35" i="4"/>
  <c r="P320" i="1"/>
  <c r="P324" i="1"/>
  <c r="P284" i="1"/>
  <c r="P35" i="4" s="1"/>
  <c r="Q240" i="1"/>
  <c r="Q324" i="1" s="1"/>
  <c r="V23" i="4"/>
  <c r="V22" i="4"/>
  <c r="AG178" i="1"/>
  <c r="AF177" i="1"/>
  <c r="W22" i="6"/>
  <c r="W21" i="6"/>
  <c r="AR305" i="1"/>
  <c r="AQ293" i="1"/>
  <c r="AX157" i="1"/>
  <c r="AW156" i="1"/>
  <c r="AW275" i="1" s="1"/>
  <c r="BE210" i="1"/>
  <c r="BD209" i="1"/>
  <c r="BE183" i="1"/>
  <c r="BD182" i="1"/>
  <c r="R323" i="1"/>
  <c r="R325" i="1"/>
  <c r="R301" i="1"/>
  <c r="R289" i="1" s="1"/>
  <c r="R242" i="1"/>
  <c r="R236" i="1"/>
  <c r="R172" i="1"/>
  <c r="R296" i="1" s="1"/>
  <c r="V272" i="1"/>
  <c r="W274" i="1"/>
  <c r="L34" i="4"/>
  <c r="L282" i="1"/>
  <c r="M341" i="1"/>
  <c r="M345" i="1" s="1"/>
  <c r="P29" i="6"/>
  <c r="P30" i="4"/>
  <c r="P241" i="1"/>
  <c r="P175" i="1"/>
  <c r="P259" i="1" s="1"/>
  <c r="P262" i="1"/>
  <c r="P322" i="1"/>
  <c r="P273" i="1"/>
  <c r="M278" i="1"/>
  <c r="M279" i="1" s="1"/>
  <c r="M246" i="1"/>
  <c r="S308" i="1"/>
  <c r="S299" i="1"/>
  <c r="S287" i="1" s="1"/>
  <c r="S237" i="1"/>
  <c r="S188" i="1"/>
  <c r="S148" i="1"/>
  <c r="I351" i="1"/>
  <c r="I329" i="1"/>
  <c r="I339" i="1"/>
  <c r="M224" i="1"/>
  <c r="N222" i="1" s="1"/>
  <c r="AT304" i="1"/>
  <c r="AS292" i="1"/>
  <c r="T144" i="1"/>
  <c r="U138" i="1"/>
  <c r="S309" i="1"/>
  <c r="S300" i="1"/>
  <c r="S288" i="1" s="1"/>
  <c r="S238" i="1"/>
  <c r="S189" i="1"/>
  <c r="S149" i="1"/>
  <c r="O228" i="1"/>
  <c r="O230" i="1" s="1"/>
  <c r="K33" i="6"/>
  <c r="K34" i="4"/>
  <c r="K315" i="1"/>
  <c r="K337" i="1"/>
  <c r="K349" i="1"/>
  <c r="K282" i="1"/>
  <c r="Q319" i="1"/>
  <c r="P26" i="6"/>
  <c r="P27" i="4"/>
  <c r="Q370" i="1"/>
  <c r="Q310" i="1"/>
  <c r="Q171" i="1"/>
  <c r="U137" i="1"/>
  <c r="T143" i="1"/>
  <c r="T136" i="1"/>
  <c r="T135" i="1" s="1"/>
  <c r="Z168" i="1"/>
  <c r="Y166" i="1"/>
  <c r="T9" i="2"/>
  <c r="T335" i="1"/>
  <c r="T234" i="1"/>
  <c r="T247" i="1" s="1"/>
  <c r="T218" i="1"/>
  <c r="U125" i="1"/>
  <c r="U124" i="1"/>
  <c r="U139" i="1"/>
  <c r="T145" i="1"/>
  <c r="T142" i="1" s="1"/>
  <c r="T141" i="1" s="1"/>
  <c r="Q297" i="1"/>
  <c r="Q302" i="1" s="1"/>
  <c r="Q290" i="1" s="1"/>
  <c r="Q298" i="1"/>
  <c r="Q303" i="1" s="1"/>
  <c r="Q291" i="1" s="1"/>
  <c r="R243" i="1"/>
  <c r="R173" i="1"/>
  <c r="O253" i="1" l="1"/>
  <c r="L337" i="1"/>
  <c r="N254" i="1"/>
  <c r="M343" i="1"/>
  <c r="M347" i="1" s="1"/>
  <c r="M342" i="1"/>
  <c r="M346" i="1" s="1"/>
  <c r="N343" i="1"/>
  <c r="N347" i="1" s="1"/>
  <c r="O254" i="1"/>
  <c r="O269" i="1"/>
  <c r="O270" i="1" s="1"/>
  <c r="L349" i="1"/>
  <c r="L33" i="6"/>
  <c r="N342" i="1"/>
  <c r="N346" i="1" s="1"/>
  <c r="N341" i="1"/>
  <c r="N345" i="1" s="1"/>
  <c r="J36" i="6"/>
  <c r="J39" i="6" s="1"/>
  <c r="J37" i="4"/>
  <c r="J40" i="4" s="1"/>
  <c r="J350" i="1"/>
  <c r="J328" i="1"/>
  <c r="J338" i="1"/>
  <c r="J316" i="1"/>
  <c r="Q284" i="1"/>
  <c r="Q285" i="1" s="1"/>
  <c r="Q320" i="1"/>
  <c r="P285" i="1"/>
  <c r="P34" i="6"/>
  <c r="O229" i="1"/>
  <c r="P227" i="1" s="1"/>
  <c r="P228" i="1" s="1"/>
  <c r="P230" i="1" s="1"/>
  <c r="R240" i="1"/>
  <c r="R326" i="1" s="1"/>
  <c r="T308" i="1"/>
  <c r="T299" i="1"/>
  <c r="T287" i="1" s="1"/>
  <c r="T237" i="1"/>
  <c r="T188" i="1"/>
  <c r="T148" i="1"/>
  <c r="BF183" i="1"/>
  <c r="BE182" i="1"/>
  <c r="T309" i="1"/>
  <c r="T300" i="1"/>
  <c r="T288" i="1" s="1"/>
  <c r="T238" i="1"/>
  <c r="T189" i="1"/>
  <c r="T149" i="1"/>
  <c r="S243" i="1"/>
  <c r="S173" i="1"/>
  <c r="N223" i="1"/>
  <c r="N225" i="1" s="1"/>
  <c r="N248" i="1" s="1"/>
  <c r="N245" i="1" s="1"/>
  <c r="AY157" i="1"/>
  <c r="AX156" i="1"/>
  <c r="AX275" i="1" s="1"/>
  <c r="W23" i="4"/>
  <c r="W22" i="4"/>
  <c r="U145" i="1"/>
  <c r="U142" i="1" s="1"/>
  <c r="U141" i="1" s="1"/>
  <c r="V139" i="1"/>
  <c r="S325" i="1"/>
  <c r="S323" i="1"/>
  <c r="S301" i="1"/>
  <c r="S289" i="1" s="1"/>
  <c r="S236" i="1"/>
  <c r="S242" i="1"/>
  <c r="S172" i="1"/>
  <c r="S296" i="1" s="1"/>
  <c r="L36" i="6"/>
  <c r="L39" i="6" s="1"/>
  <c r="L37" i="4"/>
  <c r="L40" i="4" s="1"/>
  <c r="L338" i="1"/>
  <c r="L328" i="1"/>
  <c r="L350" i="1"/>
  <c r="L316" i="1"/>
  <c r="R297" i="1"/>
  <c r="R302" i="1" s="1"/>
  <c r="R290" i="1" s="1"/>
  <c r="R298" i="1"/>
  <c r="R303" i="1" s="1"/>
  <c r="R291" i="1" s="1"/>
  <c r="Q29" i="6"/>
  <c r="Q30" i="4"/>
  <c r="Q175" i="1"/>
  <c r="Q241" i="1"/>
  <c r="Q262" i="1"/>
  <c r="Q322" i="1"/>
  <c r="Q273" i="1"/>
  <c r="V138" i="1"/>
  <c r="U144" i="1"/>
  <c r="BF210" i="1"/>
  <c r="BE209" i="1"/>
  <c r="Q326" i="1"/>
  <c r="V137" i="1"/>
  <c r="U143" i="1"/>
  <c r="U136" i="1"/>
  <c r="U135" i="1" s="1"/>
  <c r="P258" i="1"/>
  <c r="P256" i="1"/>
  <c r="P255" i="1"/>
  <c r="P257" i="1"/>
  <c r="AS305" i="1"/>
  <c r="AR293" i="1"/>
  <c r="K36" i="6"/>
  <c r="K39" i="6" s="1"/>
  <c r="K37" i="4"/>
  <c r="K40" i="4" s="1"/>
  <c r="K350" i="1"/>
  <c r="K338" i="1"/>
  <c r="K328" i="1"/>
  <c r="K316" i="1"/>
  <c r="AU304" i="1"/>
  <c r="AT292" i="1"/>
  <c r="M31" i="6"/>
  <c r="M32" i="4"/>
  <c r="M281" i="1"/>
  <c r="R319" i="1"/>
  <c r="AH178" i="1"/>
  <c r="AG177" i="1"/>
  <c r="AA168" i="1"/>
  <c r="Z166" i="1"/>
  <c r="R370" i="1"/>
  <c r="R310" i="1"/>
  <c r="R171" i="1"/>
  <c r="U9" i="2"/>
  <c r="U335" i="1"/>
  <c r="U234" i="1"/>
  <c r="U247" i="1" s="1"/>
  <c r="U218" i="1"/>
  <c r="V124" i="1"/>
  <c r="V125" i="1"/>
  <c r="Q26" i="6"/>
  <c r="Q27" i="4"/>
  <c r="X274" i="1"/>
  <c r="W272" i="1"/>
  <c r="X21" i="6"/>
  <c r="X22" i="6"/>
  <c r="R241" i="1" l="1"/>
  <c r="R29" i="6"/>
  <c r="Q35" i="4"/>
  <c r="O342" i="1"/>
  <c r="O346" i="1" s="1"/>
  <c r="O341" i="1"/>
  <c r="O345" i="1" s="1"/>
  <c r="O343" i="1"/>
  <c r="O347" i="1" s="1"/>
  <c r="R175" i="1"/>
  <c r="R255" i="1" s="1"/>
  <c r="J339" i="1"/>
  <c r="J329" i="1"/>
  <c r="J351" i="1"/>
  <c r="Q34" i="6"/>
  <c r="R320" i="1"/>
  <c r="R324" i="1"/>
  <c r="R30" i="4"/>
  <c r="R273" i="1"/>
  <c r="R262" i="1"/>
  <c r="R322" i="1"/>
  <c r="R284" i="1"/>
  <c r="R285" i="1" s="1"/>
  <c r="S240" i="1"/>
  <c r="S326" i="1" s="1"/>
  <c r="AI178" i="1"/>
  <c r="AH177" i="1"/>
  <c r="S370" i="1"/>
  <c r="S310" i="1"/>
  <c r="S171" i="1"/>
  <c r="X23" i="4"/>
  <c r="X22" i="4"/>
  <c r="P229" i="1"/>
  <c r="Q227" i="1" s="1"/>
  <c r="Q258" i="1"/>
  <c r="Q257" i="1"/>
  <c r="Q255" i="1"/>
  <c r="Q256" i="1"/>
  <c r="Q259" i="1"/>
  <c r="L351" i="1"/>
  <c r="L339" i="1"/>
  <c r="L329" i="1"/>
  <c r="S319" i="1"/>
  <c r="AZ157" i="1"/>
  <c r="AY156" i="1"/>
  <c r="AY275" i="1" s="1"/>
  <c r="BG183" i="1"/>
  <c r="BF182" i="1"/>
  <c r="R26" i="6"/>
  <c r="R27" i="4"/>
  <c r="BG210" i="1"/>
  <c r="BF209" i="1"/>
  <c r="Y21" i="6"/>
  <c r="Y22" i="6"/>
  <c r="AV304" i="1"/>
  <c r="AU292" i="1"/>
  <c r="M33" i="6"/>
  <c r="M34" i="4"/>
  <c r="M349" i="1"/>
  <c r="M337" i="1"/>
  <c r="M315" i="1"/>
  <c r="M282" i="1"/>
  <c r="K329" i="1"/>
  <c r="K351" i="1"/>
  <c r="K339" i="1"/>
  <c r="U299" i="1"/>
  <c r="U287" i="1" s="1"/>
  <c r="U237" i="1"/>
  <c r="U188" i="1"/>
  <c r="U308" i="1"/>
  <c r="U148" i="1"/>
  <c r="W138" i="1"/>
  <c r="V144" i="1"/>
  <c r="V145" i="1"/>
  <c r="V142" i="1" s="1"/>
  <c r="V141" i="1" s="1"/>
  <c r="W139" i="1"/>
  <c r="N224" i="1"/>
  <c r="O222" i="1" s="1"/>
  <c r="AB168" i="1"/>
  <c r="AA166" i="1"/>
  <c r="P253" i="1"/>
  <c r="U309" i="1"/>
  <c r="U238" i="1"/>
  <c r="U300" i="1"/>
  <c r="U288" i="1" s="1"/>
  <c r="U149" i="1"/>
  <c r="U189" i="1"/>
  <c r="N278" i="1"/>
  <c r="N279" i="1" s="1"/>
  <c r="N246" i="1"/>
  <c r="T243" i="1"/>
  <c r="T173" i="1"/>
  <c r="V9" i="2"/>
  <c r="V335" i="1"/>
  <c r="V218" i="1"/>
  <c r="V234" i="1"/>
  <c r="V247" i="1" s="1"/>
  <c r="W125" i="1"/>
  <c r="W124" i="1"/>
  <c r="AT305" i="1"/>
  <c r="AS293" i="1"/>
  <c r="Y274" i="1"/>
  <c r="X272" i="1"/>
  <c r="W137" i="1"/>
  <c r="V143" i="1"/>
  <c r="V136" i="1"/>
  <c r="V135" i="1" s="1"/>
  <c r="S298" i="1"/>
  <c r="S303" i="1" s="1"/>
  <c r="S291" i="1" s="1"/>
  <c r="S297" i="1"/>
  <c r="S302" i="1" s="1"/>
  <c r="S290" i="1" s="1"/>
  <c r="T325" i="1"/>
  <c r="T323" i="1"/>
  <c r="T242" i="1"/>
  <c r="T301" i="1"/>
  <c r="T289" i="1" s="1"/>
  <c r="T236" i="1"/>
  <c r="T172" i="1"/>
  <c r="T296" i="1" s="1"/>
  <c r="R257" i="1" l="1"/>
  <c r="S284" i="1"/>
  <c r="S285" i="1" s="1"/>
  <c r="R258" i="1"/>
  <c r="R259" i="1"/>
  <c r="R256" i="1"/>
  <c r="R253" i="1" s="1"/>
  <c r="R254" i="1" s="1"/>
  <c r="R35" i="4"/>
  <c r="S320" i="1"/>
  <c r="S273" i="1"/>
  <c r="S322" i="1"/>
  <c r="R34" i="6"/>
  <c r="S241" i="1"/>
  <c r="S175" i="1"/>
  <c r="S30" i="4"/>
  <c r="S324" i="1"/>
  <c r="S29" i="6"/>
  <c r="S262" i="1"/>
  <c r="S35" i="4"/>
  <c r="V308" i="1"/>
  <c r="V299" i="1"/>
  <c r="V287" i="1" s="1"/>
  <c r="V237" i="1"/>
  <c r="V188" i="1"/>
  <c r="V148" i="1"/>
  <c r="AC168" i="1"/>
  <c r="AB166" i="1"/>
  <c r="W145" i="1"/>
  <c r="W142" i="1" s="1"/>
  <c r="W141" i="1" s="1"/>
  <c r="X139" i="1"/>
  <c r="BH183" i="1"/>
  <c r="BG182" i="1"/>
  <c r="T298" i="1"/>
  <c r="T303" i="1" s="1"/>
  <c r="T291" i="1" s="1"/>
  <c r="T297" i="1"/>
  <c r="T302" i="1" s="1"/>
  <c r="T290" i="1" s="1"/>
  <c r="T370" i="1"/>
  <c r="T310" i="1"/>
  <c r="T171" i="1"/>
  <c r="O223" i="1"/>
  <c r="O225" i="1" s="1"/>
  <c r="O248" i="1" s="1"/>
  <c r="O245" i="1" s="1"/>
  <c r="T240" i="1"/>
  <c r="T324" i="1" s="1"/>
  <c r="N31" i="6"/>
  <c r="N32" i="4"/>
  <c r="N281" i="1"/>
  <c r="V309" i="1"/>
  <c r="V300" i="1"/>
  <c r="V288" i="1" s="1"/>
  <c r="V238" i="1"/>
  <c r="V189" i="1"/>
  <c r="V149" i="1"/>
  <c r="Z21" i="6"/>
  <c r="Z22" i="6"/>
  <c r="Y22" i="4"/>
  <c r="Y23" i="4"/>
  <c r="AU305" i="1"/>
  <c r="AT293" i="1"/>
  <c r="U243" i="1"/>
  <c r="U173" i="1"/>
  <c r="P254" i="1"/>
  <c r="P269" i="1"/>
  <c r="P270" i="1" s="1"/>
  <c r="U325" i="1"/>
  <c r="U323" i="1"/>
  <c r="U301" i="1"/>
  <c r="U289" i="1" s="1"/>
  <c r="U236" i="1"/>
  <c r="U242" i="1"/>
  <c r="U172" i="1"/>
  <c r="U296" i="1" s="1"/>
  <c r="Q228" i="1"/>
  <c r="Q230" i="1" s="1"/>
  <c r="W143" i="1"/>
  <c r="X137" i="1"/>
  <c r="W136" i="1"/>
  <c r="W135" i="1" s="1"/>
  <c r="W9" i="2"/>
  <c r="W335" i="1"/>
  <c r="W234" i="1"/>
  <c r="W247" i="1" s="1"/>
  <c r="W218" i="1"/>
  <c r="X125" i="1"/>
  <c r="X124" i="1"/>
  <c r="T319" i="1"/>
  <c r="Z274" i="1"/>
  <c r="Y272" i="1"/>
  <c r="M36" i="6"/>
  <c r="M39" i="6" s="1"/>
  <c r="M37" i="4"/>
  <c r="M40" i="4" s="1"/>
  <c r="M350" i="1"/>
  <c r="M338" i="1"/>
  <c r="M328" i="1"/>
  <c r="M316" i="1"/>
  <c r="X138" i="1"/>
  <c r="W144" i="1"/>
  <c r="BA157" i="1"/>
  <c r="AZ156" i="1"/>
  <c r="AZ275" i="1" s="1"/>
  <c r="Q253" i="1"/>
  <c r="S26" i="6"/>
  <c r="S27" i="4"/>
  <c r="AW304" i="1"/>
  <c r="AV292" i="1"/>
  <c r="BH210" i="1"/>
  <c r="BG209" i="1"/>
  <c r="AJ178" i="1"/>
  <c r="AI177" i="1"/>
  <c r="S34" i="6" l="1"/>
  <c r="R269" i="1"/>
  <c r="R270" i="1" s="1"/>
  <c r="U240" i="1"/>
  <c r="U175" i="1" s="1"/>
  <c r="S257" i="1"/>
  <c r="S258" i="1"/>
  <c r="S259" i="1"/>
  <c r="S255" i="1"/>
  <c r="S256" i="1"/>
  <c r="P341" i="1"/>
  <c r="P345" i="1" s="1"/>
  <c r="P343" i="1"/>
  <c r="P347" i="1" s="1"/>
  <c r="P342" i="1"/>
  <c r="P346" i="1" s="1"/>
  <c r="T320" i="1"/>
  <c r="Q254" i="1"/>
  <c r="Q269" i="1"/>
  <c r="Q270" i="1" s="1"/>
  <c r="AA274" i="1"/>
  <c r="Z272" i="1"/>
  <c r="Z22" i="4"/>
  <c r="Z23" i="4"/>
  <c r="AK178" i="1"/>
  <c r="AJ177" i="1"/>
  <c r="M339" i="1"/>
  <c r="M351" i="1"/>
  <c r="M329" i="1"/>
  <c r="U298" i="1"/>
  <c r="U303" i="1" s="1"/>
  <c r="U291" i="1" s="1"/>
  <c r="U297" i="1"/>
  <c r="U302" i="1" s="1"/>
  <c r="U290" i="1" s="1"/>
  <c r="V243" i="1"/>
  <c r="V173" i="1"/>
  <c r="BI183" i="1"/>
  <c r="BH182" i="1"/>
  <c r="AX304" i="1"/>
  <c r="AW292" i="1"/>
  <c r="R342" i="1"/>
  <c r="R346" i="1" s="1"/>
  <c r="X143" i="1"/>
  <c r="Y137" i="1"/>
  <c r="X136" i="1"/>
  <c r="X135" i="1" s="1"/>
  <c r="BI210" i="1"/>
  <c r="BH209" i="1"/>
  <c r="R341" i="1"/>
  <c r="R345" i="1" s="1"/>
  <c r="U370" i="1"/>
  <c r="U310" i="1"/>
  <c r="U171" i="1"/>
  <c r="V325" i="1"/>
  <c r="V301" i="1"/>
  <c r="V289" i="1" s="1"/>
  <c r="V323" i="1"/>
  <c r="V236" i="1"/>
  <c r="V242" i="1"/>
  <c r="V172" i="1"/>
  <c r="V296" i="1" s="1"/>
  <c r="BB157" i="1"/>
  <c r="BA156" i="1"/>
  <c r="BA275" i="1" s="1"/>
  <c r="W308" i="1"/>
  <c r="W299" i="1"/>
  <c r="W287" i="1" s="1"/>
  <c r="W237" i="1"/>
  <c r="W148" i="1"/>
  <c r="W188" i="1"/>
  <c r="U319" i="1"/>
  <c r="AA22" i="6"/>
  <c r="AA21" i="6"/>
  <c r="T29" i="6"/>
  <c r="T30" i="4"/>
  <c r="T175" i="1"/>
  <c r="T241" i="1"/>
  <c r="T322" i="1"/>
  <c r="T262" i="1"/>
  <c r="T273" i="1"/>
  <c r="Y138" i="1"/>
  <c r="X144" i="1"/>
  <c r="T326" i="1"/>
  <c r="X9" i="2"/>
  <c r="X335" i="1"/>
  <c r="X218" i="1"/>
  <c r="X234" i="1"/>
  <c r="X247" i="1" s="1"/>
  <c r="Y125" i="1"/>
  <c r="Y124" i="1"/>
  <c r="O224" i="1"/>
  <c r="P222" i="1" s="1"/>
  <c r="Q229" i="1"/>
  <c r="R227" i="1" s="1"/>
  <c r="O278" i="1"/>
  <c r="O279" i="1" s="1"/>
  <c r="O246" i="1"/>
  <c r="Y139" i="1"/>
  <c r="X145" i="1"/>
  <c r="X142" i="1" s="1"/>
  <c r="X141" i="1" s="1"/>
  <c r="AD168" i="1"/>
  <c r="AC166" i="1"/>
  <c r="AV305" i="1"/>
  <c r="AU293" i="1"/>
  <c r="N33" i="6"/>
  <c r="N34" i="4"/>
  <c r="N349" i="1"/>
  <c r="N337" i="1"/>
  <c r="N315" i="1"/>
  <c r="N282" i="1"/>
  <c r="T26" i="6"/>
  <c r="T27" i="4"/>
  <c r="T284" i="1"/>
  <c r="W309" i="1"/>
  <c r="W300" i="1"/>
  <c r="W288" i="1" s="1"/>
  <c r="W238" i="1"/>
  <c r="W149" i="1"/>
  <c r="W189" i="1"/>
  <c r="R343" i="1" l="1"/>
  <c r="R347" i="1" s="1"/>
  <c r="U257" i="1"/>
  <c r="U258" i="1"/>
  <c r="U30" i="4"/>
  <c r="U320" i="1"/>
  <c r="U29" i="6"/>
  <c r="U241" i="1"/>
  <c r="U324" i="1"/>
  <c r="U273" i="1"/>
  <c r="U322" i="1"/>
  <c r="U262" i="1"/>
  <c r="U326" i="1"/>
  <c r="S253" i="1"/>
  <c r="S269" i="1" s="1"/>
  <c r="S270" i="1" s="1"/>
  <c r="U284" i="1"/>
  <c r="U35" i="4" s="1"/>
  <c r="S254" i="1"/>
  <c r="V240" i="1"/>
  <c r="V29" i="6" s="1"/>
  <c r="U259" i="1"/>
  <c r="Q343" i="1"/>
  <c r="Q347" i="1" s="1"/>
  <c r="U255" i="1"/>
  <c r="U256" i="1"/>
  <c r="Q342" i="1"/>
  <c r="Q346" i="1" s="1"/>
  <c r="AL178" i="1"/>
  <c r="AK177" i="1"/>
  <c r="T34" i="6"/>
  <c r="T35" i="4"/>
  <c r="T285" i="1"/>
  <c r="BC157" i="1"/>
  <c r="BB156" i="1"/>
  <c r="BB275" i="1" s="1"/>
  <c r="U26" i="6"/>
  <c r="U27" i="4"/>
  <c r="Q341" i="1"/>
  <c r="Q345" i="1" s="1"/>
  <c r="AW305" i="1"/>
  <c r="AV293" i="1"/>
  <c r="T258" i="1"/>
  <c r="T256" i="1"/>
  <c r="T257" i="1"/>
  <c r="T259" i="1"/>
  <c r="T255" i="1"/>
  <c r="BJ210" i="1"/>
  <c r="BI209" i="1"/>
  <c r="AY304" i="1"/>
  <c r="AX292" i="1"/>
  <c r="V298" i="1"/>
  <c r="V303" i="1" s="1"/>
  <c r="V291" i="1" s="1"/>
  <c r="V297" i="1"/>
  <c r="V302" i="1" s="1"/>
  <c r="V290" i="1" s="1"/>
  <c r="BJ183" i="1"/>
  <c r="BI182" i="1"/>
  <c r="AA22" i="4"/>
  <c r="AA23" i="4"/>
  <c r="R228" i="1"/>
  <c r="R230" i="1" s="1"/>
  <c r="V370" i="1"/>
  <c r="V310" i="1"/>
  <c r="V171" i="1"/>
  <c r="Z139" i="1"/>
  <c r="Y145" i="1"/>
  <c r="Y142" i="1" s="1"/>
  <c r="Y141" i="1" s="1"/>
  <c r="Z138" i="1"/>
  <c r="Y144" i="1"/>
  <c r="W325" i="1"/>
  <c r="W323" i="1"/>
  <c r="W301" i="1"/>
  <c r="W289" i="1" s="1"/>
  <c r="W242" i="1"/>
  <c r="W236" i="1"/>
  <c r="W172" i="1"/>
  <c r="W296" i="1" s="1"/>
  <c r="V319" i="1"/>
  <c r="AB274" i="1"/>
  <c r="AA272" i="1"/>
  <c r="AB22" i="6"/>
  <c r="AB21" i="6"/>
  <c r="Y9" i="2"/>
  <c r="Y234" i="1"/>
  <c r="Y247" i="1" s="1"/>
  <c r="Y335" i="1"/>
  <c r="Y218" i="1"/>
  <c r="Z124" i="1"/>
  <c r="Z125" i="1"/>
  <c r="W243" i="1"/>
  <c r="W173" i="1"/>
  <c r="P223" i="1"/>
  <c r="P225" i="1" s="1"/>
  <c r="P248" i="1" s="1"/>
  <c r="P245" i="1" s="1"/>
  <c r="X308" i="1"/>
  <c r="X299" i="1"/>
  <c r="X287" i="1" s="1"/>
  <c r="X188" i="1"/>
  <c r="X237" i="1"/>
  <c r="X148" i="1"/>
  <c r="O31" i="6"/>
  <c r="O32" i="4"/>
  <c r="O281" i="1"/>
  <c r="N36" i="6"/>
  <c r="N39" i="6" s="1"/>
  <c r="N37" i="4"/>
  <c r="N40" i="4" s="1"/>
  <c r="N338" i="1"/>
  <c r="N328" i="1"/>
  <c r="N350" i="1"/>
  <c r="N316" i="1"/>
  <c r="AE168" i="1"/>
  <c r="AD166" i="1"/>
  <c r="X300" i="1"/>
  <c r="X288" i="1" s="1"/>
  <c r="X309" i="1"/>
  <c r="X238" i="1"/>
  <c r="X189" i="1"/>
  <c r="X149" i="1"/>
  <c r="Z137" i="1"/>
  <c r="Y143" i="1"/>
  <c r="Y136" i="1"/>
  <c r="Y135" i="1" s="1"/>
  <c r="V284" i="1" l="1"/>
  <c r="S341" i="1"/>
  <c r="S345" i="1" s="1"/>
  <c r="U34" i="6"/>
  <c r="S342" i="1"/>
  <c r="S346" i="1" s="1"/>
  <c r="U285" i="1"/>
  <c r="P224" i="1"/>
  <c r="Q222" i="1" s="1"/>
  <c r="Q223" i="1" s="1"/>
  <c r="Q225" i="1" s="1"/>
  <c r="Q248" i="1" s="1"/>
  <c r="Q245" i="1" s="1"/>
  <c r="S343" i="1"/>
  <c r="S347" i="1" s="1"/>
  <c r="U253" i="1"/>
  <c r="U269" i="1" s="1"/>
  <c r="U270" i="1" s="1"/>
  <c r="V273" i="1"/>
  <c r="V175" i="1"/>
  <c r="V259" i="1" s="1"/>
  <c r="V326" i="1"/>
  <c r="V322" i="1"/>
  <c r="V262" i="1"/>
  <c r="V30" i="4"/>
  <c r="V241" i="1"/>
  <c r="V320" i="1"/>
  <c r="V324" i="1"/>
  <c r="V34" i="6"/>
  <c r="V35" i="4"/>
  <c r="V285" i="1"/>
  <c r="Z9" i="2"/>
  <c r="Z335" i="1"/>
  <c r="Z218" i="1"/>
  <c r="Z234" i="1"/>
  <c r="Z247" i="1" s="1"/>
  <c r="AA124" i="1"/>
  <c r="AA125" i="1"/>
  <c r="AC22" i="6"/>
  <c r="AC21" i="6"/>
  <c r="W370" i="1"/>
  <c r="W310" i="1"/>
  <c r="W171" i="1"/>
  <c r="AA139" i="1"/>
  <c r="Z145" i="1"/>
  <c r="Z142" i="1" s="1"/>
  <c r="Z141" i="1" s="1"/>
  <c r="AB23" i="4"/>
  <c r="AB22" i="4"/>
  <c r="BD157" i="1"/>
  <c r="BC156" i="1"/>
  <c r="BC275" i="1" s="1"/>
  <c r="X323" i="1"/>
  <c r="X301" i="1"/>
  <c r="X289" i="1" s="1"/>
  <c r="X325" i="1"/>
  <c r="X236" i="1"/>
  <c r="X242" i="1"/>
  <c r="X172" i="1"/>
  <c r="X296" i="1" s="1"/>
  <c r="Y309" i="1"/>
  <c r="Y300" i="1"/>
  <c r="Y288" i="1" s="1"/>
  <c r="Y238" i="1"/>
  <c r="Y189" i="1"/>
  <c r="Y149" i="1"/>
  <c r="W240" i="1"/>
  <c r="W324" i="1" s="1"/>
  <c r="O33" i="6"/>
  <c r="O34" i="4"/>
  <c r="O349" i="1"/>
  <c r="O337" i="1"/>
  <c r="O282" i="1"/>
  <c r="O315" i="1"/>
  <c r="AZ304" i="1"/>
  <c r="AY292" i="1"/>
  <c r="AF168" i="1"/>
  <c r="AE166" i="1"/>
  <c r="AB272" i="1"/>
  <c r="AC274" i="1"/>
  <c r="W319" i="1"/>
  <c r="V26" i="6"/>
  <c r="V27" i="4"/>
  <c r="BK183" i="1"/>
  <c r="BK182" i="1" s="1"/>
  <c r="BJ182" i="1"/>
  <c r="BK210" i="1"/>
  <c r="BK209" i="1" s="1"/>
  <c r="BJ209" i="1"/>
  <c r="AX305" i="1"/>
  <c r="AW293" i="1"/>
  <c r="W297" i="1"/>
  <c r="W302" i="1" s="1"/>
  <c r="W290" i="1" s="1"/>
  <c r="W298" i="1"/>
  <c r="W303" i="1" s="1"/>
  <c r="W291" i="1" s="1"/>
  <c r="T253" i="1"/>
  <c r="P278" i="1"/>
  <c r="P279" i="1" s="1"/>
  <c r="P246" i="1"/>
  <c r="Y308" i="1"/>
  <c r="Y299" i="1"/>
  <c r="Y287" i="1" s="1"/>
  <c r="Y237" i="1"/>
  <c r="Y188" i="1"/>
  <c r="Y148" i="1"/>
  <c r="Z143" i="1"/>
  <c r="AA137" i="1"/>
  <c r="Z136" i="1"/>
  <c r="Z135" i="1" s="1"/>
  <c r="X243" i="1"/>
  <c r="X173" i="1"/>
  <c r="N351" i="1"/>
  <c r="N339" i="1"/>
  <c r="N329" i="1"/>
  <c r="Z144" i="1"/>
  <c r="AA138" i="1"/>
  <c r="R229" i="1"/>
  <c r="S227" i="1" s="1"/>
  <c r="AM178" i="1"/>
  <c r="AL177" i="1"/>
  <c r="U254" i="1" l="1"/>
  <c r="V258" i="1"/>
  <c r="V255" i="1"/>
  <c r="V257" i="1"/>
  <c r="V256" i="1"/>
  <c r="W284" i="1"/>
  <c r="W35" i="4" s="1"/>
  <c r="AN178" i="1"/>
  <c r="AM177" i="1"/>
  <c r="X297" i="1"/>
  <c r="X302" i="1" s="1"/>
  <c r="X290" i="1" s="1"/>
  <c r="X298" i="1"/>
  <c r="X303" i="1" s="1"/>
  <c r="X291" i="1" s="1"/>
  <c r="BE157" i="1"/>
  <c r="BD156" i="1"/>
  <c r="BD275" i="1" s="1"/>
  <c r="AA9" i="2"/>
  <c r="AA335" i="1"/>
  <c r="AA234" i="1"/>
  <c r="AA247" i="1" s="1"/>
  <c r="AA218" i="1"/>
  <c r="AB124" i="1"/>
  <c r="AB125" i="1"/>
  <c r="U341" i="1"/>
  <c r="U345" i="1" s="1"/>
  <c r="AA144" i="1"/>
  <c r="AB138" i="1"/>
  <c r="U343" i="1"/>
  <c r="U347" i="1" s="1"/>
  <c r="O36" i="6"/>
  <c r="O39" i="6" s="1"/>
  <c r="O37" i="4"/>
  <c r="O40" i="4" s="1"/>
  <c r="O328" i="1"/>
  <c r="O316" i="1"/>
  <c r="O338" i="1"/>
  <c r="O350" i="1"/>
  <c r="X240" i="1"/>
  <c r="X326" i="1" s="1"/>
  <c r="AB137" i="1"/>
  <c r="AA143" i="1"/>
  <c r="AA136" i="1"/>
  <c r="AA135" i="1" s="1"/>
  <c r="T254" i="1"/>
  <c r="T269" i="1"/>
  <c r="T270" i="1" s="1"/>
  <c r="U342" i="1"/>
  <c r="U346" i="1" s="1"/>
  <c r="AY305" i="1"/>
  <c r="AX293" i="1"/>
  <c r="W320" i="1"/>
  <c r="BA304" i="1"/>
  <c r="AZ292" i="1"/>
  <c r="X370" i="1"/>
  <c r="X310" i="1"/>
  <c r="X171" i="1"/>
  <c r="AC23" i="4"/>
  <c r="AC22" i="4"/>
  <c r="Z299" i="1"/>
  <c r="Z287" i="1" s="1"/>
  <c r="Z308" i="1"/>
  <c r="Z237" i="1"/>
  <c r="Z188" i="1"/>
  <c r="Z148" i="1"/>
  <c r="P31" i="6"/>
  <c r="P32" i="4"/>
  <c r="P281" i="1"/>
  <c r="W29" i="6"/>
  <c r="W30" i="4"/>
  <c r="W241" i="1"/>
  <c r="W175" i="1"/>
  <c r="W262" i="1"/>
  <c r="W322" i="1"/>
  <c r="W273" i="1"/>
  <c r="AD22" i="6"/>
  <c r="AD21" i="6"/>
  <c r="S228" i="1"/>
  <c r="S230" i="1" s="1"/>
  <c r="Y325" i="1"/>
  <c r="Y323" i="1"/>
  <c r="Y242" i="1"/>
  <c r="Y301" i="1"/>
  <c r="Y289" i="1" s="1"/>
  <c r="Y236" i="1"/>
  <c r="Y172" i="1"/>
  <c r="Y296" i="1" s="1"/>
  <c r="AD274" i="1"/>
  <c r="AC272" i="1"/>
  <c r="Z309" i="1"/>
  <c r="Z300" i="1"/>
  <c r="Z288" i="1" s="1"/>
  <c r="Z238" i="1"/>
  <c r="Z189" i="1"/>
  <c r="Z149" i="1"/>
  <c r="AG168" i="1"/>
  <c r="AF166" i="1"/>
  <c r="W26" i="6"/>
  <c r="W27" i="4"/>
  <c r="Q278" i="1"/>
  <c r="Q279" i="1" s="1"/>
  <c r="Q246" i="1"/>
  <c r="Q224" i="1"/>
  <c r="R222" i="1" s="1"/>
  <c r="W326" i="1"/>
  <c r="Y243" i="1"/>
  <c r="Y173" i="1"/>
  <c r="X324" i="1"/>
  <c r="X319" i="1"/>
  <c r="AB139" i="1"/>
  <c r="AA145" i="1"/>
  <c r="AA142" i="1" s="1"/>
  <c r="AA141" i="1" s="1"/>
  <c r="W34" i="6" l="1"/>
  <c r="V253" i="1"/>
  <c r="V254" i="1" s="1"/>
  <c r="W285" i="1"/>
  <c r="X284" i="1"/>
  <c r="AO178" i="1"/>
  <c r="AN177" i="1"/>
  <c r="AD272" i="1"/>
  <c r="AE274" i="1"/>
  <c r="X26" i="6"/>
  <c r="X27" i="4"/>
  <c r="T342" i="1"/>
  <c r="T346" i="1" s="1"/>
  <c r="X29" i="6"/>
  <c r="X30" i="4"/>
  <c r="X241" i="1"/>
  <c r="X175" i="1"/>
  <c r="X262" i="1"/>
  <c r="X322" i="1"/>
  <c r="X273" i="1"/>
  <c r="AB144" i="1"/>
  <c r="AC138" i="1"/>
  <c r="S229" i="1"/>
  <c r="T227" i="1" s="1"/>
  <c r="BB304" i="1"/>
  <c r="BA292" i="1"/>
  <c r="T341" i="1"/>
  <c r="T345" i="1" s="1"/>
  <c r="Y319" i="1"/>
  <c r="AD23" i="4"/>
  <c r="AD22" i="4"/>
  <c r="AH168" i="1"/>
  <c r="AG166" i="1"/>
  <c r="T343" i="1"/>
  <c r="T347" i="1" s="1"/>
  <c r="AC139" i="1"/>
  <c r="AB145" i="1"/>
  <c r="AB142" i="1" s="1"/>
  <c r="AB141" i="1" s="1"/>
  <c r="R223" i="1"/>
  <c r="R225" i="1" s="1"/>
  <c r="R248" i="1" s="1"/>
  <c r="R245" i="1" s="1"/>
  <c r="Y370" i="1"/>
  <c r="Y310" i="1"/>
  <c r="Y171" i="1"/>
  <c r="AE22" i="6"/>
  <c r="AE21" i="6"/>
  <c r="AA299" i="1"/>
  <c r="AA287" i="1" s="1"/>
  <c r="AA308" i="1"/>
  <c r="AA237" i="1"/>
  <c r="AA188" i="1"/>
  <c r="AA148" i="1"/>
  <c r="AB9" i="2"/>
  <c r="AB335" i="1"/>
  <c r="AB234" i="1"/>
  <c r="AB247" i="1" s="1"/>
  <c r="AB218" i="1"/>
  <c r="AC125" i="1"/>
  <c r="AC124" i="1"/>
  <c r="BF157" i="1"/>
  <c r="BE156" i="1"/>
  <c r="BE275" i="1" s="1"/>
  <c r="V269" i="1"/>
  <c r="V270" i="1" s="1"/>
  <c r="AA309" i="1"/>
  <c r="AA300" i="1"/>
  <c r="AA288" i="1" s="1"/>
  <c r="AA238" i="1"/>
  <c r="AA149" i="1"/>
  <c r="AA189" i="1"/>
  <c r="Y297" i="1"/>
  <c r="Y302" i="1" s="1"/>
  <c r="Y290" i="1" s="1"/>
  <c r="Y298" i="1"/>
  <c r="Y303" i="1" s="1"/>
  <c r="Y291" i="1" s="1"/>
  <c r="Z325" i="1"/>
  <c r="Z323" i="1"/>
  <c r="Z301" i="1"/>
  <c r="Z289" i="1" s="1"/>
  <c r="Z242" i="1"/>
  <c r="Z172" i="1"/>
  <c r="Z296" i="1" s="1"/>
  <c r="Z236" i="1"/>
  <c r="X320" i="1"/>
  <c r="Z243" i="1"/>
  <c r="Z173" i="1"/>
  <c r="P33" i="6"/>
  <c r="P34" i="4"/>
  <c r="P337" i="1"/>
  <c r="P349" i="1"/>
  <c r="P315" i="1"/>
  <c r="P282" i="1"/>
  <c r="AZ305" i="1"/>
  <c r="AY293" i="1"/>
  <c r="O351" i="1"/>
  <c r="O339" i="1"/>
  <c r="O329" i="1"/>
  <c r="W256" i="1"/>
  <c r="W255" i="1"/>
  <c r="W259" i="1"/>
  <c r="W257" i="1"/>
  <c r="W258" i="1"/>
  <c r="Q31" i="6"/>
  <c r="Q32" i="4"/>
  <c r="Q281" i="1"/>
  <c r="Y240" i="1"/>
  <c r="AC137" i="1"/>
  <c r="AB143" i="1"/>
  <c r="AB136" i="1"/>
  <c r="AB135" i="1" s="1"/>
  <c r="X34" i="6"/>
  <c r="X35" i="4"/>
  <c r="X285" i="1"/>
  <c r="Z240" i="1" l="1"/>
  <c r="Z324" i="1" s="1"/>
  <c r="T228" i="1"/>
  <c r="T230" i="1" s="1"/>
  <c r="AC9" i="2"/>
  <c r="AC335" i="1"/>
  <c r="AC234" i="1"/>
  <c r="AC247" i="1" s="1"/>
  <c r="AC218" i="1"/>
  <c r="AD124" i="1"/>
  <c r="AD125" i="1"/>
  <c r="AF21" i="6"/>
  <c r="AF22" i="6"/>
  <c r="AC144" i="1"/>
  <c r="AD138" i="1"/>
  <c r="AP178" i="1"/>
  <c r="AO177" i="1"/>
  <c r="Y29" i="6"/>
  <c r="Y30" i="4"/>
  <c r="Y241" i="1"/>
  <c r="Y175" i="1"/>
  <c r="Y262" i="1"/>
  <c r="Y322" i="1"/>
  <c r="Y273" i="1"/>
  <c r="Y26" i="6"/>
  <c r="Y27" i="4"/>
  <c r="R246" i="1"/>
  <c r="R278" i="1"/>
  <c r="R279" i="1" s="1"/>
  <c r="AE23" i="4"/>
  <c r="AE22" i="4"/>
  <c r="V342" i="1"/>
  <c r="V346" i="1" s="1"/>
  <c r="Q33" i="6"/>
  <c r="Q34" i="4"/>
  <c r="Q349" i="1"/>
  <c r="Q337" i="1"/>
  <c r="Q315" i="1"/>
  <c r="Q282" i="1"/>
  <c r="Z319" i="1"/>
  <c r="V341" i="1"/>
  <c r="V345" i="1" s="1"/>
  <c r="R224" i="1"/>
  <c r="S222" i="1" s="1"/>
  <c r="Y320" i="1"/>
  <c r="W253" i="1"/>
  <c r="V343" i="1"/>
  <c r="V347" i="1" s="1"/>
  <c r="AB309" i="1"/>
  <c r="AB300" i="1"/>
  <c r="AB288" i="1" s="1"/>
  <c r="AB189" i="1"/>
  <c r="AB238" i="1"/>
  <c r="AB149" i="1"/>
  <c r="Y324" i="1"/>
  <c r="AI168" i="1"/>
  <c r="AH166" i="1"/>
  <c r="AD137" i="1"/>
  <c r="AC143" i="1"/>
  <c r="AC136" i="1"/>
  <c r="AC135" i="1" s="1"/>
  <c r="AA243" i="1"/>
  <c r="AA173" i="1"/>
  <c r="Y326" i="1"/>
  <c r="AA325" i="1"/>
  <c r="AA301" i="1"/>
  <c r="AA289" i="1" s="1"/>
  <c r="AA323" i="1"/>
  <c r="AA236" i="1"/>
  <c r="AA242" i="1"/>
  <c r="AA172" i="1"/>
  <c r="AA296" i="1" s="1"/>
  <c r="AC145" i="1"/>
  <c r="AC142" i="1" s="1"/>
  <c r="AC141" i="1" s="1"/>
  <c r="AD139" i="1"/>
  <c r="AB308" i="1"/>
  <c r="AB299" i="1"/>
  <c r="AB287" i="1" s="1"/>
  <c r="AB237" i="1"/>
  <c r="AB188" i="1"/>
  <c r="AB148" i="1"/>
  <c r="Z297" i="1"/>
  <c r="Z302" i="1" s="1"/>
  <c r="Z290" i="1" s="1"/>
  <c r="Z298" i="1"/>
  <c r="Z303" i="1" s="1"/>
  <c r="Z291" i="1" s="1"/>
  <c r="BA305" i="1"/>
  <c r="AZ293" i="1"/>
  <c r="Y284" i="1"/>
  <c r="X258" i="1"/>
  <c r="X256" i="1"/>
  <c r="X259" i="1"/>
  <c r="X257" i="1"/>
  <c r="X255" i="1"/>
  <c r="AF274" i="1"/>
  <c r="AE272" i="1"/>
  <c r="P36" i="6"/>
  <c r="P39" i="6" s="1"/>
  <c r="P37" i="4"/>
  <c r="P40" i="4" s="1"/>
  <c r="P350" i="1"/>
  <c r="P338" i="1"/>
  <c r="P328" i="1"/>
  <c r="P316" i="1"/>
  <c r="Z310" i="1"/>
  <c r="Z370" i="1"/>
  <c r="Z171" i="1"/>
  <c r="BG157" i="1"/>
  <c r="BF156" i="1"/>
  <c r="BF275" i="1" s="1"/>
  <c r="BC304" i="1"/>
  <c r="BB292" i="1"/>
  <c r="Z322" i="1" l="1"/>
  <c r="Z273" i="1"/>
  <c r="Z326" i="1"/>
  <c r="Z320" i="1"/>
  <c r="Z262" i="1"/>
  <c r="Z30" i="4"/>
  <c r="Z175" i="1"/>
  <c r="Z257" i="1" s="1"/>
  <c r="Z241" i="1"/>
  <c r="Z29" i="6"/>
  <c r="AA240" i="1"/>
  <c r="AA326" i="1" s="1"/>
  <c r="Z284" i="1"/>
  <c r="Z285" i="1" s="1"/>
  <c r="BB305" i="1"/>
  <c r="BA293" i="1"/>
  <c r="AA324" i="1"/>
  <c r="AA319" i="1"/>
  <c r="AB243" i="1"/>
  <c r="AB173" i="1"/>
  <c r="Q36" i="6"/>
  <c r="Q39" i="6" s="1"/>
  <c r="Q37" i="4"/>
  <c r="Q40" i="4" s="1"/>
  <c r="Q350" i="1"/>
  <c r="Q328" i="1"/>
  <c r="Q338" i="1"/>
  <c r="Q316" i="1"/>
  <c r="AD9" i="2"/>
  <c r="AD335" i="1"/>
  <c r="AD234" i="1"/>
  <c r="AD247" i="1" s="1"/>
  <c r="AD218" i="1"/>
  <c r="AE125" i="1"/>
  <c r="AE124" i="1"/>
  <c r="AE137" i="1"/>
  <c r="AD143" i="1"/>
  <c r="AD136" i="1"/>
  <c r="AD135" i="1" s="1"/>
  <c r="AQ178" i="1"/>
  <c r="AP177" i="1"/>
  <c r="T229" i="1"/>
  <c r="U227" i="1" s="1"/>
  <c r="AB325" i="1"/>
  <c r="AB323" i="1"/>
  <c r="AB301" i="1"/>
  <c r="AB289" i="1" s="1"/>
  <c r="AB236" i="1"/>
  <c r="AB172" i="1"/>
  <c r="AB296" i="1" s="1"/>
  <c r="AB242" i="1"/>
  <c r="AA370" i="1"/>
  <c r="AA310" i="1"/>
  <c r="AA171" i="1"/>
  <c r="S223" i="1"/>
  <c r="S225" i="1" s="1"/>
  <c r="S248" i="1" s="1"/>
  <c r="S245" i="1" s="1"/>
  <c r="AF23" i="4"/>
  <c r="AF22" i="4"/>
  <c r="AE138" i="1"/>
  <c r="AD144" i="1"/>
  <c r="AC299" i="1"/>
  <c r="AC287" i="1" s="1"/>
  <c r="AC237" i="1"/>
  <c r="AC308" i="1"/>
  <c r="AC188" i="1"/>
  <c r="AC148" i="1"/>
  <c r="AD145" i="1"/>
  <c r="AD142" i="1" s="1"/>
  <c r="AD141" i="1" s="1"/>
  <c r="AE139" i="1"/>
  <c r="AJ168" i="1"/>
  <c r="AI166" i="1"/>
  <c r="R31" i="6"/>
  <c r="R32" i="4"/>
  <c r="R281" i="1"/>
  <c r="Y257" i="1"/>
  <c r="Y255" i="1"/>
  <c r="Y258" i="1"/>
  <c r="Y256" i="1"/>
  <c r="Y259" i="1"/>
  <c r="BH157" i="1"/>
  <c r="BG156" i="1"/>
  <c r="BG275" i="1" s="1"/>
  <c r="Y34" i="6"/>
  <c r="Y35" i="4"/>
  <c r="Y285" i="1"/>
  <c r="AC300" i="1"/>
  <c r="AC288" i="1" s="1"/>
  <c r="AC238" i="1"/>
  <c r="AC309" i="1"/>
  <c r="AC189" i="1"/>
  <c r="AC149" i="1"/>
  <c r="Z26" i="6"/>
  <c r="Z27" i="4"/>
  <c r="AG274" i="1"/>
  <c r="AF272" i="1"/>
  <c r="AA298" i="1"/>
  <c r="AA303" i="1" s="1"/>
  <c r="AA291" i="1" s="1"/>
  <c r="AA297" i="1"/>
  <c r="AA302" i="1" s="1"/>
  <c r="AA290" i="1" s="1"/>
  <c r="W254" i="1"/>
  <c r="W269" i="1"/>
  <c r="W270" i="1" s="1"/>
  <c r="AG21" i="6"/>
  <c r="AG22" i="6"/>
  <c r="BD304" i="1"/>
  <c r="BC292" i="1"/>
  <c r="P339" i="1"/>
  <c r="P329" i="1"/>
  <c r="P351" i="1"/>
  <c r="X253" i="1"/>
  <c r="AA29" i="6"/>
  <c r="AA30" i="4"/>
  <c r="AA241" i="1"/>
  <c r="AA175" i="1"/>
  <c r="AA255" i="1" s="1"/>
  <c r="AA262" i="1"/>
  <c r="AA322" i="1"/>
  <c r="AA273" i="1"/>
  <c r="AA284" i="1" l="1"/>
  <c r="Z259" i="1"/>
  <c r="Z255" i="1"/>
  <c r="Z35" i="4"/>
  <c r="Z34" i="6"/>
  <c r="AB240" i="1"/>
  <c r="AB324" i="1" s="1"/>
  <c r="Z258" i="1"/>
  <c r="Z256" i="1"/>
  <c r="AA320" i="1"/>
  <c r="S224" i="1"/>
  <c r="T222" i="1" s="1"/>
  <c r="T223" i="1" s="1"/>
  <c r="T225" i="1" s="1"/>
  <c r="T248" i="1" s="1"/>
  <c r="T245" i="1" s="1"/>
  <c r="AA257" i="1"/>
  <c r="S278" i="1"/>
  <c r="S279" i="1" s="1"/>
  <c r="S246" i="1"/>
  <c r="AA259" i="1"/>
  <c r="BC305" i="1"/>
  <c r="BB293" i="1"/>
  <c r="W342" i="1"/>
  <c r="W346" i="1" s="1"/>
  <c r="AC325" i="1"/>
  <c r="AC323" i="1"/>
  <c r="AC301" i="1"/>
  <c r="AC289" i="1" s="1"/>
  <c r="AC236" i="1"/>
  <c r="AC242" i="1"/>
  <c r="AC172" i="1"/>
  <c r="AC296" i="1" s="1"/>
  <c r="AR178" i="1"/>
  <c r="AQ177" i="1"/>
  <c r="AD308" i="1"/>
  <c r="AD299" i="1"/>
  <c r="AD287" i="1" s="1"/>
  <c r="AD188" i="1"/>
  <c r="AD237" i="1"/>
  <c r="AD148" i="1"/>
  <c r="AC243" i="1"/>
  <c r="AC173" i="1"/>
  <c r="BI157" i="1"/>
  <c r="BH156" i="1"/>
  <c r="BH275" i="1" s="1"/>
  <c r="R33" i="6"/>
  <c r="R34" i="4"/>
  <c r="R337" i="1"/>
  <c r="R349" i="1"/>
  <c r="R282" i="1"/>
  <c r="R315" i="1"/>
  <c r="AG22" i="4"/>
  <c r="AG23" i="4"/>
  <c r="AB319" i="1"/>
  <c r="W341" i="1"/>
  <c r="W345" i="1" s="1"/>
  <c r="AK168" i="1"/>
  <c r="AJ166" i="1"/>
  <c r="AA26" i="6"/>
  <c r="AA27" i="4"/>
  <c r="AE143" i="1"/>
  <c r="AF137" i="1"/>
  <c r="AE136" i="1"/>
  <c r="AE135" i="1" s="1"/>
  <c r="AA34" i="6"/>
  <c r="AA35" i="4"/>
  <c r="AA285" i="1"/>
  <c r="AE145" i="1"/>
  <c r="AE142" i="1" s="1"/>
  <c r="AE141" i="1" s="1"/>
  <c r="AF139" i="1"/>
  <c r="AA256" i="1"/>
  <c r="AB298" i="1"/>
  <c r="AB303" i="1" s="1"/>
  <c r="AB291" i="1" s="1"/>
  <c r="AB297" i="1"/>
  <c r="AB302" i="1" s="1"/>
  <c r="AB290" i="1" s="1"/>
  <c r="AH21" i="6"/>
  <c r="AH22" i="6"/>
  <c r="Y253" i="1"/>
  <c r="AD300" i="1"/>
  <c r="AD288" i="1" s="1"/>
  <c r="AD309" i="1"/>
  <c r="AD238" i="1"/>
  <c r="AD189" i="1"/>
  <c r="AD149" i="1"/>
  <c r="AF138" i="1"/>
  <c r="AE144" i="1"/>
  <c r="AA258" i="1"/>
  <c r="AB370" i="1"/>
  <c r="AB310" i="1"/>
  <c r="AB171" i="1"/>
  <c r="AH274" i="1"/>
  <c r="AG272" i="1"/>
  <c r="BE304" i="1"/>
  <c r="BD292" i="1"/>
  <c r="W343" i="1"/>
  <c r="W347" i="1" s="1"/>
  <c r="X254" i="1"/>
  <c r="X269" i="1"/>
  <c r="X270" i="1" s="1"/>
  <c r="U228" i="1"/>
  <c r="U230" i="1" s="1"/>
  <c r="AE9" i="2"/>
  <c r="AE335" i="1"/>
  <c r="AE234" i="1"/>
  <c r="AE247" i="1" s="1"/>
  <c r="AE218" i="1"/>
  <c r="AF125" i="1"/>
  <c r="AF124" i="1"/>
  <c r="Q351" i="1"/>
  <c r="Q339" i="1"/>
  <c r="Q329" i="1"/>
  <c r="AB273" i="1" l="1"/>
  <c r="AB175" i="1"/>
  <c r="AB259" i="1" s="1"/>
  <c r="AB29" i="6"/>
  <c r="AB262" i="1"/>
  <c r="AB322" i="1"/>
  <c r="AB326" i="1"/>
  <c r="AB241" i="1"/>
  <c r="AB320" i="1"/>
  <c r="AB30" i="4"/>
  <c r="Z253" i="1"/>
  <c r="Z254" i="1" s="1"/>
  <c r="AB257" i="1"/>
  <c r="AA253" i="1"/>
  <c r="AA254" i="1" s="1"/>
  <c r="X342" i="1"/>
  <c r="X346" i="1" s="1"/>
  <c r="AB255" i="1"/>
  <c r="AB284" i="1"/>
  <c r="AB34" i="6" s="1"/>
  <c r="AB258" i="1"/>
  <c r="AB256" i="1"/>
  <c r="X343" i="1"/>
  <c r="X347" i="1" s="1"/>
  <c r="X341" i="1"/>
  <c r="X345" i="1" s="1"/>
  <c r="AB26" i="6"/>
  <c r="AB27" i="4"/>
  <c r="AG138" i="1"/>
  <c r="AF144" i="1"/>
  <c r="Y254" i="1"/>
  <c r="Y269" i="1"/>
  <c r="Y270" i="1" s="1"/>
  <c r="AF145" i="1"/>
  <c r="AF142" i="1" s="1"/>
  <c r="AF141" i="1" s="1"/>
  <c r="AG139" i="1"/>
  <c r="AC319" i="1"/>
  <c r="AI274" i="1"/>
  <c r="AH272" i="1"/>
  <c r="AI22" i="6"/>
  <c r="AI21" i="6"/>
  <c r="AE309" i="1"/>
  <c r="AE300" i="1"/>
  <c r="AE288" i="1" s="1"/>
  <c r="AE238" i="1"/>
  <c r="AE189" i="1"/>
  <c r="AE149" i="1"/>
  <c r="AS178" i="1"/>
  <c r="AR177" i="1"/>
  <c r="T278" i="1"/>
  <c r="T279" i="1" s="1"/>
  <c r="T246" i="1"/>
  <c r="S31" i="6"/>
  <c r="S32" i="4"/>
  <c r="S281" i="1"/>
  <c r="BF304" i="1"/>
  <c r="BE292" i="1"/>
  <c r="T224" i="1"/>
  <c r="U222" i="1" s="1"/>
  <c r="AD325" i="1"/>
  <c r="AD323" i="1"/>
  <c r="AD301" i="1"/>
  <c r="AD289" i="1" s="1"/>
  <c r="AD242" i="1"/>
  <c r="AD172" i="1"/>
  <c r="AD296" i="1" s="1"/>
  <c r="AD236" i="1"/>
  <c r="AC298" i="1"/>
  <c r="AC303" i="1" s="1"/>
  <c r="AC291" i="1" s="1"/>
  <c r="AC297" i="1"/>
  <c r="AC302" i="1" s="1"/>
  <c r="AC290" i="1" s="1"/>
  <c r="BD305" i="1"/>
  <c r="BC293" i="1"/>
  <c r="R36" i="6"/>
  <c r="R39" i="6" s="1"/>
  <c r="R37" i="4"/>
  <c r="R40" i="4" s="1"/>
  <c r="R350" i="1"/>
  <c r="R338" i="1"/>
  <c r="R316" i="1"/>
  <c r="R328" i="1"/>
  <c r="AF9" i="2"/>
  <c r="AF335" i="1"/>
  <c r="AF218" i="1"/>
  <c r="AF234" i="1"/>
  <c r="AF247" i="1" s="1"/>
  <c r="AG125" i="1"/>
  <c r="AG124" i="1"/>
  <c r="U229" i="1"/>
  <c r="V227" i="1" s="1"/>
  <c r="AD243" i="1"/>
  <c r="AD173" i="1"/>
  <c r="AE308" i="1"/>
  <c r="AE299" i="1"/>
  <c r="AE287" i="1" s="1"/>
  <c r="AE237" i="1"/>
  <c r="AE188" i="1"/>
  <c r="AE148" i="1"/>
  <c r="AH22" i="4"/>
  <c r="AH23" i="4"/>
  <c r="AC240" i="1"/>
  <c r="AC324" i="1" s="1"/>
  <c r="AF143" i="1"/>
  <c r="AG137" i="1"/>
  <c r="AF136" i="1"/>
  <c r="AF135" i="1" s="1"/>
  <c r="AL168" i="1"/>
  <c r="AK166" i="1"/>
  <c r="BJ157" i="1"/>
  <c r="BI156" i="1"/>
  <c r="BI275" i="1" s="1"/>
  <c r="AC370" i="1"/>
  <c r="AC310" i="1"/>
  <c r="AC171" i="1"/>
  <c r="Z269" i="1" l="1"/>
  <c r="Z270" i="1" s="1"/>
  <c r="AA269" i="1"/>
  <c r="AA270" i="1" s="1"/>
  <c r="AC284" i="1"/>
  <c r="AC35" i="4" s="1"/>
  <c r="AB253" i="1"/>
  <c r="AB254" i="1" s="1"/>
  <c r="AD240" i="1"/>
  <c r="AD262" i="1" s="1"/>
  <c r="AB285" i="1"/>
  <c r="AB35" i="4"/>
  <c r="BK157" i="1"/>
  <c r="BK156" i="1" s="1"/>
  <c r="BK275" i="1" s="1"/>
  <c r="BJ156" i="1"/>
  <c r="BJ275" i="1" s="1"/>
  <c r="AF309" i="1"/>
  <c r="AF300" i="1"/>
  <c r="AF288" i="1" s="1"/>
  <c r="AF238" i="1"/>
  <c r="AF189" i="1"/>
  <c r="AF149" i="1"/>
  <c r="AM168" i="1"/>
  <c r="AL166" i="1"/>
  <c r="AD319" i="1"/>
  <c r="S33" i="6"/>
  <c r="S34" i="4"/>
  <c r="S349" i="1"/>
  <c r="S337" i="1"/>
  <c r="S315" i="1"/>
  <c r="S282" i="1"/>
  <c r="AC326" i="1"/>
  <c r="V228" i="1"/>
  <c r="V230" i="1" s="1"/>
  <c r="AF308" i="1"/>
  <c r="AF299" i="1"/>
  <c r="AF287" i="1" s="1"/>
  <c r="AF188" i="1"/>
  <c r="AF237" i="1"/>
  <c r="AF148" i="1"/>
  <c r="R329" i="1"/>
  <c r="R351" i="1"/>
  <c r="R339" i="1"/>
  <c r="BE305" i="1"/>
  <c r="BD293" i="1"/>
  <c r="AE243" i="1"/>
  <c r="AE173" i="1"/>
  <c r="AJ274" i="1"/>
  <c r="AI272" i="1"/>
  <c r="AI22" i="4"/>
  <c r="AI23" i="4"/>
  <c r="AD298" i="1"/>
  <c r="AD303" i="1" s="1"/>
  <c r="AD291" i="1" s="1"/>
  <c r="AD297" i="1"/>
  <c r="AD302" i="1" s="1"/>
  <c r="AD290" i="1" s="1"/>
  <c r="BG304" i="1"/>
  <c r="BF292" i="1"/>
  <c r="AH137" i="1"/>
  <c r="AG143" i="1"/>
  <c r="AG136" i="1"/>
  <c r="AG135" i="1" s="1"/>
  <c r="AG9" i="2"/>
  <c r="AG335" i="1"/>
  <c r="AG234" i="1"/>
  <c r="AG247" i="1" s="1"/>
  <c r="AG218" i="1"/>
  <c r="AH124" i="1"/>
  <c r="AH125" i="1"/>
  <c r="AT178" i="1"/>
  <c r="AS177" i="1"/>
  <c r="AC320" i="1"/>
  <c r="Y342" i="1"/>
  <c r="Y346" i="1" s="1"/>
  <c r="AE325" i="1"/>
  <c r="AE323" i="1"/>
  <c r="AE301" i="1"/>
  <c r="AE289" i="1" s="1"/>
  <c r="AE242" i="1"/>
  <c r="AE236" i="1"/>
  <c r="AE172" i="1"/>
  <c r="AE296" i="1" s="1"/>
  <c r="Y341" i="1"/>
  <c r="Y345" i="1" s="1"/>
  <c r="AC26" i="6"/>
  <c r="AC27" i="4"/>
  <c r="AC29" i="6"/>
  <c r="AC30" i="4"/>
  <c r="AC241" i="1"/>
  <c r="AC175" i="1"/>
  <c r="AC262" i="1"/>
  <c r="AC322" i="1"/>
  <c r="AC273" i="1"/>
  <c r="AD370" i="1"/>
  <c r="AD310" i="1"/>
  <c r="AD171" i="1"/>
  <c r="U223" i="1"/>
  <c r="U225" i="1" s="1"/>
  <c r="U248" i="1" s="1"/>
  <c r="U245" i="1" s="1"/>
  <c r="T31" i="6"/>
  <c r="T32" i="4"/>
  <c r="T281" i="1"/>
  <c r="Y343" i="1"/>
  <c r="Y347" i="1" s="1"/>
  <c r="AJ22" i="6"/>
  <c r="AJ21" i="6"/>
  <c r="AH139" i="1"/>
  <c r="AG145" i="1"/>
  <c r="AG142" i="1" s="1"/>
  <c r="AG141" i="1" s="1"/>
  <c r="AH138" i="1"/>
  <c r="AG144" i="1"/>
  <c r="Z341" i="1" l="1"/>
  <c r="Z345" i="1" s="1"/>
  <c r="AC34" i="6"/>
  <c r="Z343" i="1"/>
  <c r="Z347" i="1" s="1"/>
  <c r="AA341" i="1"/>
  <c r="AA345" i="1" s="1"/>
  <c r="Z342" i="1"/>
  <c r="Z346" i="1" s="1"/>
  <c r="AD324" i="1"/>
  <c r="AA342" i="1"/>
  <c r="AA346" i="1" s="1"/>
  <c r="AA343" i="1"/>
  <c r="AA347" i="1" s="1"/>
  <c r="AD322" i="1"/>
  <c r="AD175" i="1"/>
  <c r="AD258" i="1" s="1"/>
  <c r="AD30" i="4"/>
  <c r="AD29" i="6"/>
  <c r="AD320" i="1"/>
  <c r="AB269" i="1"/>
  <c r="AB270" i="1" s="1"/>
  <c r="AD326" i="1"/>
  <c r="AD241" i="1"/>
  <c r="AD273" i="1"/>
  <c r="AC285" i="1"/>
  <c r="AE240" i="1"/>
  <c r="AE273" i="1" s="1"/>
  <c r="V229" i="1"/>
  <c r="W227" i="1" s="1"/>
  <c r="U224" i="1"/>
  <c r="V222" i="1" s="1"/>
  <c r="V223" i="1" s="1"/>
  <c r="V225" i="1" s="1"/>
  <c r="V248" i="1" s="1"/>
  <c r="V245" i="1" s="1"/>
  <c r="AD284" i="1"/>
  <c r="AD35" i="4" s="1"/>
  <c r="AF325" i="1"/>
  <c r="AF323" i="1"/>
  <c r="AF301" i="1"/>
  <c r="AF289" i="1" s="1"/>
  <c r="AF242" i="1"/>
  <c r="AF236" i="1"/>
  <c r="AF172" i="1"/>
  <c r="AF296" i="1" s="1"/>
  <c r="AH144" i="1"/>
  <c r="AI138" i="1"/>
  <c r="AK22" i="6"/>
  <c r="AK21" i="6"/>
  <c r="U246" i="1"/>
  <c r="U278" i="1"/>
  <c r="U279" i="1" s="1"/>
  <c r="AE297" i="1"/>
  <c r="AE302" i="1" s="1"/>
  <c r="AE290" i="1" s="1"/>
  <c r="AE298" i="1"/>
  <c r="AE303" i="1" s="1"/>
  <c r="AE291" i="1" s="1"/>
  <c r="AE370" i="1"/>
  <c r="AE310" i="1"/>
  <c r="AE171" i="1"/>
  <c r="AU178" i="1"/>
  <c r="AT177" i="1"/>
  <c r="AG308" i="1"/>
  <c r="AG299" i="1"/>
  <c r="AG287" i="1" s="1"/>
  <c r="AG237" i="1"/>
  <c r="AG188" i="1"/>
  <c r="AG148" i="1"/>
  <c r="AJ23" i="4"/>
  <c r="AJ22" i="4"/>
  <c r="BF305" i="1"/>
  <c r="BE293" i="1"/>
  <c r="S36" i="6"/>
  <c r="S39" i="6" s="1"/>
  <c r="S37" i="4"/>
  <c r="S40" i="4" s="1"/>
  <c r="S350" i="1"/>
  <c r="S338" i="1"/>
  <c r="S328" i="1"/>
  <c r="S316" i="1"/>
  <c r="AN168" i="1"/>
  <c r="AM166" i="1"/>
  <c r="AC258" i="1"/>
  <c r="AC255" i="1"/>
  <c r="AC259" i="1"/>
  <c r="AC257" i="1"/>
  <c r="AC256" i="1"/>
  <c r="AG309" i="1"/>
  <c r="AG300" i="1"/>
  <c r="AG288" i="1" s="1"/>
  <c r="AG238" i="1"/>
  <c r="AG189" i="1"/>
  <c r="AG149" i="1"/>
  <c r="AI139" i="1"/>
  <c r="AH145" i="1"/>
  <c r="AH142" i="1" s="1"/>
  <c r="AH141" i="1" s="1"/>
  <c r="AD26" i="6"/>
  <c r="AD27" i="4"/>
  <c r="AH9" i="2"/>
  <c r="AH335" i="1"/>
  <c r="AH234" i="1"/>
  <c r="AH247" i="1" s="1"/>
  <c r="AH218" i="1"/>
  <c r="AI125" i="1"/>
  <c r="AI124" i="1"/>
  <c r="AI137" i="1"/>
  <c r="AH143" i="1"/>
  <c r="AH136" i="1"/>
  <c r="AH135" i="1" s="1"/>
  <c r="BH304" i="1"/>
  <c r="BG292" i="1"/>
  <c r="W228" i="1"/>
  <c r="W230" i="1" s="1"/>
  <c r="AE319" i="1"/>
  <c r="AJ272" i="1"/>
  <c r="AK274" i="1"/>
  <c r="AF173" i="1"/>
  <c r="AF243" i="1"/>
  <c r="T33" i="6"/>
  <c r="T34" i="4"/>
  <c r="T349" i="1"/>
  <c r="T337" i="1"/>
  <c r="T315" i="1"/>
  <c r="T282" i="1"/>
  <c r="AB343" i="1" l="1"/>
  <c r="AB347" i="1" s="1"/>
  <c r="AD257" i="1"/>
  <c r="AD256" i="1"/>
  <c r="AD255" i="1"/>
  <c r="AB342" i="1"/>
  <c r="AB346" i="1" s="1"/>
  <c r="AB341" i="1"/>
  <c r="AB345" i="1" s="1"/>
  <c r="AD259" i="1"/>
  <c r="AD34" i="6"/>
  <c r="AE262" i="1"/>
  <c r="AD285" i="1"/>
  <c r="AE175" i="1"/>
  <c r="AE255" i="1" s="1"/>
  <c r="AE324" i="1"/>
  <c r="AE320" i="1"/>
  <c r="AE30" i="4"/>
  <c r="AE326" i="1"/>
  <c r="AE322" i="1"/>
  <c r="AE241" i="1"/>
  <c r="AE29" i="6"/>
  <c r="AE256" i="1"/>
  <c r="AH308" i="1"/>
  <c r="AH299" i="1"/>
  <c r="AH287" i="1" s="1"/>
  <c r="AH188" i="1"/>
  <c r="AH237" i="1"/>
  <c r="AH148" i="1"/>
  <c r="T36" i="6"/>
  <c r="T39" i="6" s="1"/>
  <c r="T37" i="4"/>
  <c r="T40" i="4" s="1"/>
  <c r="T338" i="1"/>
  <c r="T350" i="1"/>
  <c r="T328" i="1"/>
  <c r="T316" i="1"/>
  <c r="AJ137" i="1"/>
  <c r="AI143" i="1"/>
  <c r="AI136" i="1"/>
  <c r="AI135" i="1" s="1"/>
  <c r="AI9" i="2"/>
  <c r="AI335" i="1"/>
  <c r="AI234" i="1"/>
  <c r="AI247" i="1" s="1"/>
  <c r="AI218" i="1"/>
  <c r="AJ124" i="1"/>
  <c r="AJ125" i="1"/>
  <c r="V278" i="1"/>
  <c r="V279" i="1" s="1"/>
  <c r="V246" i="1"/>
  <c r="AF319" i="1"/>
  <c r="W229" i="1"/>
  <c r="X227" i="1" s="1"/>
  <c r="AH309" i="1"/>
  <c r="AH300" i="1"/>
  <c r="AH288" i="1" s="1"/>
  <c r="AH189" i="1"/>
  <c r="AH238" i="1"/>
  <c r="AH149" i="1"/>
  <c r="BG305" i="1"/>
  <c r="BF293" i="1"/>
  <c r="AE258" i="1"/>
  <c r="AL22" i="6"/>
  <c r="AL21" i="6"/>
  <c r="AO168" i="1"/>
  <c r="AN166" i="1"/>
  <c r="AJ139" i="1"/>
  <c r="AI145" i="1"/>
  <c r="AI142" i="1" s="1"/>
  <c r="AI141" i="1" s="1"/>
  <c r="S329" i="1"/>
  <c r="S339" i="1"/>
  <c r="S351" i="1"/>
  <c r="AG325" i="1"/>
  <c r="AG323" i="1"/>
  <c r="AG301" i="1"/>
  <c r="AG289" i="1" s="1"/>
  <c r="AG242" i="1"/>
  <c r="AG172" i="1"/>
  <c r="AG296" i="1" s="1"/>
  <c r="AG236" i="1"/>
  <c r="AE257" i="1"/>
  <c r="AI144" i="1"/>
  <c r="AJ138" i="1"/>
  <c r="AK23" i="4"/>
  <c r="AK22" i="4"/>
  <c r="AC253" i="1"/>
  <c r="AF297" i="1"/>
  <c r="AF302" i="1" s="1"/>
  <c r="AF290" i="1" s="1"/>
  <c r="AF298" i="1"/>
  <c r="AF303" i="1" s="1"/>
  <c r="AF291" i="1" s="1"/>
  <c r="AL274" i="1"/>
  <c r="AK272" i="1"/>
  <c r="BI304" i="1"/>
  <c r="BH292" i="1"/>
  <c r="AE284" i="1"/>
  <c r="AF370" i="1"/>
  <c r="AF310" i="1"/>
  <c r="AF171" i="1"/>
  <c r="AV178" i="1"/>
  <c r="AU177" i="1"/>
  <c r="U31" i="6"/>
  <c r="U32" i="4"/>
  <c r="U281" i="1"/>
  <c r="AF240" i="1"/>
  <c r="AG243" i="1"/>
  <c r="AG173" i="1"/>
  <c r="AE26" i="6"/>
  <c r="AE27" i="4"/>
  <c r="V224" i="1"/>
  <c r="W222" i="1" s="1"/>
  <c r="AD253" i="1" l="1"/>
  <c r="AD254" i="1" s="1"/>
  <c r="AE259" i="1"/>
  <c r="AE253" i="1" s="1"/>
  <c r="AJ144" i="1"/>
  <c r="AK138" i="1"/>
  <c r="AG319" i="1"/>
  <c r="AF29" i="6"/>
  <c r="AF30" i="4"/>
  <c r="AF241" i="1"/>
  <c r="AF175" i="1"/>
  <c r="AF262" i="1"/>
  <c r="AF322" i="1"/>
  <c r="AF273" i="1"/>
  <c r="AF26" i="6"/>
  <c r="AF27" i="4"/>
  <c r="AE34" i="6"/>
  <c r="AE35" i="4"/>
  <c r="AE285" i="1"/>
  <c r="AF284" i="1"/>
  <c r="T351" i="1"/>
  <c r="T329" i="1"/>
  <c r="T339" i="1"/>
  <c r="AH325" i="1"/>
  <c r="AH323" i="1"/>
  <c r="AH301" i="1"/>
  <c r="AH289" i="1" s="1"/>
  <c r="AH236" i="1"/>
  <c r="AH242" i="1"/>
  <c r="AH172" i="1"/>
  <c r="AH296" i="1" s="1"/>
  <c r="AL272" i="1"/>
  <c r="AM274" i="1"/>
  <c r="BH305" i="1"/>
  <c r="BG293" i="1"/>
  <c r="AP168" i="1"/>
  <c r="AO166" i="1"/>
  <c r="AF326" i="1"/>
  <c r="X228" i="1"/>
  <c r="X230" i="1" s="1"/>
  <c r="V31" i="6"/>
  <c r="V32" i="4"/>
  <c r="V281" i="1"/>
  <c r="AI308" i="1"/>
  <c r="AI299" i="1"/>
  <c r="AI287" i="1" s="1"/>
  <c r="AI237" i="1"/>
  <c r="AI188" i="1"/>
  <c r="AI148" i="1"/>
  <c r="BJ304" i="1"/>
  <c r="BI292" i="1"/>
  <c r="AI309" i="1"/>
  <c r="AI300" i="1"/>
  <c r="AI288" i="1" s="1"/>
  <c r="AI238" i="1"/>
  <c r="AI189" i="1"/>
  <c r="AI149" i="1"/>
  <c r="AJ9" i="2"/>
  <c r="AJ335" i="1"/>
  <c r="AJ218" i="1"/>
  <c r="AJ234" i="1"/>
  <c r="AJ247" i="1" s="1"/>
  <c r="AK125" i="1"/>
  <c r="AK124" i="1"/>
  <c r="W223" i="1"/>
  <c r="W225" i="1" s="1"/>
  <c r="W248" i="1" s="1"/>
  <c r="W245" i="1" s="1"/>
  <c r="U33" i="6"/>
  <c r="U34" i="4"/>
  <c r="U349" i="1"/>
  <c r="U337" i="1"/>
  <c r="U315" i="1"/>
  <c r="U282" i="1"/>
  <c r="AC254" i="1"/>
  <c r="AC269" i="1"/>
  <c r="AC270" i="1" s="1"/>
  <c r="AG370" i="1"/>
  <c r="AG310" i="1"/>
  <c r="AG171" i="1"/>
  <c r="AG297" i="1"/>
  <c r="AG302" i="1" s="1"/>
  <c r="AG290" i="1" s="1"/>
  <c r="AG298" i="1"/>
  <c r="AG303" i="1" s="1"/>
  <c r="AG291" i="1" s="1"/>
  <c r="AW178" i="1"/>
  <c r="AV177" i="1"/>
  <c r="AL23" i="4"/>
  <c r="AL22" i="4"/>
  <c r="AG240" i="1"/>
  <c r="AG324" i="1" s="1"/>
  <c r="AK139" i="1"/>
  <c r="AJ145" i="1"/>
  <c r="AJ142" i="1" s="1"/>
  <c r="AJ141" i="1" s="1"/>
  <c r="AM22" i="6"/>
  <c r="AM21" i="6"/>
  <c r="AF320" i="1"/>
  <c r="AK137" i="1"/>
  <c r="AJ143" i="1"/>
  <c r="AJ136" i="1"/>
  <c r="AJ135" i="1" s="1"/>
  <c r="AH243" i="1"/>
  <c r="AH173" i="1"/>
  <c r="AF324" i="1"/>
  <c r="AD269" i="1" l="1"/>
  <c r="AD270" i="1" s="1"/>
  <c r="AE254" i="1"/>
  <c r="AE269" i="1"/>
  <c r="AE270" i="1" s="1"/>
  <c r="AD342" i="1"/>
  <c r="AD346" i="1" s="1"/>
  <c r="AG284" i="1"/>
  <c r="AG34" i="6" s="1"/>
  <c r="AC342" i="1"/>
  <c r="AC346" i="1" s="1"/>
  <c r="AC343" i="1"/>
  <c r="AC347" i="1" s="1"/>
  <c r="AQ168" i="1"/>
  <c r="AP166" i="1"/>
  <c r="AH240" i="1"/>
  <c r="AH324" i="1" s="1"/>
  <c r="AE342" i="1"/>
  <c r="AE346" i="1" s="1"/>
  <c r="U36" i="6"/>
  <c r="U39" i="6" s="1"/>
  <c r="U350" i="1"/>
  <c r="U37" i="4"/>
  <c r="U40" i="4" s="1"/>
  <c r="U338" i="1"/>
  <c r="U328" i="1"/>
  <c r="U316" i="1"/>
  <c r="BK304" i="1"/>
  <c r="BK292" i="1" s="1"/>
  <c r="BJ292" i="1"/>
  <c r="AH370" i="1"/>
  <c r="AH310" i="1"/>
  <c r="AH171" i="1"/>
  <c r="AG320" i="1"/>
  <c r="V33" i="6"/>
  <c r="V34" i="4"/>
  <c r="V349" i="1"/>
  <c r="V337" i="1"/>
  <c r="V315" i="1"/>
  <c r="V282" i="1"/>
  <c r="AH297" i="1"/>
  <c r="AH302" i="1" s="1"/>
  <c r="AH290" i="1" s="1"/>
  <c r="AH298" i="1"/>
  <c r="AH303" i="1" s="1"/>
  <c r="AH291" i="1" s="1"/>
  <c r="AK9" i="2"/>
  <c r="AK335" i="1"/>
  <c r="AK234" i="1"/>
  <c r="AK247" i="1" s="1"/>
  <c r="AK218" i="1"/>
  <c r="AL124" i="1"/>
  <c r="AL125" i="1"/>
  <c r="X229" i="1"/>
  <c r="Y227" i="1" s="1"/>
  <c r="AG326" i="1"/>
  <c r="AE343" i="1"/>
  <c r="AE347" i="1" s="1"/>
  <c r="W278" i="1"/>
  <c r="W279" i="1" s="1"/>
  <c r="W246" i="1"/>
  <c r="AM23" i="4"/>
  <c r="AM22" i="4"/>
  <c r="AG26" i="6"/>
  <c r="AG27" i="4"/>
  <c r="BI305" i="1"/>
  <c r="BH293" i="1"/>
  <c r="AH319" i="1"/>
  <c r="AF34" i="6"/>
  <c r="AF35" i="4"/>
  <c r="AF285" i="1"/>
  <c r="AL138" i="1"/>
  <c r="AK144" i="1"/>
  <c r="AK145" i="1"/>
  <c r="AK142" i="1" s="1"/>
  <c r="AK141" i="1" s="1"/>
  <c r="AL139" i="1"/>
  <c r="AI325" i="1"/>
  <c r="AI323" i="1"/>
  <c r="AI301" i="1"/>
  <c r="AI289" i="1" s="1"/>
  <c r="AI236" i="1"/>
  <c r="AI242" i="1"/>
  <c r="AI172" i="1"/>
  <c r="AI296" i="1" s="1"/>
  <c r="AF256" i="1"/>
  <c r="AF255" i="1"/>
  <c r="AF257" i="1"/>
  <c r="AF259" i="1"/>
  <c r="AF258" i="1"/>
  <c r="AG29" i="6"/>
  <c r="AG30" i="4"/>
  <c r="AG175" i="1"/>
  <c r="AG241" i="1"/>
  <c r="AG262" i="1"/>
  <c r="AG322" i="1"/>
  <c r="AG273" i="1"/>
  <c r="AN274" i="1"/>
  <c r="AM272" i="1"/>
  <c r="AL137" i="1"/>
  <c r="AK143" i="1"/>
  <c r="AK136" i="1"/>
  <c r="AK135" i="1" s="1"/>
  <c r="AN21" i="6"/>
  <c r="AN22" i="6"/>
  <c r="AI243" i="1"/>
  <c r="AI173" i="1"/>
  <c r="AJ308" i="1"/>
  <c r="AJ299" i="1"/>
  <c r="AJ287" i="1" s="1"/>
  <c r="AJ237" i="1"/>
  <c r="AJ148" i="1"/>
  <c r="AJ188" i="1"/>
  <c r="AJ309" i="1"/>
  <c r="AJ300" i="1"/>
  <c r="AJ288" i="1" s="1"/>
  <c r="AJ189" i="1"/>
  <c r="AJ238" i="1"/>
  <c r="AJ149" i="1"/>
  <c r="AX178" i="1"/>
  <c r="AW177" i="1"/>
  <c r="AC341" i="1"/>
  <c r="AC345" i="1" s="1"/>
  <c r="W224" i="1"/>
  <c r="X222" i="1" s="1"/>
  <c r="AD341" i="1" l="1"/>
  <c r="AD345" i="1" s="1"/>
  <c r="AD343" i="1"/>
  <c r="AD347" i="1" s="1"/>
  <c r="AE341" i="1"/>
  <c r="AE345" i="1" s="1"/>
  <c r="AG285" i="1"/>
  <c r="AG35" i="4"/>
  <c r="AH326" i="1"/>
  <c r="AH320" i="1"/>
  <c r="AK309" i="1"/>
  <c r="AK300" i="1"/>
  <c r="AK288" i="1" s="1"/>
  <c r="AK238" i="1"/>
  <c r="AK149" i="1"/>
  <c r="AK189" i="1"/>
  <c r="AH284" i="1"/>
  <c r="AL145" i="1"/>
  <c r="AL142" i="1" s="1"/>
  <c r="AL141" i="1" s="1"/>
  <c r="AM139" i="1"/>
  <c r="AR168" i="1"/>
  <c r="AQ166" i="1"/>
  <c r="AN23" i="4"/>
  <c r="AN22" i="4"/>
  <c r="BJ305" i="1"/>
  <c r="BI293" i="1"/>
  <c r="V36" i="6"/>
  <c r="V39" i="6" s="1"/>
  <c r="V37" i="4"/>
  <c r="V40" i="4" s="1"/>
  <c r="V338" i="1"/>
  <c r="V328" i="1"/>
  <c r="V350" i="1"/>
  <c r="V316" i="1"/>
  <c r="AH26" i="6"/>
  <c r="AH27" i="4"/>
  <c r="AG255" i="1"/>
  <c r="AG256" i="1"/>
  <c r="AG257" i="1"/>
  <c r="AG258" i="1"/>
  <c r="AG259" i="1"/>
  <c r="AL9" i="2"/>
  <c r="AL335" i="1"/>
  <c r="AL218" i="1"/>
  <c r="AL234" i="1"/>
  <c r="AL247" i="1" s="1"/>
  <c r="AM125" i="1"/>
  <c r="AM124" i="1"/>
  <c r="X223" i="1"/>
  <c r="X225" i="1" s="1"/>
  <c r="X248" i="1" s="1"/>
  <c r="X245" i="1" s="1"/>
  <c r="AJ243" i="1"/>
  <c r="AJ173" i="1"/>
  <c r="AI240" i="1"/>
  <c r="AI324" i="1" s="1"/>
  <c r="AM138" i="1"/>
  <c r="AL144" i="1"/>
  <c r="W31" i="6"/>
  <c r="W32" i="4"/>
  <c r="W281" i="1"/>
  <c r="AO21" i="6"/>
  <c r="AO22" i="6"/>
  <c r="AO274" i="1"/>
  <c r="AN272" i="1"/>
  <c r="AI298" i="1"/>
  <c r="AI303" i="1" s="1"/>
  <c r="AI291" i="1" s="1"/>
  <c r="AI297" i="1"/>
  <c r="AI302" i="1" s="1"/>
  <c r="AI290" i="1" s="1"/>
  <c r="AI284" i="1" s="1"/>
  <c r="AJ325" i="1"/>
  <c r="AJ323" i="1"/>
  <c r="AJ301" i="1"/>
  <c r="AJ289" i="1" s="1"/>
  <c r="AJ236" i="1"/>
  <c r="AJ242" i="1"/>
  <c r="AJ172" i="1"/>
  <c r="AJ296" i="1" s="1"/>
  <c r="AK308" i="1"/>
  <c r="AK299" i="1"/>
  <c r="AK287" i="1" s="1"/>
  <c r="AK148" i="1"/>
  <c r="AK237" i="1"/>
  <c r="AK188" i="1"/>
  <c r="AI370" i="1"/>
  <c r="AI310" i="1"/>
  <c r="AI171" i="1"/>
  <c r="AY178" i="1"/>
  <c r="AX177" i="1"/>
  <c r="AH29" i="6"/>
  <c r="AH30" i="4"/>
  <c r="AH241" i="1"/>
  <c r="AH175" i="1"/>
  <c r="AH322" i="1"/>
  <c r="AH262" i="1"/>
  <c r="AH273" i="1"/>
  <c r="AM137" i="1"/>
  <c r="AL143" i="1"/>
  <c r="AL136" i="1"/>
  <c r="AL135" i="1" s="1"/>
  <c r="AF253" i="1"/>
  <c r="AI319" i="1"/>
  <c r="Y228" i="1"/>
  <c r="Y230" i="1" s="1"/>
  <c r="U339" i="1"/>
  <c r="U351" i="1"/>
  <c r="U329" i="1"/>
  <c r="X224" i="1" l="1"/>
  <c r="Y222" i="1" s="1"/>
  <c r="AI320" i="1"/>
  <c r="AZ178" i="1"/>
  <c r="AY177" i="1"/>
  <c r="AJ298" i="1"/>
  <c r="AJ303" i="1" s="1"/>
  <c r="AJ291" i="1" s="1"/>
  <c r="AJ297" i="1"/>
  <c r="AJ302" i="1" s="1"/>
  <c r="AJ290" i="1" s="1"/>
  <c r="X278" i="1"/>
  <c r="X279" i="1" s="1"/>
  <c r="X246" i="1"/>
  <c r="BK305" i="1"/>
  <c r="BK293" i="1" s="1"/>
  <c r="BJ293" i="1"/>
  <c r="AS168" i="1"/>
  <c r="AR166" i="1"/>
  <c r="AH258" i="1"/>
  <c r="AH255" i="1"/>
  <c r="AH257" i="1"/>
  <c r="AH259" i="1"/>
  <c r="AH256" i="1"/>
  <c r="AI26" i="6"/>
  <c r="AI27" i="4"/>
  <c r="AJ240" i="1"/>
  <c r="AJ326" i="1" s="1"/>
  <c r="AM145" i="1"/>
  <c r="AM142" i="1" s="1"/>
  <c r="AM141" i="1" s="1"/>
  <c r="AN139" i="1"/>
  <c r="AI34" i="6"/>
  <c r="AI35" i="4"/>
  <c r="AI285" i="1"/>
  <c r="AP274" i="1"/>
  <c r="AO272" i="1"/>
  <c r="AF254" i="1"/>
  <c r="AF269" i="1"/>
  <c r="AF270" i="1" s="1"/>
  <c r="AJ370" i="1"/>
  <c r="AJ310" i="1"/>
  <c r="AJ171" i="1"/>
  <c r="AP21" i="6"/>
  <c r="AP22" i="6"/>
  <c r="AM9" i="2"/>
  <c r="AM335" i="1"/>
  <c r="AM234" i="1"/>
  <c r="AM247" i="1" s="1"/>
  <c r="AM218" i="1"/>
  <c r="AN125" i="1"/>
  <c r="AN124" i="1"/>
  <c r="V351" i="1"/>
  <c r="V339" i="1"/>
  <c r="V329" i="1"/>
  <c r="AL309" i="1"/>
  <c r="AL300" i="1"/>
  <c r="AL288" i="1" s="1"/>
  <c r="AL238" i="1"/>
  <c r="AL189" i="1"/>
  <c r="AL149" i="1"/>
  <c r="AK243" i="1"/>
  <c r="AK173" i="1"/>
  <c r="AL308" i="1"/>
  <c r="AL299" i="1"/>
  <c r="AL287" i="1" s="1"/>
  <c r="AL237" i="1"/>
  <c r="AL188" i="1"/>
  <c r="AL148" i="1"/>
  <c r="AK325" i="1"/>
  <c r="AK323" i="1"/>
  <c r="AK301" i="1"/>
  <c r="AK289" i="1" s="1"/>
  <c r="AK236" i="1"/>
  <c r="AK242" i="1"/>
  <c r="AK172" i="1"/>
  <c r="AK296" i="1" s="1"/>
  <c r="AN138" i="1"/>
  <c r="AM144" i="1"/>
  <c r="AO23" i="4"/>
  <c r="AO22" i="4"/>
  <c r="Y229" i="1"/>
  <c r="Z227" i="1" s="1"/>
  <c r="AJ319" i="1"/>
  <c r="AI29" i="6"/>
  <c r="AI30" i="4"/>
  <c r="AI241" i="1"/>
  <c r="AI175" i="1"/>
  <c r="AI262" i="1"/>
  <c r="AI322" i="1"/>
  <c r="AI273" i="1"/>
  <c r="AG253" i="1"/>
  <c r="AI326" i="1"/>
  <c r="AH34" i="6"/>
  <c r="AH35" i="4"/>
  <c r="AH285" i="1"/>
  <c r="AM143" i="1"/>
  <c r="AN137" i="1"/>
  <c r="AM136" i="1"/>
  <c r="AM135" i="1" s="1"/>
  <c r="W33" i="6"/>
  <c r="W34" i="4"/>
  <c r="W349" i="1"/>
  <c r="W337" i="1"/>
  <c r="W282" i="1"/>
  <c r="W315" i="1"/>
  <c r="Y223" i="1"/>
  <c r="Y225" i="1" s="1"/>
  <c r="Y248" i="1" s="1"/>
  <c r="Y245" i="1" s="1"/>
  <c r="AJ320" i="1" l="1"/>
  <c r="AJ324" i="1"/>
  <c r="Y224" i="1"/>
  <c r="Z222" i="1" s="1"/>
  <c r="Z223" i="1" s="1"/>
  <c r="Z225" i="1" s="1"/>
  <c r="AK240" i="1"/>
  <c r="AK326" i="1" s="1"/>
  <c r="AF341" i="1"/>
  <c r="AF345" i="1" s="1"/>
  <c r="AF343" i="1"/>
  <c r="AF347" i="1" s="1"/>
  <c r="AF342" i="1"/>
  <c r="AF346" i="1" s="1"/>
  <c r="AM309" i="1"/>
  <c r="AM300" i="1"/>
  <c r="AM288" i="1" s="1"/>
  <c r="AM238" i="1"/>
  <c r="AM149" i="1"/>
  <c r="AM189" i="1"/>
  <c r="X31" i="6"/>
  <c r="X32" i="4"/>
  <c r="X281" i="1"/>
  <c r="AH253" i="1"/>
  <c r="AJ26" i="6"/>
  <c r="AJ27" i="4"/>
  <c r="AO139" i="1"/>
  <c r="AN145" i="1"/>
  <c r="AN142" i="1" s="1"/>
  <c r="AN141" i="1" s="1"/>
  <c r="AI259" i="1"/>
  <c r="AI255" i="1"/>
  <c r="AI256" i="1"/>
  <c r="AI257" i="1"/>
  <c r="AI258" i="1"/>
  <c r="Z228" i="1"/>
  <c r="Z230" i="1" s="1"/>
  <c r="AM308" i="1"/>
  <c r="AM299" i="1"/>
  <c r="AM287" i="1" s="1"/>
  <c r="AM237" i="1"/>
  <c r="AM188" i="1"/>
  <c r="AM148" i="1"/>
  <c r="AL243" i="1"/>
  <c r="AL173" i="1"/>
  <c r="AJ284" i="1"/>
  <c r="AN143" i="1"/>
  <c r="AO137" i="1"/>
  <c r="AN136" i="1"/>
  <c r="AN135" i="1" s="1"/>
  <c r="AP22" i="4"/>
  <c r="AP23" i="4"/>
  <c r="AQ22" i="6"/>
  <c r="AQ21" i="6"/>
  <c r="AQ274" i="1"/>
  <c r="AP272" i="1"/>
  <c r="AJ29" i="6"/>
  <c r="AJ30" i="4"/>
  <c r="AJ241" i="1"/>
  <c r="AJ175" i="1"/>
  <c r="AJ262" i="1"/>
  <c r="AJ322" i="1"/>
  <c r="AJ273" i="1"/>
  <c r="AK298" i="1"/>
  <c r="AK303" i="1" s="1"/>
  <c r="AK291" i="1" s="1"/>
  <c r="AK297" i="1"/>
  <c r="AK302" i="1" s="1"/>
  <c r="AK290" i="1" s="1"/>
  <c r="AK284" i="1" s="1"/>
  <c r="Y278" i="1"/>
  <c r="Y279" i="1" s="1"/>
  <c r="Y246" i="1"/>
  <c r="W36" i="6"/>
  <c r="W39" i="6" s="1"/>
  <c r="W37" i="4"/>
  <c r="W40" i="4" s="1"/>
  <c r="W328" i="1"/>
  <c r="W350" i="1"/>
  <c r="W338" i="1"/>
  <c r="W316" i="1"/>
  <c r="AG254" i="1"/>
  <c r="AG269" i="1"/>
  <c r="AG270" i="1" s="1"/>
  <c r="AK370" i="1"/>
  <c r="AK310" i="1"/>
  <c r="AK171" i="1"/>
  <c r="AT168" i="1"/>
  <c r="AS166" i="1"/>
  <c r="AN9" i="2"/>
  <c r="AN335" i="1"/>
  <c r="AN218" i="1"/>
  <c r="AN234" i="1"/>
  <c r="AN247" i="1" s="1"/>
  <c r="AO125" i="1"/>
  <c r="AO124" i="1"/>
  <c r="BA178" i="1"/>
  <c r="AZ177" i="1"/>
  <c r="AO138" i="1"/>
  <c r="AN144" i="1"/>
  <c r="AK319" i="1"/>
  <c r="AL325" i="1"/>
  <c r="AL323" i="1"/>
  <c r="AL301" i="1"/>
  <c r="AL289" i="1" s="1"/>
  <c r="AL236" i="1"/>
  <c r="AL242" i="1"/>
  <c r="AL172" i="1"/>
  <c r="AL296" i="1" s="1"/>
  <c r="AK322" i="1" l="1"/>
  <c r="AK320" i="1"/>
  <c r="AK324" i="1"/>
  <c r="AK30" i="4"/>
  <c r="AK29" i="6"/>
  <c r="AK273" i="1"/>
  <c r="AK262" i="1"/>
  <c r="AK175" i="1"/>
  <c r="AK259" i="1" s="1"/>
  <c r="AK241" i="1"/>
  <c r="AL240" i="1"/>
  <c r="AL326" i="1" s="1"/>
  <c r="AG343" i="1"/>
  <c r="AG347" i="1" s="1"/>
  <c r="AG342" i="1"/>
  <c r="AG346" i="1" s="1"/>
  <c r="AG341" i="1"/>
  <c r="AG345" i="1" s="1"/>
  <c r="AK34" i="6"/>
  <c r="AK35" i="4"/>
  <c r="AK285" i="1"/>
  <c r="BB178" i="1"/>
  <c r="BA177" i="1"/>
  <c r="X33" i="6"/>
  <c r="X34" i="4"/>
  <c r="X337" i="1"/>
  <c r="X315" i="1"/>
  <c r="X349" i="1"/>
  <c r="X282" i="1"/>
  <c r="AL319" i="1"/>
  <c r="AJ255" i="1"/>
  <c r="AJ259" i="1"/>
  <c r="AJ258" i="1"/>
  <c r="AJ256" i="1"/>
  <c r="AJ257" i="1"/>
  <c r="AR22" i="6"/>
  <c r="AR21" i="6"/>
  <c r="AN309" i="1"/>
  <c r="AN300" i="1"/>
  <c r="AN288" i="1" s="1"/>
  <c r="AN238" i="1"/>
  <c r="AN149" i="1"/>
  <c r="AN189" i="1"/>
  <c r="AU168" i="1"/>
  <c r="AT166" i="1"/>
  <c r="Z229" i="1"/>
  <c r="AA227" i="1" s="1"/>
  <c r="AP139" i="1"/>
  <c r="AO145" i="1"/>
  <c r="AO142" i="1" s="1"/>
  <c r="AO141" i="1" s="1"/>
  <c r="AN308" i="1"/>
  <c r="AN299" i="1"/>
  <c r="AN287" i="1" s="1"/>
  <c r="AN237" i="1"/>
  <c r="AN188" i="1"/>
  <c r="AN148" i="1"/>
  <c r="Z248" i="1"/>
  <c r="Z245" i="1" s="1"/>
  <c r="AH254" i="1"/>
  <c r="AH269" i="1"/>
  <c r="AH270" i="1" s="1"/>
  <c r="AP137" i="1"/>
  <c r="AO143" i="1"/>
  <c r="AO136" i="1"/>
  <c r="AO135" i="1" s="1"/>
  <c r="Z224" i="1"/>
  <c r="AA222" i="1" s="1"/>
  <c r="AO9" i="2"/>
  <c r="AO335" i="1"/>
  <c r="AO234" i="1"/>
  <c r="AO247" i="1" s="1"/>
  <c r="AO218" i="1"/>
  <c r="AP124" i="1"/>
  <c r="AP125" i="1"/>
  <c r="Y31" i="6"/>
  <c r="Y32" i="4"/>
  <c r="Y281" i="1"/>
  <c r="AQ22" i="4"/>
  <c r="AQ23" i="4"/>
  <c r="AL298" i="1"/>
  <c r="AL303" i="1" s="1"/>
  <c r="AL291" i="1" s="1"/>
  <c r="AL297" i="1"/>
  <c r="AL302" i="1" s="1"/>
  <c r="AL290" i="1" s="1"/>
  <c r="AL29" i="6"/>
  <c r="AL30" i="4"/>
  <c r="AL241" i="1"/>
  <c r="AL175" i="1"/>
  <c r="AL257" i="1" s="1"/>
  <c r="AL262" i="1"/>
  <c r="AL322" i="1"/>
  <c r="AL273" i="1"/>
  <c r="AP138" i="1"/>
  <c r="AO144" i="1"/>
  <c r="AL370" i="1"/>
  <c r="AL310" i="1"/>
  <c r="AL171" i="1"/>
  <c r="AK26" i="6"/>
  <c r="AK27" i="4"/>
  <c r="W351" i="1"/>
  <c r="W339" i="1"/>
  <c r="W329" i="1"/>
  <c r="AR274" i="1"/>
  <c r="AQ272" i="1"/>
  <c r="AJ34" i="6"/>
  <c r="AJ35" i="4"/>
  <c r="AJ285" i="1"/>
  <c r="AM325" i="1"/>
  <c r="AM323" i="1"/>
  <c r="AM301" i="1"/>
  <c r="AM289" i="1" s="1"/>
  <c r="AM242" i="1"/>
  <c r="AM236" i="1"/>
  <c r="AM172" i="1"/>
  <c r="AM296" i="1" s="1"/>
  <c r="AI253" i="1"/>
  <c r="AM243" i="1"/>
  <c r="AM173" i="1"/>
  <c r="AL320" i="1" l="1"/>
  <c r="AL324" i="1"/>
  <c r="AK258" i="1"/>
  <c r="AK255" i="1"/>
  <c r="AK256" i="1"/>
  <c r="AL258" i="1"/>
  <c r="AK257" i="1"/>
  <c r="AL284" i="1"/>
  <c r="AL34" i="6" s="1"/>
  <c r="AL255" i="1"/>
  <c r="AL256" i="1"/>
  <c r="AM240" i="1"/>
  <c r="AM273" i="1" s="1"/>
  <c r="AL259" i="1"/>
  <c r="AH341" i="1"/>
  <c r="AH345" i="1" s="1"/>
  <c r="AJ253" i="1"/>
  <c r="AJ254" i="1" s="1"/>
  <c r="AH343" i="1"/>
  <c r="AH347" i="1" s="1"/>
  <c r="AQ139" i="1"/>
  <c r="AP145" i="1"/>
  <c r="AP142" i="1" s="1"/>
  <c r="AP141" i="1" s="1"/>
  <c r="AS22" i="6"/>
  <c r="AS21" i="6"/>
  <c r="BC178" i="1"/>
  <c r="BB177" i="1"/>
  <c r="AR272" i="1"/>
  <c r="AS274" i="1"/>
  <c r="AM324" i="1"/>
  <c r="AM319" i="1"/>
  <c r="AH342" i="1"/>
  <c r="AH346" i="1" s="1"/>
  <c r="AA228" i="1"/>
  <c r="AA230" i="1" s="1"/>
  <c r="AM370" i="1"/>
  <c r="AM310" i="1"/>
  <c r="AM171" i="1"/>
  <c r="AP143" i="1"/>
  <c r="AQ137" i="1"/>
  <c r="AP136" i="1"/>
  <c r="AP135" i="1" s="1"/>
  <c r="AO309" i="1"/>
  <c r="AO300" i="1"/>
  <c r="AO288" i="1" s="1"/>
  <c r="AO149" i="1"/>
  <c r="AO189" i="1"/>
  <c r="AO238" i="1"/>
  <c r="Z278" i="1"/>
  <c r="Z279" i="1" s="1"/>
  <c r="Z246" i="1"/>
  <c r="X36" i="6"/>
  <c r="X39" i="6" s="1"/>
  <c r="X37" i="4"/>
  <c r="X40" i="4" s="1"/>
  <c r="X350" i="1"/>
  <c r="X338" i="1"/>
  <c r="X316" i="1"/>
  <c r="X328" i="1"/>
  <c r="AM30" i="4"/>
  <c r="AM241" i="1"/>
  <c r="AN243" i="1"/>
  <c r="AN173" i="1"/>
  <c r="AI254" i="1"/>
  <c r="AI269" i="1"/>
  <c r="AI270" i="1" s="1"/>
  <c r="Y33" i="6"/>
  <c r="Y34" i="4"/>
  <c r="Y349" i="1"/>
  <c r="Y337" i="1"/>
  <c r="Y315" i="1"/>
  <c r="Y282" i="1"/>
  <c r="AP9" i="2"/>
  <c r="AP335" i="1"/>
  <c r="AP218" i="1"/>
  <c r="AQ124" i="1"/>
  <c r="AQ125" i="1"/>
  <c r="AP234" i="1"/>
  <c r="AP247" i="1" s="1"/>
  <c r="AA223" i="1"/>
  <c r="AA225" i="1" s="1"/>
  <c r="AA248" i="1" s="1"/>
  <c r="AA245" i="1" s="1"/>
  <c r="AR23" i="4"/>
  <c r="AR22" i="4"/>
  <c r="AM297" i="1"/>
  <c r="AM302" i="1" s="1"/>
  <c r="AM290" i="1" s="1"/>
  <c r="AM298" i="1"/>
  <c r="AM303" i="1" s="1"/>
  <c r="AM291" i="1" s="1"/>
  <c r="AL26" i="6"/>
  <c r="AL27" i="4"/>
  <c r="AO308" i="1"/>
  <c r="AO299" i="1"/>
  <c r="AO287" i="1" s="1"/>
  <c r="AO237" i="1"/>
  <c r="AO188" i="1"/>
  <c r="AO148" i="1"/>
  <c r="AN325" i="1"/>
  <c r="AN323" i="1"/>
  <c r="AN301" i="1"/>
  <c r="AN289" i="1" s="1"/>
  <c r="AN236" i="1"/>
  <c r="AN242" i="1"/>
  <c r="AN172" i="1"/>
  <c r="AN296" i="1" s="1"/>
  <c r="AV168" i="1"/>
  <c r="AU166" i="1"/>
  <c r="AP144" i="1"/>
  <c r="AQ138" i="1"/>
  <c r="AK253" i="1" l="1"/>
  <c r="AK269" i="1" s="1"/>
  <c r="AK270" i="1" s="1"/>
  <c r="AL253" i="1"/>
  <c r="AL269" i="1" s="1"/>
  <c r="AL270" i="1" s="1"/>
  <c r="AL285" i="1"/>
  <c r="AK254" i="1"/>
  <c r="AK342" i="1"/>
  <c r="AK346" i="1" s="1"/>
  <c r="AL35" i="4"/>
  <c r="AM29" i="6"/>
  <c r="AK341" i="1"/>
  <c r="AK345" i="1" s="1"/>
  <c r="AI343" i="1"/>
  <c r="AI347" i="1" s="1"/>
  <c r="AM320" i="1"/>
  <c r="AM326" i="1"/>
  <c r="AM322" i="1"/>
  <c r="AM175" i="1"/>
  <c r="AM259" i="1" s="1"/>
  <c r="AM262" i="1"/>
  <c r="AJ269" i="1"/>
  <c r="AJ270" i="1" s="1"/>
  <c r="AM284" i="1"/>
  <c r="AM35" i="4" s="1"/>
  <c r="AS23" i="4"/>
  <c r="AS22" i="4"/>
  <c r="AT22" i="6"/>
  <c r="AT21" i="6"/>
  <c r="AW168" i="1"/>
  <c r="AV166" i="1"/>
  <c r="AO173" i="1"/>
  <c r="AO243" i="1"/>
  <c r="AM26" i="6"/>
  <c r="AM27" i="4"/>
  <c r="AN297" i="1"/>
  <c r="AN302" i="1" s="1"/>
  <c r="AN290" i="1" s="1"/>
  <c r="AN298" i="1"/>
  <c r="AN303" i="1" s="1"/>
  <c r="AN291" i="1" s="1"/>
  <c r="AO325" i="1"/>
  <c r="AO323" i="1"/>
  <c r="AO301" i="1"/>
  <c r="AO289" i="1" s="1"/>
  <c r="AO242" i="1"/>
  <c r="AO236" i="1"/>
  <c r="AO172" i="1"/>
  <c r="AO296" i="1" s="1"/>
  <c r="AA224" i="1"/>
  <c r="AB222" i="1" s="1"/>
  <c r="AI341" i="1"/>
  <c r="AI345" i="1" s="1"/>
  <c r="AA229" i="1"/>
  <c r="AB227" i="1" s="1"/>
  <c r="AR139" i="1"/>
  <c r="AQ145" i="1"/>
  <c r="AQ142" i="1" s="1"/>
  <c r="AQ141" i="1" s="1"/>
  <c r="AL254" i="1"/>
  <c r="AN240" i="1"/>
  <c r="AN324" i="1" s="1"/>
  <c r="Y36" i="6"/>
  <c r="Y39" i="6" s="1"/>
  <c r="Y37" i="4"/>
  <c r="Y40" i="4" s="1"/>
  <c r="Y350" i="1"/>
  <c r="Y328" i="1"/>
  <c r="Y338" i="1"/>
  <c r="Y316" i="1"/>
  <c r="AN370" i="1"/>
  <c r="AN310" i="1"/>
  <c r="AN171" i="1"/>
  <c r="AQ9" i="2"/>
  <c r="AQ335" i="1"/>
  <c r="AQ234" i="1"/>
  <c r="AQ247" i="1" s="1"/>
  <c r="AQ218" i="1"/>
  <c r="AR124" i="1"/>
  <c r="AR125" i="1"/>
  <c r="AI342" i="1"/>
  <c r="AI346" i="1" s="1"/>
  <c r="X339" i="1"/>
  <c r="X351" i="1"/>
  <c r="X329" i="1"/>
  <c r="AA278" i="1"/>
  <c r="AA279" i="1" s="1"/>
  <c r="AA246" i="1"/>
  <c r="AT274" i="1"/>
  <c r="AS272" i="1"/>
  <c r="AP308" i="1"/>
  <c r="AP299" i="1"/>
  <c r="AP287" i="1" s="1"/>
  <c r="AP237" i="1"/>
  <c r="AP188" i="1"/>
  <c r="AP148" i="1"/>
  <c r="BD178" i="1"/>
  <c r="BC177" i="1"/>
  <c r="AP309" i="1"/>
  <c r="AP300" i="1"/>
  <c r="AP288" i="1" s="1"/>
  <c r="AP238" i="1"/>
  <c r="AP189" i="1"/>
  <c r="AP149" i="1"/>
  <c r="AQ144" i="1"/>
  <c r="AR138" i="1"/>
  <c r="AN319" i="1"/>
  <c r="Z31" i="6"/>
  <c r="Z32" i="4"/>
  <c r="Z281" i="1"/>
  <c r="AR137" i="1"/>
  <c r="AQ143" i="1"/>
  <c r="AQ136" i="1"/>
  <c r="AQ135" i="1" s="1"/>
  <c r="AK343" i="1" l="1"/>
  <c r="AK347" i="1" s="1"/>
  <c r="AN320" i="1"/>
  <c r="AM257" i="1"/>
  <c r="AJ343" i="1"/>
  <c r="AJ347" i="1" s="1"/>
  <c r="AJ341" i="1"/>
  <c r="AJ345" i="1" s="1"/>
  <c r="AJ342" i="1"/>
  <c r="AJ346" i="1" s="1"/>
  <c r="AO240" i="1"/>
  <c r="AO241" i="1" s="1"/>
  <c r="AM285" i="1"/>
  <c r="AM34" i="6"/>
  <c r="AM256" i="1"/>
  <c r="AM258" i="1"/>
  <c r="AM255" i="1"/>
  <c r="AN284" i="1"/>
  <c r="AN34" i="6" s="1"/>
  <c r="AL342" i="1"/>
  <c r="AL346" i="1" s="1"/>
  <c r="AO370" i="1"/>
  <c r="AO310" i="1"/>
  <c r="AO171" i="1"/>
  <c r="AU22" i="6"/>
  <c r="AU21" i="6"/>
  <c r="AT272" i="1"/>
  <c r="AU274" i="1"/>
  <c r="AR335" i="1"/>
  <c r="AR9" i="2"/>
  <c r="AR234" i="1"/>
  <c r="AR247" i="1" s="1"/>
  <c r="AR218" i="1"/>
  <c r="AS125" i="1"/>
  <c r="AS124" i="1"/>
  <c r="AN26" i="6"/>
  <c r="AN27" i="4"/>
  <c r="AL341" i="1"/>
  <c r="AL345" i="1" s="1"/>
  <c r="AB228" i="1"/>
  <c r="AB230" i="1" s="1"/>
  <c r="AQ299" i="1"/>
  <c r="AQ287" i="1" s="1"/>
  <c r="AQ308" i="1"/>
  <c r="AQ237" i="1"/>
  <c r="AQ188" i="1"/>
  <c r="AQ148" i="1"/>
  <c r="AR144" i="1"/>
  <c r="AS138" i="1"/>
  <c r="AL343" i="1"/>
  <c r="AL347" i="1" s="1"/>
  <c r="AO297" i="1"/>
  <c r="AO302" i="1" s="1"/>
  <c r="AO290" i="1" s="1"/>
  <c r="AO298" i="1"/>
  <c r="AO303" i="1" s="1"/>
  <c r="AO291" i="1" s="1"/>
  <c r="AA31" i="6"/>
  <c r="AA32" i="4"/>
  <c r="AA281" i="1"/>
  <c r="AN29" i="6"/>
  <c r="AN30" i="4"/>
  <c r="AN241" i="1"/>
  <c r="AN175" i="1"/>
  <c r="AN262" i="1"/>
  <c r="AN322" i="1"/>
  <c r="AN273" i="1"/>
  <c r="AO319" i="1"/>
  <c r="AT23" i="4"/>
  <c r="AT22" i="4"/>
  <c r="Z33" i="6"/>
  <c r="Z34" i="4"/>
  <c r="Z337" i="1"/>
  <c r="Z349" i="1"/>
  <c r="Z315" i="1"/>
  <c r="Z282" i="1"/>
  <c r="AP243" i="1"/>
  <c r="AP173" i="1"/>
  <c r="AS139" i="1"/>
  <c r="AR145" i="1"/>
  <c r="AR142" i="1" s="1"/>
  <c r="AR141" i="1" s="1"/>
  <c r="AS137" i="1"/>
  <c r="AR143" i="1"/>
  <c r="AR136" i="1"/>
  <c r="AR135" i="1" s="1"/>
  <c r="BE178" i="1"/>
  <c r="BD177" i="1"/>
  <c r="AP325" i="1"/>
  <c r="AP323" i="1"/>
  <c r="AP301" i="1"/>
  <c r="AP289" i="1" s="1"/>
  <c r="AP242" i="1"/>
  <c r="AP236" i="1"/>
  <c r="AP172" i="1"/>
  <c r="AP296" i="1" s="1"/>
  <c r="AN326" i="1"/>
  <c r="AX168" i="1"/>
  <c r="AW166" i="1"/>
  <c r="Y351" i="1"/>
  <c r="Y339" i="1"/>
  <c r="Y329" i="1"/>
  <c r="AQ309" i="1"/>
  <c r="AQ300" i="1"/>
  <c r="AQ288" i="1" s="1"/>
  <c r="AQ238" i="1"/>
  <c r="AQ189" i="1"/>
  <c r="AQ149" i="1"/>
  <c r="AB223" i="1"/>
  <c r="AB225" i="1" s="1"/>
  <c r="AB248" i="1" s="1"/>
  <c r="AB245" i="1" s="1"/>
  <c r="AO30" i="4" l="1"/>
  <c r="AO29" i="6"/>
  <c r="AO273" i="1"/>
  <c r="AO324" i="1"/>
  <c r="AO175" i="1"/>
  <c r="AO256" i="1" s="1"/>
  <c r="AO322" i="1"/>
  <c r="AO326" i="1"/>
  <c r="AO320" i="1"/>
  <c r="AO262" i="1"/>
  <c r="AM253" i="1"/>
  <c r="AM254" i="1" s="1"/>
  <c r="AB229" i="1"/>
  <c r="AC227" i="1" s="1"/>
  <c r="AO284" i="1"/>
  <c r="AO285" i="1" s="1"/>
  <c r="AN285" i="1"/>
  <c r="AN35" i="4"/>
  <c r="AB224" i="1"/>
  <c r="AC222" i="1" s="1"/>
  <c r="AU23" i="4"/>
  <c r="AU22" i="4"/>
  <c r="AN258" i="1"/>
  <c r="AN256" i="1"/>
  <c r="AN259" i="1"/>
  <c r="AN257" i="1"/>
  <c r="AN255" i="1"/>
  <c r="BF178" i="1"/>
  <c r="BE177" i="1"/>
  <c r="AV274" i="1"/>
  <c r="AU272" i="1"/>
  <c r="AR308" i="1"/>
  <c r="AR299" i="1"/>
  <c r="AR287" i="1" s="1"/>
  <c r="AR237" i="1"/>
  <c r="AR188" i="1"/>
  <c r="AR148" i="1"/>
  <c r="AQ325" i="1"/>
  <c r="AQ301" i="1"/>
  <c r="AQ289" i="1" s="1"/>
  <c r="AQ323" i="1"/>
  <c r="AQ236" i="1"/>
  <c r="AQ242" i="1"/>
  <c r="AQ172" i="1"/>
  <c r="AQ296" i="1" s="1"/>
  <c r="AY168" i="1"/>
  <c r="AX166" i="1"/>
  <c r="AP370" i="1"/>
  <c r="AP310" i="1"/>
  <c r="AP171" i="1"/>
  <c r="AS9" i="2"/>
  <c r="AS335" i="1"/>
  <c r="AS234" i="1"/>
  <c r="AS247" i="1" s="1"/>
  <c r="AS218" i="1"/>
  <c r="AT124" i="1"/>
  <c r="AT125" i="1"/>
  <c r="AP240" i="1"/>
  <c r="AP326" i="1" s="1"/>
  <c r="AT137" i="1"/>
  <c r="AS143" i="1"/>
  <c r="AS136" i="1"/>
  <c r="AS135" i="1" s="1"/>
  <c r="AO34" i="6"/>
  <c r="AV21" i="6"/>
  <c r="AV22" i="6"/>
  <c r="AQ243" i="1"/>
  <c r="AQ173" i="1"/>
  <c r="AR309" i="1"/>
  <c r="AR300" i="1"/>
  <c r="AR288" i="1" s="1"/>
  <c r="AR238" i="1"/>
  <c r="AR189" i="1"/>
  <c r="AR149" i="1"/>
  <c r="AA33" i="6"/>
  <c r="AA34" i="4"/>
  <c r="AA315" i="1"/>
  <c r="AA349" i="1"/>
  <c r="AA337" i="1"/>
  <c r="AA282" i="1"/>
  <c r="AT138" i="1"/>
  <c r="AS144" i="1"/>
  <c r="AO26" i="6"/>
  <c r="AO27" i="4"/>
  <c r="AB278" i="1"/>
  <c r="AB279" i="1" s="1"/>
  <c r="AB246" i="1"/>
  <c r="AP297" i="1"/>
  <c r="AP302" i="1" s="1"/>
  <c r="AP290" i="1" s="1"/>
  <c r="AP298" i="1"/>
  <c r="AP303" i="1" s="1"/>
  <c r="AP291" i="1" s="1"/>
  <c r="Z36" i="6"/>
  <c r="Z39" i="6" s="1"/>
  <c r="Z37" i="4"/>
  <c r="Z40" i="4" s="1"/>
  <c r="Z350" i="1"/>
  <c r="Z338" i="1"/>
  <c r="Z316" i="1"/>
  <c r="Z328" i="1"/>
  <c r="AP319" i="1"/>
  <c r="AS145" i="1"/>
  <c r="AS142" i="1" s="1"/>
  <c r="AS141" i="1" s="1"/>
  <c r="AT139" i="1"/>
  <c r="AC228" i="1"/>
  <c r="AC230" i="1" s="1"/>
  <c r="AO259" i="1" l="1"/>
  <c r="AO257" i="1"/>
  <c r="AO255" i="1"/>
  <c r="AO258" i="1"/>
  <c r="AO253" i="1" s="1"/>
  <c r="AO35" i="4"/>
  <c r="AM269" i="1"/>
  <c r="AM343" i="1" s="1"/>
  <c r="AM347" i="1" s="1"/>
  <c r="AC229" i="1"/>
  <c r="AD227" i="1" s="1"/>
  <c r="AD228" i="1" s="1"/>
  <c r="AD230" i="1" s="1"/>
  <c r="AP324" i="1"/>
  <c r="AP320" i="1"/>
  <c r="AV23" i="4"/>
  <c r="AV22" i="4"/>
  <c r="Z339" i="1"/>
  <c r="Z329" i="1"/>
  <c r="Z351" i="1"/>
  <c r="AQ298" i="1"/>
  <c r="AQ303" i="1" s="1"/>
  <c r="AQ291" i="1" s="1"/>
  <c r="AQ297" i="1"/>
  <c r="AQ302" i="1" s="1"/>
  <c r="AQ290" i="1" s="1"/>
  <c r="AC223" i="1"/>
  <c r="AC225" i="1" s="1"/>
  <c r="AC248" i="1" s="1"/>
  <c r="AC245" i="1" s="1"/>
  <c r="AB31" i="6"/>
  <c r="AB32" i="4"/>
  <c r="AB281" i="1"/>
  <c r="AR243" i="1"/>
  <c r="AR173" i="1"/>
  <c r="AU137" i="1"/>
  <c r="AT143" i="1"/>
  <c r="AT136" i="1"/>
  <c r="AT135" i="1" s="1"/>
  <c r="AN253" i="1"/>
  <c r="AT145" i="1"/>
  <c r="AT142" i="1" s="1"/>
  <c r="AT141" i="1" s="1"/>
  <c r="AU139" i="1"/>
  <c r="AA36" i="6"/>
  <c r="AA39" i="6" s="1"/>
  <c r="AA37" i="4"/>
  <c r="AA40" i="4" s="1"/>
  <c r="AA350" i="1"/>
  <c r="AA338" i="1"/>
  <c r="AA328" i="1"/>
  <c r="AA316" i="1"/>
  <c r="AW21" i="6"/>
  <c r="AW22" i="6"/>
  <c r="AQ240" i="1"/>
  <c r="AS300" i="1"/>
  <c r="AS288" i="1" s="1"/>
  <c r="AS238" i="1"/>
  <c r="AS309" i="1"/>
  <c r="AS189" i="1"/>
  <c r="AS149" i="1"/>
  <c r="AP29" i="6"/>
  <c r="AP30" i="4"/>
  <c r="AP241" i="1"/>
  <c r="AP175" i="1"/>
  <c r="AP262" i="1"/>
  <c r="AP322" i="1"/>
  <c r="AP273" i="1"/>
  <c r="AP26" i="6"/>
  <c r="AP27" i="4"/>
  <c r="AQ370" i="1"/>
  <c r="AQ310" i="1"/>
  <c r="AQ171" i="1"/>
  <c r="AW274" i="1"/>
  <c r="AV272" i="1"/>
  <c r="AT9" i="2"/>
  <c r="AT335" i="1"/>
  <c r="AT234" i="1"/>
  <c r="AT247" i="1" s="1"/>
  <c r="AT218" i="1"/>
  <c r="AU125" i="1"/>
  <c r="AU124" i="1"/>
  <c r="AZ168" i="1"/>
  <c r="AY166" i="1"/>
  <c r="AQ319" i="1"/>
  <c r="BG178" i="1"/>
  <c r="BF177" i="1"/>
  <c r="AS308" i="1"/>
  <c r="AS299" i="1"/>
  <c r="AS287" i="1" s="1"/>
  <c r="AS237" i="1"/>
  <c r="AS188" i="1"/>
  <c r="AS148" i="1"/>
  <c r="AP284" i="1"/>
  <c r="AU138" i="1"/>
  <c r="AT144" i="1"/>
  <c r="AR325" i="1"/>
  <c r="AR323" i="1"/>
  <c r="AR301" i="1"/>
  <c r="AR289" i="1" s="1"/>
  <c r="AR242" i="1"/>
  <c r="AR236" i="1"/>
  <c r="AR172" i="1"/>
  <c r="AR296" i="1" s="1"/>
  <c r="AM341" i="1" l="1"/>
  <c r="AM345" i="1" s="1"/>
  <c r="AQ284" i="1"/>
  <c r="AQ34" i="6" s="1"/>
  <c r="AM270" i="1"/>
  <c r="AM342" i="1"/>
  <c r="AM346" i="1" s="1"/>
  <c r="AQ320" i="1"/>
  <c r="AR240" i="1"/>
  <c r="AR262" i="1" s="1"/>
  <c r="AR298" i="1"/>
  <c r="AR303" i="1" s="1"/>
  <c r="AR291" i="1" s="1"/>
  <c r="AR297" i="1"/>
  <c r="AR302" i="1" s="1"/>
  <c r="AR290" i="1" s="1"/>
  <c r="AQ29" i="6"/>
  <c r="AQ30" i="4"/>
  <c r="AQ241" i="1"/>
  <c r="AQ262" i="1"/>
  <c r="AQ175" i="1"/>
  <c r="AQ322" i="1"/>
  <c r="AQ273" i="1"/>
  <c r="AX21" i="6"/>
  <c r="AX22" i="6"/>
  <c r="AU145" i="1"/>
  <c r="AU142" i="1" s="1"/>
  <c r="AU141" i="1" s="1"/>
  <c r="AV139" i="1"/>
  <c r="AO254" i="1"/>
  <c r="AO269" i="1"/>
  <c r="AO270" i="1" s="1"/>
  <c r="AT300" i="1"/>
  <c r="AT288" i="1" s="1"/>
  <c r="AT309" i="1"/>
  <c r="AT238" i="1"/>
  <c r="AT189" i="1"/>
  <c r="AT149" i="1"/>
  <c r="AB33" i="6"/>
  <c r="AB34" i="4"/>
  <c r="AB349" i="1"/>
  <c r="AB337" i="1"/>
  <c r="AB315" i="1"/>
  <c r="AB282" i="1"/>
  <c r="AQ35" i="4"/>
  <c r="AR370" i="1"/>
  <c r="AR310" i="1"/>
  <c r="AR171" i="1"/>
  <c r="AQ324" i="1"/>
  <c r="AR30" i="4"/>
  <c r="AV138" i="1"/>
  <c r="AU144" i="1"/>
  <c r="AP34" i="6"/>
  <c r="AP35" i="4"/>
  <c r="AP285" i="1"/>
  <c r="AD229" i="1"/>
  <c r="AE227" i="1" s="1"/>
  <c r="BA168" i="1"/>
  <c r="AZ166" i="1"/>
  <c r="AP255" i="1"/>
  <c r="AP257" i="1"/>
  <c r="AP256" i="1"/>
  <c r="AP258" i="1"/>
  <c r="AP259" i="1"/>
  <c r="AN254" i="1"/>
  <c r="AN269" i="1"/>
  <c r="AN270" i="1" s="1"/>
  <c r="AA339" i="1"/>
  <c r="AA329" i="1"/>
  <c r="AA351" i="1"/>
  <c r="AR326" i="1"/>
  <c r="BH178" i="1"/>
  <c r="BG177" i="1"/>
  <c r="AU9" i="2"/>
  <c r="AU335" i="1"/>
  <c r="AU234" i="1"/>
  <c r="AU247" i="1" s="1"/>
  <c r="AU218" i="1"/>
  <c r="AV125" i="1"/>
  <c r="AV124" i="1"/>
  <c r="AX274" i="1"/>
  <c r="AW272" i="1"/>
  <c r="AT308" i="1"/>
  <c r="AT299" i="1"/>
  <c r="AT287" i="1" s="1"/>
  <c r="AT237" i="1"/>
  <c r="AT188" i="1"/>
  <c r="AT148" i="1"/>
  <c r="AW23" i="4"/>
  <c r="AW22" i="4"/>
  <c r="AR324" i="1"/>
  <c r="AR319" i="1"/>
  <c r="AR320" i="1" s="1"/>
  <c r="AQ326" i="1"/>
  <c r="AQ26" i="6"/>
  <c r="AQ27" i="4"/>
  <c r="AS243" i="1"/>
  <c r="AS173" i="1"/>
  <c r="AC224" i="1"/>
  <c r="AD222" i="1" s="1"/>
  <c r="AS325" i="1"/>
  <c r="AS323" i="1"/>
  <c r="AS301" i="1"/>
  <c r="AS289" i="1" s="1"/>
  <c r="AS236" i="1"/>
  <c r="AS242" i="1"/>
  <c r="AS172" i="1"/>
  <c r="AS296" i="1" s="1"/>
  <c r="AU143" i="1"/>
  <c r="AV137" i="1"/>
  <c r="AU136" i="1"/>
  <c r="AU135" i="1" s="1"/>
  <c r="AC278" i="1"/>
  <c r="AC279" i="1" s="1"/>
  <c r="AC246" i="1"/>
  <c r="AQ285" i="1" l="1"/>
  <c r="AR322" i="1"/>
  <c r="AO341" i="1"/>
  <c r="AO345" i="1" s="1"/>
  <c r="AR175" i="1"/>
  <c r="AR259" i="1" s="1"/>
  <c r="AR241" i="1"/>
  <c r="AR284" i="1"/>
  <c r="AR34" i="6" s="1"/>
  <c r="AR273" i="1"/>
  <c r="AR29" i="6"/>
  <c r="AN342" i="1"/>
  <c r="AN346" i="1" s="1"/>
  <c r="AS240" i="1"/>
  <c r="AS273" i="1" s="1"/>
  <c r="AO342" i="1"/>
  <c r="AO346" i="1" s="1"/>
  <c r="AR255" i="1"/>
  <c r="AC31" i="6"/>
  <c r="AC32" i="4"/>
  <c r="AC281" i="1"/>
  <c r="BI178" i="1"/>
  <c r="BH177" i="1"/>
  <c r="AU308" i="1"/>
  <c r="AU299" i="1"/>
  <c r="AU287" i="1" s="1"/>
  <c r="AU237" i="1"/>
  <c r="AU188" i="1"/>
  <c r="AU148" i="1"/>
  <c r="AS319" i="1"/>
  <c r="AV9" i="2"/>
  <c r="AV335" i="1"/>
  <c r="AV218" i="1"/>
  <c r="AV234" i="1"/>
  <c r="AV247" i="1" s="1"/>
  <c r="AW125" i="1"/>
  <c r="AW124" i="1"/>
  <c r="AB36" i="6"/>
  <c r="AB39" i="6" s="1"/>
  <c r="AB37" i="4"/>
  <c r="AB40" i="4" s="1"/>
  <c r="AB338" i="1"/>
  <c r="AB328" i="1"/>
  <c r="AB350" i="1"/>
  <c r="AB316" i="1"/>
  <c r="AT243" i="1"/>
  <c r="AT173" i="1"/>
  <c r="AO343" i="1"/>
  <c r="AO347" i="1" s="1"/>
  <c r="AS298" i="1"/>
  <c r="AS303" i="1" s="1"/>
  <c r="AS291" i="1" s="1"/>
  <c r="AS297" i="1"/>
  <c r="AS302" i="1" s="1"/>
  <c r="AS290" i="1" s="1"/>
  <c r="AV143" i="1"/>
  <c r="AW137" i="1"/>
  <c r="AV136" i="1"/>
  <c r="AV135" i="1" s="1"/>
  <c r="AT325" i="1"/>
  <c r="AT323" i="1"/>
  <c r="AT301" i="1"/>
  <c r="AT289" i="1" s="1"/>
  <c r="AT236" i="1"/>
  <c r="AT242" i="1"/>
  <c r="AT172" i="1"/>
  <c r="AT296" i="1" s="1"/>
  <c r="AN343" i="1"/>
  <c r="AN347" i="1" s="1"/>
  <c r="AP253" i="1"/>
  <c r="AW138" i="1"/>
  <c r="AV144" i="1"/>
  <c r="AQ256" i="1"/>
  <c r="AQ259" i="1"/>
  <c r="AQ257" i="1"/>
  <c r="AQ255" i="1"/>
  <c r="AQ258" i="1"/>
  <c r="AN341" i="1"/>
  <c r="AN345" i="1" s="1"/>
  <c r="AV145" i="1"/>
  <c r="AV142" i="1" s="1"/>
  <c r="AV141" i="1" s="1"/>
  <c r="AW139" i="1"/>
  <c r="AD223" i="1"/>
  <c r="AD225" i="1" s="1"/>
  <c r="AD248" i="1" s="1"/>
  <c r="AD245" i="1" s="1"/>
  <c r="BB168" i="1"/>
  <c r="BA166" i="1"/>
  <c r="AU309" i="1"/>
  <c r="AU300" i="1"/>
  <c r="AU288" i="1" s="1"/>
  <c r="AU238" i="1"/>
  <c r="AU189" i="1"/>
  <c r="AU149" i="1"/>
  <c r="AE228" i="1"/>
  <c r="AE230" i="1" s="1"/>
  <c r="AR26" i="6"/>
  <c r="AR27" i="4"/>
  <c r="AY22" i="6"/>
  <c r="AY21" i="6"/>
  <c r="AX23" i="4"/>
  <c r="AX22" i="4"/>
  <c r="AR257" i="1"/>
  <c r="AS370" i="1"/>
  <c r="AS310" i="1"/>
  <c r="AS171" i="1"/>
  <c r="AY274" i="1"/>
  <c r="AX272" i="1"/>
  <c r="AR258" i="1" l="1"/>
  <c r="AR253" i="1" s="1"/>
  <c r="AR254" i="1" s="1"/>
  <c r="AR256" i="1"/>
  <c r="AS262" i="1"/>
  <c r="AS30" i="4"/>
  <c r="AS322" i="1"/>
  <c r="AS29" i="6"/>
  <c r="AS175" i="1"/>
  <c r="AS259" i="1" s="1"/>
  <c r="AS326" i="1"/>
  <c r="AR35" i="4"/>
  <c r="AR285" i="1"/>
  <c r="AS320" i="1"/>
  <c r="AS241" i="1"/>
  <c r="AS324" i="1"/>
  <c r="AE229" i="1"/>
  <c r="AF227" i="1" s="1"/>
  <c r="AF228" i="1" s="1"/>
  <c r="AF230" i="1" s="1"/>
  <c r="AD224" i="1"/>
  <c r="AE222" i="1" s="1"/>
  <c r="AE223" i="1" s="1"/>
  <c r="AE225" i="1" s="1"/>
  <c r="AE248" i="1" s="1"/>
  <c r="AE245" i="1" s="1"/>
  <c r="AT240" i="1"/>
  <c r="AT326" i="1" s="1"/>
  <c r="AS284" i="1"/>
  <c r="AS285" i="1" s="1"/>
  <c r="AZ274" i="1"/>
  <c r="AY272" i="1"/>
  <c r="AZ22" i="6"/>
  <c r="AZ21" i="6"/>
  <c r="AU243" i="1"/>
  <c r="AU173" i="1"/>
  <c r="AX138" i="1"/>
  <c r="AW144" i="1"/>
  <c r="AS26" i="6"/>
  <c r="AS27" i="4"/>
  <c r="AQ253" i="1"/>
  <c r="AV308" i="1"/>
  <c r="AV299" i="1"/>
  <c r="AV287" i="1" s="1"/>
  <c r="AV188" i="1"/>
  <c r="AV237" i="1"/>
  <c r="AV148" i="1"/>
  <c r="BJ178" i="1"/>
  <c r="BI177" i="1"/>
  <c r="AT319" i="1"/>
  <c r="AX139" i="1"/>
  <c r="AW145" i="1"/>
  <c r="AW142" i="1" s="1"/>
  <c r="AW141" i="1" s="1"/>
  <c r="AT298" i="1"/>
  <c r="AT303" i="1" s="1"/>
  <c r="AT291" i="1" s="1"/>
  <c r="AT297" i="1"/>
  <c r="AT302" i="1" s="1"/>
  <c r="AT290" i="1" s="1"/>
  <c r="AX137" i="1"/>
  <c r="AW143" i="1"/>
  <c r="AW136" i="1"/>
  <c r="AW135" i="1" s="1"/>
  <c r="AW9" i="2"/>
  <c r="AW335" i="1"/>
  <c r="AW234" i="1"/>
  <c r="AW247" i="1" s="1"/>
  <c r="AW218" i="1"/>
  <c r="AX124" i="1"/>
  <c r="AX125" i="1"/>
  <c r="AD278" i="1"/>
  <c r="AD279" i="1" s="1"/>
  <c r="AD246" i="1"/>
  <c r="AP254" i="1"/>
  <c r="AP269" i="1"/>
  <c r="AP270" i="1" s="1"/>
  <c r="AV300" i="1"/>
  <c r="AV288" i="1" s="1"/>
  <c r="AV309" i="1"/>
  <c r="AV189" i="1"/>
  <c r="AV149" i="1"/>
  <c r="AV238" i="1"/>
  <c r="AY22" i="4"/>
  <c r="AY23" i="4"/>
  <c r="AT370" i="1"/>
  <c r="AT310" i="1"/>
  <c r="AT171" i="1"/>
  <c r="AB351" i="1"/>
  <c r="AB339" i="1"/>
  <c r="AB329" i="1"/>
  <c r="AU325" i="1"/>
  <c r="AU323" i="1"/>
  <c r="AU301" i="1"/>
  <c r="AU289" i="1" s="1"/>
  <c r="AU242" i="1"/>
  <c r="AU236" i="1"/>
  <c r="AU172" i="1"/>
  <c r="AU296" i="1" s="1"/>
  <c r="AC33" i="6"/>
  <c r="AC34" i="4"/>
  <c r="AC349" i="1"/>
  <c r="AC315" i="1"/>
  <c r="AC282" i="1"/>
  <c r="AC337" i="1"/>
  <c r="BC168" i="1"/>
  <c r="BB166" i="1"/>
  <c r="AS255" i="1" l="1"/>
  <c r="AS258" i="1"/>
  <c r="AS257" i="1"/>
  <c r="AS256" i="1"/>
  <c r="AT241" i="1"/>
  <c r="AT29" i="6"/>
  <c r="AT324" i="1"/>
  <c r="AS35" i="4"/>
  <c r="AR269" i="1"/>
  <c r="AR270" i="1" s="1"/>
  <c r="AT273" i="1"/>
  <c r="AT175" i="1"/>
  <c r="AT256" i="1" s="1"/>
  <c r="AT30" i="4"/>
  <c r="AT320" i="1"/>
  <c r="AT322" i="1"/>
  <c r="AT262" i="1"/>
  <c r="AU240" i="1"/>
  <c r="AU322" i="1" s="1"/>
  <c r="AS34" i="6"/>
  <c r="AE224" i="1"/>
  <c r="AF222" i="1" s="1"/>
  <c r="AF223" i="1" s="1"/>
  <c r="AF225" i="1" s="1"/>
  <c r="AF248" i="1" s="1"/>
  <c r="AF245" i="1" s="1"/>
  <c r="BA22" i="6"/>
  <c r="BA21" i="6"/>
  <c r="AY137" i="1"/>
  <c r="AX143" i="1"/>
  <c r="AX136" i="1"/>
  <c r="AX135" i="1" s="1"/>
  <c r="AP343" i="1"/>
  <c r="AP347" i="1" s="1"/>
  <c r="AT284" i="1"/>
  <c r="AX144" i="1"/>
  <c r="AY138" i="1"/>
  <c r="AC36" i="6"/>
  <c r="AC39" i="6" s="1"/>
  <c r="AC37" i="4"/>
  <c r="AC40" i="4" s="1"/>
  <c r="AC350" i="1"/>
  <c r="AC338" i="1"/>
  <c r="AC328" i="1"/>
  <c r="AC316" i="1"/>
  <c r="AX9" i="2"/>
  <c r="AX335" i="1"/>
  <c r="AX234" i="1"/>
  <c r="AX247" i="1" s="1"/>
  <c r="AX218" i="1"/>
  <c r="AY124" i="1"/>
  <c r="AY125" i="1"/>
  <c r="AV325" i="1"/>
  <c r="AV301" i="1"/>
  <c r="AV289" i="1" s="1"/>
  <c r="AV323" i="1"/>
  <c r="AV236" i="1"/>
  <c r="AV242" i="1"/>
  <c r="AV172" i="1"/>
  <c r="AV296" i="1" s="1"/>
  <c r="BD168" i="1"/>
  <c r="BC166" i="1"/>
  <c r="AP341" i="1"/>
  <c r="AP345" i="1" s="1"/>
  <c r="AZ272" i="1"/>
  <c r="BA274" i="1"/>
  <c r="AV243" i="1"/>
  <c r="AV173" i="1"/>
  <c r="AP342" i="1"/>
  <c r="AP346" i="1" s="1"/>
  <c r="AW309" i="1"/>
  <c r="AW300" i="1"/>
  <c r="AW288" i="1" s="1"/>
  <c r="AW238" i="1"/>
  <c r="AW149" i="1"/>
  <c r="AW189" i="1"/>
  <c r="AQ254" i="1"/>
  <c r="AQ269" i="1"/>
  <c r="AQ270" i="1" s="1"/>
  <c r="AE246" i="1"/>
  <c r="AE278" i="1"/>
  <c r="AE279" i="1" s="1"/>
  <c r="AR343" i="1"/>
  <c r="AR347" i="1" s="1"/>
  <c r="AU297" i="1"/>
  <c r="AU302" i="1" s="1"/>
  <c r="AU290" i="1" s="1"/>
  <c r="AU298" i="1"/>
  <c r="AU303" i="1" s="1"/>
  <c r="AU291" i="1" s="1"/>
  <c r="AU370" i="1"/>
  <c r="AU310" i="1"/>
  <c r="AU171" i="1"/>
  <c r="AY139" i="1"/>
  <c r="AX145" i="1"/>
  <c r="AX142" i="1" s="1"/>
  <c r="AX141" i="1" s="1"/>
  <c r="AT26" i="6"/>
  <c r="AT27" i="4"/>
  <c r="AZ23" i="4"/>
  <c r="AZ22" i="4"/>
  <c r="AD31" i="6"/>
  <c r="AD32" i="4"/>
  <c r="AD281" i="1"/>
  <c r="AF229" i="1"/>
  <c r="AG227" i="1" s="1"/>
  <c r="BK178" i="1"/>
  <c r="BK177" i="1" s="1"/>
  <c r="BJ177" i="1"/>
  <c r="AU319" i="1"/>
  <c r="AU320" i="1" s="1"/>
  <c r="AW308" i="1"/>
  <c r="AW299" i="1"/>
  <c r="AW287" i="1" s="1"/>
  <c r="AW237" i="1"/>
  <c r="AW188" i="1"/>
  <c r="AW148" i="1"/>
  <c r="AS253" i="1" l="1"/>
  <c r="AS269" i="1" s="1"/>
  <c r="AS270" i="1" s="1"/>
  <c r="AR341" i="1"/>
  <c r="AR345" i="1" s="1"/>
  <c r="AT255" i="1"/>
  <c r="AR342" i="1"/>
  <c r="AR346" i="1" s="1"/>
  <c r="AU241" i="1"/>
  <c r="AT259" i="1"/>
  <c r="AT257" i="1"/>
  <c r="AT258" i="1"/>
  <c r="AU324" i="1"/>
  <c r="AU262" i="1"/>
  <c r="AU326" i="1"/>
  <c r="AU175" i="1"/>
  <c r="AU255" i="1" s="1"/>
  <c r="AU30" i="4"/>
  <c r="AU29" i="6"/>
  <c r="AU273" i="1"/>
  <c r="AS254" i="1"/>
  <c r="AQ341" i="1"/>
  <c r="AQ345" i="1" s="1"/>
  <c r="AU284" i="1"/>
  <c r="AU34" i="6" s="1"/>
  <c r="AC339" i="1"/>
  <c r="AC351" i="1"/>
  <c r="AC329" i="1"/>
  <c r="AZ137" i="1"/>
  <c r="AY143" i="1"/>
  <c r="AY136" i="1"/>
  <c r="AY135" i="1" s="1"/>
  <c r="AQ342" i="1"/>
  <c r="AQ346" i="1" s="1"/>
  <c r="BB274" i="1"/>
  <c r="BA272" i="1"/>
  <c r="BE168" i="1"/>
  <c r="BD166" i="1"/>
  <c r="AU26" i="6"/>
  <c r="AU27" i="4"/>
  <c r="AW243" i="1"/>
  <c r="AW173" i="1"/>
  <c r="AY9" i="2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AY335" i="1"/>
  <c r="AY234" i="1"/>
  <c r="AY247" i="1" s="1"/>
  <c r="AY218" i="1"/>
  <c r="AZ124" i="1"/>
  <c r="AZ125" i="1"/>
  <c r="AW325" i="1"/>
  <c r="AW323" i="1"/>
  <c r="AW301" i="1"/>
  <c r="AW289" i="1" s="1"/>
  <c r="AW242" i="1"/>
  <c r="AW236" i="1"/>
  <c r="AW172" i="1"/>
  <c r="AW296" i="1" s="1"/>
  <c r="AV297" i="1"/>
  <c r="AV302" i="1" s="1"/>
  <c r="AV290" i="1" s="1"/>
  <c r="AV298" i="1"/>
  <c r="AV303" i="1" s="1"/>
  <c r="AV291" i="1" s="1"/>
  <c r="AT34" i="6"/>
  <c r="AT35" i="4"/>
  <c r="AT285" i="1"/>
  <c r="BA22" i="4"/>
  <c r="BA23" i="4"/>
  <c r="AE31" i="6"/>
  <c r="AE32" i="4"/>
  <c r="AE281" i="1"/>
  <c r="AF224" i="1"/>
  <c r="AG222" i="1" s="1"/>
  <c r="AV240" i="1"/>
  <c r="AV324" i="1" s="1"/>
  <c r="AF278" i="1"/>
  <c r="AF279" i="1" s="1"/>
  <c r="AF246" i="1"/>
  <c r="AV370" i="1"/>
  <c r="AV310" i="1"/>
  <c r="AV171" i="1"/>
  <c r="AS343" i="1"/>
  <c r="AS347" i="1" s="1"/>
  <c r="AV319" i="1"/>
  <c r="AS341" i="1"/>
  <c r="AS345" i="1" s="1"/>
  <c r="AG228" i="1"/>
  <c r="AG230" i="1" s="1"/>
  <c r="AX309" i="1"/>
  <c r="AX300" i="1"/>
  <c r="AX288" i="1" s="1"/>
  <c r="AX238" i="1"/>
  <c r="AX149" i="1"/>
  <c r="AX189" i="1"/>
  <c r="AX299" i="1"/>
  <c r="AX287" i="1" s="1"/>
  <c r="AX308" i="1"/>
  <c r="AX188" i="1"/>
  <c r="AX237" i="1"/>
  <c r="AX148" i="1"/>
  <c r="AS342" i="1"/>
  <c r="AS346" i="1" s="1"/>
  <c r="AD33" i="6"/>
  <c r="AD34" i="4"/>
  <c r="AD349" i="1"/>
  <c r="AD337" i="1"/>
  <c r="AD315" i="1"/>
  <c r="AD282" i="1"/>
  <c r="AZ139" i="1"/>
  <c r="AY145" i="1"/>
  <c r="AY142" i="1" s="1"/>
  <c r="AY141" i="1" s="1"/>
  <c r="AQ343" i="1"/>
  <c r="AQ347" i="1" s="1"/>
  <c r="AY144" i="1"/>
  <c r="AZ138" i="1"/>
  <c r="BB22" i="6"/>
  <c r="BB21" i="6"/>
  <c r="AG229" i="1" l="1"/>
  <c r="AH227" i="1" s="1"/>
  <c r="AT253" i="1"/>
  <c r="AT254" i="1" s="1"/>
  <c r="AW240" i="1"/>
  <c r="AW29" i="6" s="1"/>
  <c r="AU285" i="1"/>
  <c r="AU35" i="4"/>
  <c r="AU256" i="1"/>
  <c r="AU258" i="1"/>
  <c r="AU257" i="1"/>
  <c r="AU259" i="1"/>
  <c r="AY309" i="1"/>
  <c r="AY300" i="1"/>
  <c r="AY288" i="1" s="1"/>
  <c r="AY238" i="1"/>
  <c r="AY189" i="1"/>
  <c r="AY149" i="1"/>
  <c r="BC22" i="6"/>
  <c r="BC21" i="6"/>
  <c r="AX301" i="1"/>
  <c r="AX289" i="1" s="1"/>
  <c r="AX325" i="1"/>
  <c r="AX323" i="1"/>
  <c r="AX236" i="1"/>
  <c r="AX242" i="1"/>
  <c r="AX172" i="1"/>
  <c r="AX296" i="1" s="1"/>
  <c r="AX243" i="1"/>
  <c r="AX173" i="1"/>
  <c r="AG223" i="1"/>
  <c r="AG225" i="1" s="1"/>
  <c r="AG248" i="1" s="1"/>
  <c r="AG245" i="1" s="1"/>
  <c r="AW30" i="4"/>
  <c r="AW322" i="1"/>
  <c r="AW273" i="1"/>
  <c r="BA137" i="1"/>
  <c r="AZ143" i="1"/>
  <c r="AZ136" i="1"/>
  <c r="AZ135" i="1" s="1"/>
  <c r="AV29" i="6"/>
  <c r="AV30" i="4"/>
  <c r="AV241" i="1"/>
  <c r="AV175" i="1"/>
  <c r="AV262" i="1"/>
  <c r="AV322" i="1"/>
  <c r="AV273" i="1"/>
  <c r="AW370" i="1"/>
  <c r="AW310" i="1"/>
  <c r="AW171" i="1"/>
  <c r="AE33" i="6"/>
  <c r="AE34" i="4"/>
  <c r="AE349" i="1"/>
  <c r="AE337" i="1"/>
  <c r="AE315" i="1"/>
  <c r="AE282" i="1"/>
  <c r="BA139" i="1"/>
  <c r="AZ145" i="1"/>
  <c r="AZ142" i="1" s="1"/>
  <c r="AZ141" i="1" s="1"/>
  <c r="AZ144" i="1"/>
  <c r="BA138" i="1"/>
  <c r="AD36" i="6"/>
  <c r="AD39" i="6" s="1"/>
  <c r="AD37" i="4"/>
  <c r="AD40" i="4" s="1"/>
  <c r="AD338" i="1"/>
  <c r="AD328" i="1"/>
  <c r="AD350" i="1"/>
  <c r="AD316" i="1"/>
  <c r="AW324" i="1"/>
  <c r="AW319" i="1"/>
  <c r="AW320" i="1" s="1"/>
  <c r="BF168" i="1"/>
  <c r="BE166" i="1"/>
  <c r="AV326" i="1"/>
  <c r="AH228" i="1"/>
  <c r="AH230" i="1" s="1"/>
  <c r="AV26" i="6"/>
  <c r="AV27" i="4"/>
  <c r="AV284" i="1"/>
  <c r="AW326" i="1"/>
  <c r="AV320" i="1"/>
  <c r="AF31" i="6"/>
  <c r="AF32" i="4"/>
  <c r="AF281" i="1"/>
  <c r="BB23" i="4"/>
  <c r="BB22" i="4"/>
  <c r="AZ335" i="1"/>
  <c r="AZ218" i="1"/>
  <c r="AZ234" i="1"/>
  <c r="AZ247" i="1" s="1"/>
  <c r="BA125" i="1"/>
  <c r="BA124" i="1"/>
  <c r="BB272" i="1"/>
  <c r="BC274" i="1"/>
  <c r="AW297" i="1"/>
  <c r="AW302" i="1" s="1"/>
  <c r="AW290" i="1" s="1"/>
  <c r="AW298" i="1"/>
  <c r="AW303" i="1" s="1"/>
  <c r="AW291" i="1" s="1"/>
  <c r="AY308" i="1"/>
  <c r="AY237" i="1"/>
  <c r="AY299" i="1"/>
  <c r="AY287" i="1" s="1"/>
  <c r="AY188" i="1"/>
  <c r="AY148" i="1"/>
  <c r="AW262" i="1" l="1"/>
  <c r="AW241" i="1"/>
  <c r="AW175" i="1"/>
  <c r="AW259" i="1" s="1"/>
  <c r="AT269" i="1"/>
  <c r="AT343" i="1" s="1"/>
  <c r="AT347" i="1" s="1"/>
  <c r="AU253" i="1"/>
  <c r="AX240" i="1"/>
  <c r="AX324" i="1" s="1"/>
  <c r="BB137" i="1"/>
  <c r="BA143" i="1"/>
  <c r="BA136" i="1"/>
  <c r="BA135" i="1" s="1"/>
  <c r="AX319" i="1"/>
  <c r="AW284" i="1"/>
  <c r="BD274" i="1"/>
  <c r="BC272" i="1"/>
  <c r="AW26" i="6"/>
  <c r="AW27" i="4"/>
  <c r="AG224" i="1"/>
  <c r="AH222" i="1" s="1"/>
  <c r="AH229" i="1"/>
  <c r="AI227" i="1" s="1"/>
  <c r="BA144" i="1"/>
  <c r="BB138" i="1"/>
  <c r="BC23" i="4"/>
  <c r="BC22" i="4"/>
  <c r="AE36" i="6"/>
  <c r="AE39" i="6" s="1"/>
  <c r="AE37" i="4"/>
  <c r="AE40" i="4" s="1"/>
  <c r="AE328" i="1"/>
  <c r="AE316" i="1"/>
  <c r="AE350" i="1"/>
  <c r="AE338" i="1"/>
  <c r="AG278" i="1"/>
  <c r="AG279" i="1" s="1"/>
  <c r="AG246" i="1"/>
  <c r="AY243" i="1"/>
  <c r="AY173" i="1"/>
  <c r="BG168" i="1"/>
  <c r="BF166" i="1"/>
  <c r="AF33" i="6"/>
  <c r="AF34" i="4"/>
  <c r="AF337" i="1"/>
  <c r="AF349" i="1"/>
  <c r="AF282" i="1"/>
  <c r="AF315" i="1"/>
  <c r="AV34" i="6"/>
  <c r="AV35" i="4"/>
  <c r="AV285" i="1"/>
  <c r="AZ309" i="1"/>
  <c r="AZ300" i="1"/>
  <c r="AZ288" i="1" s="1"/>
  <c r="AZ189" i="1"/>
  <c r="AZ238" i="1"/>
  <c r="AZ149" i="1"/>
  <c r="BA335" i="1"/>
  <c r="BA234" i="1"/>
  <c r="BA247" i="1" s="1"/>
  <c r="BB124" i="1"/>
  <c r="BA218" i="1"/>
  <c r="BB125" i="1"/>
  <c r="AD351" i="1"/>
  <c r="AD339" i="1"/>
  <c r="AD329" i="1"/>
  <c r="BA145" i="1"/>
  <c r="BA142" i="1" s="1"/>
  <c r="BA141" i="1" s="1"/>
  <c r="BB139" i="1"/>
  <c r="AV255" i="1"/>
  <c r="AV257" i="1"/>
  <c r="AV256" i="1"/>
  <c r="AV259" i="1"/>
  <c r="AV258" i="1"/>
  <c r="BD21" i="6"/>
  <c r="BD22" i="6"/>
  <c r="AX297" i="1"/>
  <c r="AX302" i="1" s="1"/>
  <c r="AX290" i="1" s="1"/>
  <c r="AX298" i="1"/>
  <c r="AX303" i="1" s="1"/>
  <c r="AX291" i="1" s="1"/>
  <c r="AY325" i="1"/>
  <c r="AY323" i="1"/>
  <c r="AY301" i="1"/>
  <c r="AY289" i="1" s="1"/>
  <c r="AY236" i="1"/>
  <c r="AY242" i="1"/>
  <c r="AY172" i="1"/>
  <c r="AY296" i="1" s="1"/>
  <c r="AZ308" i="1"/>
  <c r="AZ299" i="1"/>
  <c r="AZ287" i="1" s="1"/>
  <c r="AZ237" i="1"/>
  <c r="AZ148" i="1"/>
  <c r="AZ188" i="1"/>
  <c r="AX370" i="1"/>
  <c r="AX310" i="1"/>
  <c r="AX171" i="1"/>
  <c r="AW258" i="1" l="1"/>
  <c r="AW257" i="1"/>
  <c r="AX273" i="1"/>
  <c r="AW255" i="1"/>
  <c r="AX241" i="1"/>
  <c r="AX29" i="6"/>
  <c r="AX30" i="4"/>
  <c r="AW256" i="1"/>
  <c r="AT270" i="1"/>
  <c r="AT341" i="1"/>
  <c r="AT345" i="1" s="1"/>
  <c r="AT342" i="1"/>
  <c r="AT346" i="1" s="1"/>
  <c r="AX322" i="1"/>
  <c r="AX262" i="1"/>
  <c r="AX175" i="1"/>
  <c r="AX258" i="1" s="1"/>
  <c r="AX284" i="1"/>
  <c r="AX285" i="1" s="1"/>
  <c r="AX320" i="1"/>
  <c r="AU269" i="1"/>
  <c r="AU254" i="1"/>
  <c r="AX326" i="1"/>
  <c r="AY240" i="1"/>
  <c r="AY30" i="4" s="1"/>
  <c r="AG31" i="6"/>
  <c r="AG32" i="4"/>
  <c r="AG281" i="1"/>
  <c r="AW34" i="6"/>
  <c r="AW35" i="4"/>
  <c r="AW285" i="1"/>
  <c r="AY298" i="1"/>
  <c r="AY303" i="1" s="1"/>
  <c r="AY291" i="1" s="1"/>
  <c r="AY297" i="1"/>
  <c r="AY302" i="1" s="1"/>
  <c r="AY290" i="1" s="1"/>
  <c r="BD23" i="4"/>
  <c r="BD22" i="4"/>
  <c r="BA300" i="1"/>
  <c r="BA288" i="1" s="1"/>
  <c r="BA238" i="1"/>
  <c r="BA309" i="1"/>
  <c r="BA189" i="1"/>
  <c r="BA149" i="1"/>
  <c r="AH223" i="1"/>
  <c r="AH225" i="1" s="1"/>
  <c r="AH248" i="1" s="1"/>
  <c r="AH245" i="1" s="1"/>
  <c r="BC138" i="1"/>
  <c r="BB144" i="1"/>
  <c r="BA308" i="1"/>
  <c r="BA299" i="1"/>
  <c r="BA287" i="1" s="1"/>
  <c r="BA237" i="1"/>
  <c r="BA148" i="1"/>
  <c r="BA188" i="1"/>
  <c r="AY273" i="1"/>
  <c r="BH168" i="1"/>
  <c r="BG166" i="1"/>
  <c r="BE274" i="1"/>
  <c r="BD272" i="1"/>
  <c r="AX26" i="6"/>
  <c r="AX27" i="4"/>
  <c r="AY370" i="1"/>
  <c r="AY310" i="1"/>
  <c r="AY171" i="1"/>
  <c r="BB335" i="1"/>
  <c r="BB218" i="1"/>
  <c r="BB234" i="1"/>
  <c r="BB247" i="1" s="1"/>
  <c r="BC125" i="1"/>
  <c r="BC124" i="1"/>
  <c r="AV253" i="1"/>
  <c r="AY319" i="1"/>
  <c r="AY320" i="1" s="1"/>
  <c r="BE21" i="6"/>
  <c r="BE22" i="6"/>
  <c r="AF36" i="6"/>
  <c r="AF39" i="6" s="1"/>
  <c r="AF37" i="4"/>
  <c r="AF40" i="4" s="1"/>
  <c r="AF350" i="1"/>
  <c r="AF316" i="1"/>
  <c r="AF338" i="1"/>
  <c r="AF328" i="1"/>
  <c r="AE351" i="1"/>
  <c r="AE329" i="1"/>
  <c r="AE339" i="1"/>
  <c r="AI228" i="1"/>
  <c r="AI230" i="1" s="1"/>
  <c r="BC137" i="1"/>
  <c r="BB143" i="1"/>
  <c r="BB136" i="1"/>
  <c r="BB135" i="1" s="1"/>
  <c r="AZ243" i="1"/>
  <c r="AZ173" i="1"/>
  <c r="AZ325" i="1"/>
  <c r="AZ323" i="1"/>
  <c r="AZ301" i="1"/>
  <c r="AZ289" i="1" s="1"/>
  <c r="AZ242" i="1"/>
  <c r="AZ172" i="1"/>
  <c r="AZ296" i="1" s="1"/>
  <c r="AZ236" i="1"/>
  <c r="BB145" i="1"/>
  <c r="BB142" i="1" s="1"/>
  <c r="BB141" i="1" s="1"/>
  <c r="BC139" i="1"/>
  <c r="AW253" i="1" l="1"/>
  <c r="AW269" i="1" s="1"/>
  <c r="AW270" i="1" s="1"/>
  <c r="AX257" i="1"/>
  <c r="AY241" i="1"/>
  <c r="AX34" i="6"/>
  <c r="AX255" i="1"/>
  <c r="AX256" i="1"/>
  <c r="AY326" i="1"/>
  <c r="AY29" i="6"/>
  <c r="AY324" i="1"/>
  <c r="AY322" i="1"/>
  <c r="AY262" i="1"/>
  <c r="AY175" i="1"/>
  <c r="AY255" i="1" s="1"/>
  <c r="AX259" i="1"/>
  <c r="AX35" i="4"/>
  <c r="AU270" i="1"/>
  <c r="AU341" i="1"/>
  <c r="AU345" i="1" s="1"/>
  <c r="AU342" i="1"/>
  <c r="AU346" i="1" s="1"/>
  <c r="AU343" i="1"/>
  <c r="AU347" i="1" s="1"/>
  <c r="AW254" i="1"/>
  <c r="AY257" i="1"/>
  <c r="AW342" i="1"/>
  <c r="AW346" i="1" s="1"/>
  <c r="AW341" i="1"/>
  <c r="AW345" i="1" s="1"/>
  <c r="AZ240" i="1"/>
  <c r="AZ262" i="1" s="1"/>
  <c r="AH224" i="1"/>
  <c r="AI222" i="1" s="1"/>
  <c r="AI223" i="1" s="1"/>
  <c r="AI225" i="1" s="1"/>
  <c r="AI248" i="1" s="1"/>
  <c r="AI245" i="1" s="1"/>
  <c r="AY284" i="1"/>
  <c r="AY34" i="6" s="1"/>
  <c r="AF339" i="1"/>
  <c r="AF329" i="1"/>
  <c r="AF351" i="1"/>
  <c r="BI168" i="1"/>
  <c r="BH166" i="1"/>
  <c r="AG33" i="6"/>
  <c r="AG34" i="4"/>
  <c r="AG349" i="1"/>
  <c r="AG337" i="1"/>
  <c r="AG315" i="1"/>
  <c r="AG282" i="1"/>
  <c r="BC143" i="1"/>
  <c r="BD137" i="1"/>
  <c r="BC136" i="1"/>
  <c r="BC135" i="1" s="1"/>
  <c r="AH278" i="1"/>
  <c r="AH279" i="1" s="1"/>
  <c r="AH246" i="1"/>
  <c r="AZ370" i="1"/>
  <c r="AZ310" i="1"/>
  <c r="AZ171" i="1"/>
  <c r="AV254" i="1"/>
  <c r="AV269" i="1"/>
  <c r="AV270" i="1" s="1"/>
  <c r="BC145" i="1"/>
  <c r="BC142" i="1" s="1"/>
  <c r="BC141" i="1" s="1"/>
  <c r="BD139" i="1"/>
  <c r="AZ319" i="1"/>
  <c r="AY26" i="6"/>
  <c r="AY27" i="4"/>
  <c r="BB309" i="1"/>
  <c r="BB300" i="1"/>
  <c r="BB288" i="1" s="1"/>
  <c r="BB189" i="1"/>
  <c r="BB238" i="1"/>
  <c r="BB149" i="1"/>
  <c r="AI229" i="1"/>
  <c r="AJ227" i="1" s="1"/>
  <c r="AW343" i="1"/>
  <c r="AW347" i="1" s="1"/>
  <c r="BD138" i="1"/>
  <c r="BC144" i="1"/>
  <c r="BE23" i="4"/>
  <c r="BE22" i="4"/>
  <c r="BF21" i="6"/>
  <c r="BF22" i="6"/>
  <c r="BC335" i="1"/>
  <c r="BC234" i="1"/>
  <c r="BC247" i="1" s="1"/>
  <c r="BC218" i="1"/>
  <c r="BD125" i="1"/>
  <c r="BD124" i="1"/>
  <c r="BF274" i="1"/>
  <c r="BE272" i="1"/>
  <c r="AZ298" i="1"/>
  <c r="AZ303" i="1" s="1"/>
  <c r="AZ291" i="1" s="1"/>
  <c r="AZ297" i="1"/>
  <c r="AZ302" i="1" s="1"/>
  <c r="AZ290" i="1" s="1"/>
  <c r="BB308" i="1"/>
  <c r="BB299" i="1"/>
  <c r="BB287" i="1" s="1"/>
  <c r="BB237" i="1"/>
  <c r="BB148" i="1"/>
  <c r="BB188" i="1"/>
  <c r="BA325" i="1"/>
  <c r="BA323" i="1"/>
  <c r="BA301" i="1"/>
  <c r="BA289" i="1" s="1"/>
  <c r="BA236" i="1"/>
  <c r="BA242" i="1"/>
  <c r="BA172" i="1"/>
  <c r="BA296" i="1" s="1"/>
  <c r="BA243" i="1"/>
  <c r="BA173" i="1"/>
  <c r="AX253" i="1" l="1"/>
  <c r="AY256" i="1"/>
  <c r="AY259" i="1"/>
  <c r="AY258" i="1"/>
  <c r="AY253" i="1"/>
  <c r="AY269" i="1" s="1"/>
  <c r="AY270" i="1" s="1"/>
  <c r="AZ29" i="6"/>
  <c r="AZ320" i="1"/>
  <c r="AZ324" i="1"/>
  <c r="AZ322" i="1"/>
  <c r="AZ273" i="1"/>
  <c r="AZ175" i="1"/>
  <c r="AZ259" i="1" s="1"/>
  <c r="AZ241" i="1"/>
  <c r="AZ284" i="1"/>
  <c r="AZ285" i="1" s="1"/>
  <c r="AZ30" i="4"/>
  <c r="AZ326" i="1"/>
  <c r="BA240" i="1"/>
  <c r="BA29" i="6" s="1"/>
  <c r="AY285" i="1"/>
  <c r="AY35" i="4"/>
  <c r="BB243" i="1"/>
  <c r="BB173" i="1"/>
  <c r="BA298" i="1"/>
  <c r="BA303" i="1" s="1"/>
  <c r="BA291" i="1" s="1"/>
  <c r="BA297" i="1"/>
  <c r="BA302" i="1" s="1"/>
  <c r="BA290" i="1" s="1"/>
  <c r="BB325" i="1"/>
  <c r="BB323" i="1"/>
  <c r="BB301" i="1"/>
  <c r="BB289" i="1" s="1"/>
  <c r="BB242" i="1"/>
  <c r="BB236" i="1"/>
  <c r="BB172" i="1"/>
  <c r="BB296" i="1" s="1"/>
  <c r="AH31" i="6"/>
  <c r="AH32" i="4"/>
  <c r="AH281" i="1"/>
  <c r="AG36" i="6"/>
  <c r="AG39" i="6" s="1"/>
  <c r="AG37" i="4"/>
  <c r="AG40" i="4" s="1"/>
  <c r="AG350" i="1"/>
  <c r="AG328" i="1"/>
  <c r="AG316" i="1"/>
  <c r="AG338" i="1"/>
  <c r="BF23" i="4"/>
  <c r="BF22" i="4"/>
  <c r="AX254" i="1"/>
  <c r="AX269" i="1"/>
  <c r="AX270" i="1" s="1"/>
  <c r="BG22" i="6"/>
  <c r="BG21" i="6"/>
  <c r="BC308" i="1"/>
  <c r="BC299" i="1"/>
  <c r="BC287" i="1" s="1"/>
  <c r="BC237" i="1"/>
  <c r="BC148" i="1"/>
  <c r="BC188" i="1"/>
  <c r="BA319" i="1"/>
  <c r="BG274" i="1"/>
  <c r="BF272" i="1"/>
  <c r="BE138" i="1"/>
  <c r="BD144" i="1"/>
  <c r="BD145" i="1"/>
  <c r="BD142" i="1" s="1"/>
  <c r="BD141" i="1" s="1"/>
  <c r="BE139" i="1"/>
  <c r="AV341" i="1"/>
  <c r="AV345" i="1" s="1"/>
  <c r="BD143" i="1"/>
  <c r="BE137" i="1"/>
  <c r="BD136" i="1"/>
  <c r="BD135" i="1" s="1"/>
  <c r="BC309" i="1"/>
  <c r="BC300" i="1"/>
  <c r="BC288" i="1" s="1"/>
  <c r="BC238" i="1"/>
  <c r="BC149" i="1"/>
  <c r="BC189" i="1"/>
  <c r="AV343" i="1"/>
  <c r="AV347" i="1" s="1"/>
  <c r="BD335" i="1"/>
  <c r="BD218" i="1"/>
  <c r="BD234" i="1"/>
  <c r="BD247" i="1" s="1"/>
  <c r="BE125" i="1"/>
  <c r="BE124" i="1"/>
  <c r="AI278" i="1"/>
  <c r="AI279" i="1" s="1"/>
  <c r="AI246" i="1"/>
  <c r="AV342" i="1"/>
  <c r="AV346" i="1" s="1"/>
  <c r="BA370" i="1"/>
  <c r="BA310" i="1"/>
  <c r="BA171" i="1"/>
  <c r="AJ228" i="1"/>
  <c r="AJ230" i="1" s="1"/>
  <c r="AI224" i="1"/>
  <c r="AJ222" i="1" s="1"/>
  <c r="AZ26" i="6"/>
  <c r="AZ27" i="4"/>
  <c r="BJ168" i="1"/>
  <c r="BI166" i="1"/>
  <c r="AY254" i="1" l="1"/>
  <c r="BA273" i="1"/>
  <c r="BA241" i="1"/>
  <c r="BA320" i="1"/>
  <c r="BA326" i="1"/>
  <c r="BA262" i="1"/>
  <c r="AZ34" i="6"/>
  <c r="AJ229" i="1"/>
  <c r="AK227" i="1" s="1"/>
  <c r="AK228" i="1" s="1"/>
  <c r="AK230" i="1" s="1"/>
  <c r="BA284" i="1"/>
  <c r="BA35" i="4" s="1"/>
  <c r="AZ35" i="4"/>
  <c r="AZ258" i="1"/>
  <c r="BA175" i="1"/>
  <c r="BA256" i="1" s="1"/>
  <c r="BA324" i="1"/>
  <c r="AY343" i="1"/>
  <c r="AY347" i="1" s="1"/>
  <c r="AY342" i="1"/>
  <c r="AY346" i="1" s="1"/>
  <c r="AZ257" i="1"/>
  <c r="AZ256" i="1"/>
  <c r="AZ255" i="1"/>
  <c r="BA322" i="1"/>
  <c r="BA258" i="1"/>
  <c r="BA30" i="4"/>
  <c r="BA257" i="1"/>
  <c r="AY341" i="1"/>
  <c r="AY345" i="1" s="1"/>
  <c r="AX341" i="1"/>
  <c r="AX345" i="1" s="1"/>
  <c r="AX343" i="1"/>
  <c r="AX347" i="1" s="1"/>
  <c r="AX342" i="1"/>
  <c r="AX346" i="1" s="1"/>
  <c r="BB370" i="1"/>
  <c r="BB310" i="1"/>
  <c r="BB171" i="1"/>
  <c r="BF138" i="1"/>
  <c r="BE144" i="1"/>
  <c r="BH274" i="1"/>
  <c r="BG272" i="1"/>
  <c r="BC325" i="1"/>
  <c r="BC323" i="1"/>
  <c r="BC301" i="1"/>
  <c r="BC289" i="1" s="1"/>
  <c r="BC242" i="1"/>
  <c r="BC236" i="1"/>
  <c r="BC172" i="1"/>
  <c r="BC296" i="1" s="1"/>
  <c r="AH33" i="6"/>
  <c r="AH34" i="4"/>
  <c r="AH337" i="1"/>
  <c r="AH349" i="1"/>
  <c r="AH315" i="1"/>
  <c r="AH282" i="1"/>
  <c r="BB240" i="1"/>
  <c r="BB326" i="1" s="1"/>
  <c r="BB319" i="1"/>
  <c r="BK168" i="1"/>
  <c r="BK166" i="1" s="1"/>
  <c r="BJ166" i="1"/>
  <c r="BA26" i="6"/>
  <c r="BA27" i="4"/>
  <c r="BE335" i="1"/>
  <c r="BE234" i="1"/>
  <c r="BE247" i="1" s="1"/>
  <c r="BE218" i="1"/>
  <c r="BF124" i="1"/>
  <c r="BF125" i="1"/>
  <c r="BD308" i="1"/>
  <c r="BD299" i="1"/>
  <c r="BD287" i="1" s="1"/>
  <c r="BD188" i="1"/>
  <c r="BD237" i="1"/>
  <c r="BD148" i="1"/>
  <c r="AJ223" i="1"/>
  <c r="AJ225" i="1" s="1"/>
  <c r="AJ248" i="1" s="1"/>
  <c r="AJ245" i="1" s="1"/>
  <c r="BC243" i="1"/>
  <c r="BC173" i="1"/>
  <c r="BF137" i="1"/>
  <c r="BE143" i="1"/>
  <c r="BE136" i="1"/>
  <c r="BE135" i="1" s="1"/>
  <c r="AI31" i="6"/>
  <c r="AI32" i="4"/>
  <c r="AI281" i="1"/>
  <c r="BH22" i="6"/>
  <c r="BH21" i="6"/>
  <c r="BG23" i="4"/>
  <c r="BG22" i="4"/>
  <c r="AG351" i="1"/>
  <c r="AG329" i="1"/>
  <c r="AG339" i="1"/>
  <c r="BF139" i="1"/>
  <c r="BE145" i="1"/>
  <c r="BE142" i="1" s="1"/>
  <c r="BE141" i="1" s="1"/>
  <c r="BD309" i="1"/>
  <c r="BD300" i="1"/>
  <c r="BD288" i="1" s="1"/>
  <c r="BD238" i="1"/>
  <c r="BD149" i="1"/>
  <c r="BD189" i="1"/>
  <c r="BB298" i="1"/>
  <c r="BB303" i="1" s="1"/>
  <c r="BB291" i="1" s="1"/>
  <c r="BB297" i="1"/>
  <c r="BB302" i="1" s="1"/>
  <c r="BB290" i="1" s="1"/>
  <c r="BA34" i="6" l="1"/>
  <c r="AK229" i="1"/>
  <c r="AL227" i="1" s="1"/>
  <c r="BA285" i="1"/>
  <c r="BA259" i="1"/>
  <c r="BA255" i="1"/>
  <c r="AZ253" i="1"/>
  <c r="BB320" i="1"/>
  <c r="BB284" i="1"/>
  <c r="BB34" i="6" s="1"/>
  <c r="BD323" i="1"/>
  <c r="BD301" i="1"/>
  <c r="BD289" i="1" s="1"/>
  <c r="BD325" i="1"/>
  <c r="BD242" i="1"/>
  <c r="BD172" i="1"/>
  <c r="BD296" i="1" s="1"/>
  <c r="BD236" i="1"/>
  <c r="AL228" i="1"/>
  <c r="AL230" i="1" s="1"/>
  <c r="BH272" i="1"/>
  <c r="BI274" i="1"/>
  <c r="BG137" i="1"/>
  <c r="BF143" i="1"/>
  <c r="BF136" i="1"/>
  <c r="BF135" i="1" s="1"/>
  <c r="BE309" i="1"/>
  <c r="BE300" i="1"/>
  <c r="BE288" i="1" s="1"/>
  <c r="BE238" i="1"/>
  <c r="BE149" i="1"/>
  <c r="BE189" i="1"/>
  <c r="BI22" i="6"/>
  <c r="BI21" i="6"/>
  <c r="BD243" i="1"/>
  <c r="BD173" i="1"/>
  <c r="BG139" i="1"/>
  <c r="BF145" i="1"/>
  <c r="BF142" i="1" s="1"/>
  <c r="BF141" i="1" s="1"/>
  <c r="AI33" i="6"/>
  <c r="AI34" i="4"/>
  <c r="AI349" i="1"/>
  <c r="AI315" i="1"/>
  <c r="AI337" i="1"/>
  <c r="AI282" i="1"/>
  <c r="BB29" i="6"/>
  <c r="BB30" i="4"/>
  <c r="BB241" i="1"/>
  <c r="BB175" i="1"/>
  <c r="BB262" i="1"/>
  <c r="BB322" i="1"/>
  <c r="BB273" i="1"/>
  <c r="BC297" i="1"/>
  <c r="BC302" i="1" s="1"/>
  <c r="BC290" i="1" s="1"/>
  <c r="BC298" i="1"/>
  <c r="BC303" i="1" s="1"/>
  <c r="BC291" i="1" s="1"/>
  <c r="AJ278" i="1"/>
  <c r="AJ279" i="1" s="1"/>
  <c r="AJ246" i="1"/>
  <c r="BF335" i="1"/>
  <c r="BF234" i="1"/>
  <c r="BF247" i="1" s="1"/>
  <c r="BF218" i="1"/>
  <c r="BG124" i="1"/>
  <c r="BG125" i="1"/>
  <c r="BC370" i="1"/>
  <c r="BC310" i="1"/>
  <c r="BC171" i="1"/>
  <c r="BF144" i="1"/>
  <c r="BG138" i="1"/>
  <c r="BH22" i="4"/>
  <c r="BH23" i="4"/>
  <c r="AJ224" i="1"/>
  <c r="AK222" i="1" s="1"/>
  <c r="AH36" i="6"/>
  <c r="AH39" i="6" s="1"/>
  <c r="AH37" i="4"/>
  <c r="AH40" i="4" s="1"/>
  <c r="AH350" i="1"/>
  <c r="AH338" i="1"/>
  <c r="AH328" i="1"/>
  <c r="AH316" i="1"/>
  <c r="BC240" i="1"/>
  <c r="BC326" i="1" s="1"/>
  <c r="BB26" i="6"/>
  <c r="BB27" i="4"/>
  <c r="BE308" i="1"/>
  <c r="BE299" i="1"/>
  <c r="BE287" i="1" s="1"/>
  <c r="BE237" i="1"/>
  <c r="BE188" i="1"/>
  <c r="BE148" i="1"/>
  <c r="BB324" i="1"/>
  <c r="BC324" i="1"/>
  <c r="BC319" i="1"/>
  <c r="BC320" i="1" s="1"/>
  <c r="BA253" i="1" l="1"/>
  <c r="BA254" i="1" s="1"/>
  <c r="BB285" i="1"/>
  <c r="BB35" i="4"/>
  <c r="AZ254" i="1"/>
  <c r="AZ269" i="1"/>
  <c r="AH329" i="1"/>
  <c r="AH339" i="1"/>
  <c r="AH351" i="1"/>
  <c r="BE243" i="1"/>
  <c r="BE173" i="1"/>
  <c r="AL229" i="1"/>
  <c r="AM227" i="1" s="1"/>
  <c r="BE325" i="1"/>
  <c r="BE323" i="1"/>
  <c r="BE301" i="1"/>
  <c r="BE289" i="1" s="1"/>
  <c r="BE242" i="1"/>
  <c r="BE236" i="1"/>
  <c r="BE172" i="1"/>
  <c r="BE296" i="1" s="1"/>
  <c r="BI23" i="4"/>
  <c r="BI22" i="4"/>
  <c r="BD319" i="1"/>
  <c r="AI36" i="6"/>
  <c r="AI39" i="6" s="1"/>
  <c r="AI37" i="4"/>
  <c r="AI40" i="4" s="1"/>
  <c r="AI350" i="1"/>
  <c r="AI316" i="1"/>
  <c r="AI338" i="1"/>
  <c r="AI328" i="1"/>
  <c r="BG144" i="1"/>
  <c r="BH138" i="1"/>
  <c r="BB255" i="1"/>
  <c r="BB258" i="1"/>
  <c r="BB256" i="1"/>
  <c r="BB257" i="1"/>
  <c r="BB259" i="1"/>
  <c r="BD370" i="1"/>
  <c r="BD310" i="1"/>
  <c r="BD171" i="1"/>
  <c r="AJ31" i="6"/>
  <c r="AJ32" i="4"/>
  <c r="AJ281" i="1"/>
  <c r="BJ22" i="6"/>
  <c r="BJ21" i="6"/>
  <c r="BF308" i="1"/>
  <c r="BF299" i="1"/>
  <c r="BF287" i="1" s="1"/>
  <c r="BF237" i="1"/>
  <c r="BF188" i="1"/>
  <c r="BF148" i="1"/>
  <c r="BD297" i="1"/>
  <c r="BD302" i="1" s="1"/>
  <c r="BD290" i="1" s="1"/>
  <c r="BD298" i="1"/>
  <c r="BD303" i="1" s="1"/>
  <c r="BD291" i="1" s="1"/>
  <c r="BC26" i="6"/>
  <c r="BC27" i="4"/>
  <c r="BG335" i="1"/>
  <c r="BG234" i="1"/>
  <c r="BG247" i="1" s="1"/>
  <c r="BH124" i="1"/>
  <c r="BG218" i="1"/>
  <c r="BH125" i="1"/>
  <c r="BD240" i="1"/>
  <c r="BD324" i="1" s="1"/>
  <c r="BC29" i="6"/>
  <c r="BC30" i="4"/>
  <c r="BC241" i="1"/>
  <c r="BC175" i="1"/>
  <c r="BC262" i="1"/>
  <c r="BC322" i="1"/>
  <c r="BC273" i="1"/>
  <c r="AK223" i="1"/>
  <c r="AK225" i="1" s="1"/>
  <c r="AK248" i="1" s="1"/>
  <c r="AK245" i="1" s="1"/>
  <c r="BF309" i="1"/>
  <c r="BF300" i="1"/>
  <c r="BF288" i="1" s="1"/>
  <c r="BF238" i="1"/>
  <c r="BF149" i="1"/>
  <c r="BF189" i="1"/>
  <c r="BH137" i="1"/>
  <c r="BG143" i="1"/>
  <c r="BG136" i="1"/>
  <c r="BG135" i="1" s="1"/>
  <c r="BC284" i="1"/>
  <c r="BH139" i="1"/>
  <c r="BG145" i="1"/>
  <c r="BG142" i="1" s="1"/>
  <c r="BG141" i="1" s="1"/>
  <c r="BJ274" i="1"/>
  <c r="BI272" i="1"/>
  <c r="BA269" i="1" l="1"/>
  <c r="BA342" i="1" s="1"/>
  <c r="BA346" i="1" s="1"/>
  <c r="AZ270" i="1"/>
  <c r="AZ342" i="1"/>
  <c r="AZ346" i="1" s="1"/>
  <c r="AZ341" i="1"/>
  <c r="AZ345" i="1" s="1"/>
  <c r="AZ343" i="1"/>
  <c r="AZ347" i="1" s="1"/>
  <c r="BD284" i="1"/>
  <c r="BD285" i="1" s="1"/>
  <c r="AK224" i="1"/>
  <c r="AL222" i="1" s="1"/>
  <c r="AL223" i="1" s="1"/>
  <c r="AL225" i="1" s="1"/>
  <c r="AL248" i="1" s="1"/>
  <c r="AL245" i="1" s="1"/>
  <c r="BC34" i="6"/>
  <c r="BC35" i="4"/>
  <c r="BC285" i="1"/>
  <c r="BD320" i="1"/>
  <c r="BE319" i="1"/>
  <c r="BD326" i="1"/>
  <c r="AK278" i="1"/>
  <c r="AK279" i="1" s="1"/>
  <c r="AK246" i="1"/>
  <c r="BK22" i="6"/>
  <c r="BK21" i="6"/>
  <c r="D17" i="6" s="1" a="1"/>
  <c r="D17" i="6" s="1"/>
  <c r="AI329" i="1"/>
  <c r="AI339" i="1"/>
  <c r="AI351" i="1"/>
  <c r="H17" i="6" a="1"/>
  <c r="H17" i="6" s="1"/>
  <c r="AJ33" i="6"/>
  <c r="AJ34" i="4"/>
  <c r="AJ349" i="1"/>
  <c r="AJ337" i="1"/>
  <c r="AJ315" i="1"/>
  <c r="AJ282" i="1"/>
  <c r="AM228" i="1"/>
  <c r="AM230" i="1" s="1"/>
  <c r="BF243" i="1"/>
  <c r="BF173" i="1"/>
  <c r="BD29" i="6"/>
  <c r="BD30" i="4"/>
  <c r="BD241" i="1"/>
  <c r="BD175" i="1"/>
  <c r="BD262" i="1"/>
  <c r="BD322" i="1"/>
  <c r="BD273" i="1"/>
  <c r="BB253" i="1"/>
  <c r="BJ23" i="4"/>
  <c r="BJ22" i="4"/>
  <c r="G17" i="6" a="1"/>
  <c r="G17" i="6" s="1"/>
  <c r="BH144" i="1"/>
  <c r="BI138" i="1"/>
  <c r="BE297" i="1"/>
  <c r="BE302" i="1" s="1"/>
  <c r="BE290" i="1" s="1"/>
  <c r="BE298" i="1"/>
  <c r="BE303" i="1" s="1"/>
  <c r="BE291" i="1" s="1"/>
  <c r="BI139" i="1"/>
  <c r="BH145" i="1"/>
  <c r="BH142" i="1" s="1"/>
  <c r="BH141" i="1" s="1"/>
  <c r="F17" i="6" a="1"/>
  <c r="F17" i="6" s="1"/>
  <c r="D16" i="6" a="1"/>
  <c r="D16" i="6" s="1"/>
  <c r="BG308" i="1"/>
  <c r="BG299" i="1"/>
  <c r="BG287" i="1" s="1"/>
  <c r="BG237" i="1"/>
  <c r="BG188" i="1"/>
  <c r="BG148" i="1"/>
  <c r="BJ272" i="1"/>
  <c r="BK274" i="1"/>
  <c r="BK272" i="1" s="1"/>
  <c r="BI137" i="1"/>
  <c r="BH143" i="1"/>
  <c r="BH136" i="1"/>
  <c r="BH135" i="1" s="1"/>
  <c r="BH335" i="1"/>
  <c r="BH234" i="1"/>
  <c r="BH247" i="1" s="1"/>
  <c r="BH218" i="1"/>
  <c r="BI125" i="1"/>
  <c r="BI124" i="1"/>
  <c r="BF323" i="1"/>
  <c r="BF325" i="1"/>
  <c r="BF301" i="1"/>
  <c r="BF289" i="1" s="1"/>
  <c r="BF242" i="1"/>
  <c r="BF172" i="1"/>
  <c r="BF296" i="1" s="1"/>
  <c r="BF236" i="1"/>
  <c r="BE370" i="1"/>
  <c r="BE310" i="1"/>
  <c r="BE171" i="1"/>
  <c r="BG309" i="1"/>
  <c r="BG300" i="1"/>
  <c r="BG288" i="1" s="1"/>
  <c r="BG238" i="1"/>
  <c r="BG149" i="1"/>
  <c r="BG189" i="1"/>
  <c r="BC258" i="1"/>
  <c r="BC256" i="1"/>
  <c r="BC257" i="1"/>
  <c r="BC255" i="1"/>
  <c r="BC259" i="1"/>
  <c r="BD26" i="6"/>
  <c r="BD27" i="4"/>
  <c r="F16" i="6" a="1"/>
  <c r="F16" i="6" s="1"/>
  <c r="BE240" i="1"/>
  <c r="G16" i="6" a="1"/>
  <c r="G16" i="6" s="1"/>
  <c r="H16" i="6" a="1"/>
  <c r="H16" i="6" s="1"/>
  <c r="BD35" i="4" l="1"/>
  <c r="BD34" i="6"/>
  <c r="BA270" i="1"/>
  <c r="BA343" i="1"/>
  <c r="BA347" i="1" s="1"/>
  <c r="BA341" i="1"/>
  <c r="BA345" i="1" s="1"/>
  <c r="BF240" i="1"/>
  <c r="BF326" i="1" s="1"/>
  <c r="AM229" i="1"/>
  <c r="AN227" i="1" s="1"/>
  <c r="BE284" i="1"/>
  <c r="BE34" i="6" s="1"/>
  <c r="AL224" i="1"/>
  <c r="AM222" i="1" s="1"/>
  <c r="BE29" i="6"/>
  <c r="BE30" i="4"/>
  <c r="BE241" i="1"/>
  <c r="BE175" i="1"/>
  <c r="BE262" i="1"/>
  <c r="BE322" i="1"/>
  <c r="BE273" i="1"/>
  <c r="BG243" i="1"/>
  <c r="BG173" i="1"/>
  <c r="BF319" i="1"/>
  <c r="BG325" i="1"/>
  <c r="BG323" i="1"/>
  <c r="BG301" i="1"/>
  <c r="BG289" i="1" s="1"/>
  <c r="BG236" i="1"/>
  <c r="BG242" i="1"/>
  <c r="BG172" i="1"/>
  <c r="BG296" i="1" s="1"/>
  <c r="BI145" i="1"/>
  <c r="BI142" i="1" s="1"/>
  <c r="BI141" i="1" s="1"/>
  <c r="BJ139" i="1"/>
  <c r="BJ137" i="1"/>
  <c r="BI143" i="1"/>
  <c r="BI136" i="1"/>
  <c r="BI135" i="1" s="1"/>
  <c r="AJ36" i="6"/>
  <c r="AJ39" i="6" s="1"/>
  <c r="AJ37" i="4"/>
  <c r="AJ40" i="4" s="1"/>
  <c r="AJ338" i="1"/>
  <c r="AJ350" i="1"/>
  <c r="AJ328" i="1"/>
  <c r="AJ316" i="1"/>
  <c r="BC253" i="1"/>
  <c r="BK22" i="4"/>
  <c r="F17" i="4" s="1" a="1"/>
  <c r="F17" i="4" s="1"/>
  <c r="BK23" i="4"/>
  <c r="BI335" i="1"/>
  <c r="BI234" i="1"/>
  <c r="BI247" i="1" s="1"/>
  <c r="BI218" i="1"/>
  <c r="BJ124" i="1"/>
  <c r="BJ125" i="1"/>
  <c r="BB254" i="1"/>
  <c r="BB269" i="1"/>
  <c r="BB270" i="1" s="1"/>
  <c r="BE326" i="1"/>
  <c r="AK31" i="6"/>
  <c r="AK32" i="4"/>
  <c r="AK281" i="1"/>
  <c r="I16" i="6"/>
  <c r="BI144" i="1"/>
  <c r="BJ138" i="1"/>
  <c r="E18" i="4" a="1"/>
  <c r="E18" i="4" s="1"/>
  <c r="BE320" i="1"/>
  <c r="BE26" i="6"/>
  <c r="BE27" i="4"/>
  <c r="BF370" i="1"/>
  <c r="BF310" i="1"/>
  <c r="BF171" i="1"/>
  <c r="BF297" i="1"/>
  <c r="BF302" i="1" s="1"/>
  <c r="BF290" i="1" s="1"/>
  <c r="BF298" i="1"/>
  <c r="BF303" i="1" s="1"/>
  <c r="BF291" i="1" s="1"/>
  <c r="G17" i="4" a="1"/>
  <c r="G17" i="4" s="1"/>
  <c r="BE324" i="1"/>
  <c r="AM223" i="1"/>
  <c r="AM225" i="1" s="1"/>
  <c r="AM248" i="1" s="1"/>
  <c r="AM245" i="1" s="1"/>
  <c r="BD255" i="1"/>
  <c r="BD257" i="1"/>
  <c r="BD258" i="1"/>
  <c r="BD256" i="1"/>
  <c r="BD259" i="1"/>
  <c r="AN228" i="1"/>
  <c r="AN230" i="1" s="1"/>
  <c r="BH308" i="1"/>
  <c r="BH299" i="1"/>
  <c r="BH287" i="1" s="1"/>
  <c r="BH188" i="1"/>
  <c r="BH148" i="1"/>
  <c r="BH237" i="1"/>
  <c r="BH309" i="1"/>
  <c r="BH300" i="1"/>
  <c r="BH288" i="1" s="1"/>
  <c r="BH189" i="1"/>
  <c r="BH238" i="1"/>
  <c r="BH149" i="1"/>
  <c r="H18" i="4" a="1"/>
  <c r="H18" i="4" s="1"/>
  <c r="AL278" i="1"/>
  <c r="AL279" i="1" s="1"/>
  <c r="AL246" i="1"/>
  <c r="E17" i="6" a="1"/>
  <c r="E17" i="6" s="1"/>
  <c r="E16" i="6" a="1"/>
  <c r="E16" i="6" s="1"/>
  <c r="AM224" i="1" l="1"/>
  <c r="AN222" i="1" s="1"/>
  <c r="BF322" i="1"/>
  <c r="BF241" i="1"/>
  <c r="BF29" i="6"/>
  <c r="BF273" i="1"/>
  <c r="BF262" i="1"/>
  <c r="BF324" i="1"/>
  <c r="BF175" i="1"/>
  <c r="BF255" i="1" s="1"/>
  <c r="BF30" i="4"/>
  <c r="BE285" i="1"/>
  <c r="BE35" i="4"/>
  <c r="BG240" i="1"/>
  <c r="BG262" i="1" s="1"/>
  <c r="BF320" i="1"/>
  <c r="BF284" i="1"/>
  <c r="BF285" i="1" s="1"/>
  <c r="BB342" i="1"/>
  <c r="BB346" i="1" s="1"/>
  <c r="BB341" i="1"/>
  <c r="BB345" i="1" s="1"/>
  <c r="BB343" i="1"/>
  <c r="BB347" i="1" s="1"/>
  <c r="AL31" i="6"/>
  <c r="AL32" i="4"/>
  <c r="AL281" i="1"/>
  <c r="AK33" i="6"/>
  <c r="AK34" i="4"/>
  <c r="AK349" i="1"/>
  <c r="AK337" i="1"/>
  <c r="AK315" i="1"/>
  <c r="AK282" i="1"/>
  <c r="BK137" i="1"/>
  <c r="BJ143" i="1"/>
  <c r="BJ136" i="1"/>
  <c r="BJ135" i="1" s="1"/>
  <c r="BG370" i="1"/>
  <c r="BG310" i="1"/>
  <c r="BG171" i="1"/>
  <c r="BH325" i="1"/>
  <c r="BH323" i="1"/>
  <c r="BH301" i="1"/>
  <c r="BH289" i="1" s="1"/>
  <c r="BH236" i="1"/>
  <c r="BH242" i="1"/>
  <c r="BH172" i="1"/>
  <c r="BH296" i="1" s="1"/>
  <c r="G18" i="4" a="1"/>
  <c r="G18" i="4" s="1"/>
  <c r="D17" i="4" a="1"/>
  <c r="D17" i="4" s="1"/>
  <c r="BG319" i="1"/>
  <c r="BD253" i="1"/>
  <c r="E17" i="4" a="1"/>
  <c r="E17" i="4" s="1"/>
  <c r="BG326" i="1"/>
  <c r="BE257" i="1"/>
  <c r="BE255" i="1"/>
  <c r="BE258" i="1"/>
  <c r="BE256" i="1"/>
  <c r="BE259" i="1"/>
  <c r="BF26" i="6"/>
  <c r="BF27" i="4"/>
  <c r="AJ351" i="1"/>
  <c r="AJ339" i="1"/>
  <c r="AJ329" i="1"/>
  <c r="BK138" i="1"/>
  <c r="BK144" i="1" s="1"/>
  <c r="BJ144" i="1"/>
  <c r="H17" i="4" a="1"/>
  <c r="H17" i="4" s="1"/>
  <c r="E14" i="1" a="1"/>
  <c r="E14" i="1" s="1"/>
  <c r="F14" i="1" a="1"/>
  <c r="F14" i="1" s="1"/>
  <c r="BC254" i="1"/>
  <c r="BC269" i="1"/>
  <c r="BC270" i="1" s="1"/>
  <c r="F18" i="4" a="1"/>
  <c r="F18" i="4" s="1"/>
  <c r="BJ145" i="1"/>
  <c r="BJ142" i="1" s="1"/>
  <c r="BJ141" i="1" s="1"/>
  <c r="BK139" i="1"/>
  <c r="BK145" i="1" s="1"/>
  <c r="BK142" i="1" s="1"/>
  <c r="BK141" i="1" s="1"/>
  <c r="BJ335" i="1"/>
  <c r="BJ218" i="1"/>
  <c r="BJ234" i="1"/>
  <c r="BJ247" i="1" s="1"/>
  <c r="BK125" i="1"/>
  <c r="BK124" i="1"/>
  <c r="BH243" i="1"/>
  <c r="BH173" i="1"/>
  <c r="AN223" i="1"/>
  <c r="AN225" i="1" s="1"/>
  <c r="AN248" i="1" s="1"/>
  <c r="AN245" i="1" s="1"/>
  <c r="AN229" i="1"/>
  <c r="AO227" i="1" s="1"/>
  <c r="AM278" i="1"/>
  <c r="AM279" i="1" s="1"/>
  <c r="AM246" i="1"/>
  <c r="BI309" i="1"/>
  <c r="BI300" i="1"/>
  <c r="BI288" i="1" s="1"/>
  <c r="BI238" i="1"/>
  <c r="BI189" i="1"/>
  <c r="BI149" i="1"/>
  <c r="D18" i="4" a="1"/>
  <c r="D18" i="4" s="1"/>
  <c r="BI308" i="1"/>
  <c r="BI299" i="1"/>
  <c r="BI287" i="1" s="1"/>
  <c r="BI237" i="1"/>
  <c r="BI188" i="1"/>
  <c r="BI148" i="1"/>
  <c r="BG298" i="1"/>
  <c r="BG303" i="1" s="1"/>
  <c r="BG291" i="1" s="1"/>
  <c r="BG297" i="1"/>
  <c r="BG302" i="1" s="1"/>
  <c r="BG290" i="1" s="1"/>
  <c r="BG320" i="1" l="1"/>
  <c r="BG175" i="1"/>
  <c r="BG258" i="1" s="1"/>
  <c r="BF34" i="6"/>
  <c r="BG322" i="1"/>
  <c r="BG324" i="1"/>
  <c r="BG241" i="1"/>
  <c r="BG30" i="4"/>
  <c r="BG29" i="6"/>
  <c r="BG273" i="1"/>
  <c r="BF256" i="1"/>
  <c r="BF259" i="1"/>
  <c r="BF258" i="1"/>
  <c r="BF257" i="1"/>
  <c r="BF35" i="4"/>
  <c r="BG284" i="1"/>
  <c r="BG285" i="1" s="1"/>
  <c r="BC343" i="1"/>
  <c r="BC347" i="1" s="1"/>
  <c r="BC342" i="1"/>
  <c r="BC346" i="1" s="1"/>
  <c r="BC341" i="1"/>
  <c r="BC345" i="1" s="1"/>
  <c r="AO228" i="1"/>
  <c r="AO230" i="1" s="1"/>
  <c r="AN224" i="1"/>
  <c r="AO222" i="1" s="1"/>
  <c r="BE253" i="1"/>
  <c r="BH370" i="1"/>
  <c r="BH310" i="1"/>
  <c r="BH171" i="1"/>
  <c r="BG255" i="1"/>
  <c r="BJ309" i="1"/>
  <c r="BJ238" i="1"/>
  <c r="BJ189" i="1"/>
  <c r="BJ300" i="1"/>
  <c r="BJ288" i="1" s="1"/>
  <c r="BJ149" i="1"/>
  <c r="H17" i="1" a="1"/>
  <c r="H17" i="1" s="1"/>
  <c r="G17" i="1" a="1"/>
  <c r="G17" i="1" s="1"/>
  <c r="E17" i="1" a="1"/>
  <c r="E17" i="1" s="1"/>
  <c r="BI243" i="1"/>
  <c r="BI173" i="1"/>
  <c r="AN278" i="1"/>
  <c r="AN279" i="1" s="1"/>
  <c r="AN246" i="1"/>
  <c r="AK36" i="6"/>
  <c r="AK39" i="6" s="1"/>
  <c r="AK37" i="4"/>
  <c r="AK40" i="4" s="1"/>
  <c r="AK350" i="1"/>
  <c r="AK338" i="1"/>
  <c r="AK328" i="1"/>
  <c r="AK316" i="1"/>
  <c r="BK309" i="1"/>
  <c r="BK300" i="1"/>
  <c r="BK288" i="1" s="1"/>
  <c r="D77" i="1" s="1"/>
  <c r="BK238" i="1"/>
  <c r="BK189" i="1"/>
  <c r="D22" i="1" s="1"/>
  <c r="BK149" i="1"/>
  <c r="I17" i="4"/>
  <c r="F17" i="1" a="1"/>
  <c r="F17" i="1" s="1"/>
  <c r="E58" i="1"/>
  <c r="E21" i="1"/>
  <c r="E42" i="1"/>
  <c r="D82" i="1"/>
  <c r="E39" i="1"/>
  <c r="D38" i="1"/>
  <c r="E114" i="1"/>
  <c r="E37" i="1"/>
  <c r="E36" i="1"/>
  <c r="E78" i="1"/>
  <c r="D81" i="1"/>
  <c r="E29" i="1"/>
  <c r="E31" i="1"/>
  <c r="E19" i="1"/>
  <c r="E104" i="1"/>
  <c r="D40" i="1"/>
  <c r="E65" i="1"/>
  <c r="D65" i="1"/>
  <c r="E68" i="1"/>
  <c r="E22" i="1"/>
  <c r="D39" i="1"/>
  <c r="E81" i="1"/>
  <c r="E50" i="1"/>
  <c r="E79" i="1"/>
  <c r="D63" i="1"/>
  <c r="E34" i="1"/>
  <c r="F76" i="1"/>
  <c r="F29" i="1"/>
  <c r="E61" i="1"/>
  <c r="F80" i="1"/>
  <c r="F40" i="1"/>
  <c r="F114" i="1"/>
  <c r="F112" i="1"/>
  <c r="E32" i="1"/>
  <c r="E64" i="1"/>
  <c r="F22" i="1"/>
  <c r="F63" i="1"/>
  <c r="F110" i="1"/>
  <c r="E110" i="1"/>
  <c r="F34" i="1"/>
  <c r="E38" i="1"/>
  <c r="E77" i="1"/>
  <c r="F32" i="1"/>
  <c r="E80" i="1"/>
  <c r="F50" i="1"/>
  <c r="F58" i="1"/>
  <c r="E67" i="1"/>
  <c r="F68" i="1"/>
  <c r="E63" i="1"/>
  <c r="F64" i="1"/>
  <c r="F42" i="1"/>
  <c r="F67" i="1"/>
  <c r="F79" i="1"/>
  <c r="F31" i="1"/>
  <c r="E26" i="1"/>
  <c r="F81" i="1"/>
  <c r="F24" i="1"/>
  <c r="F19" i="1"/>
  <c r="D50" i="1"/>
  <c r="F78" i="1"/>
  <c r="F27" i="1"/>
  <c r="F61" i="1"/>
  <c r="D64" i="1"/>
  <c r="E82" i="1"/>
  <c r="F82" i="1"/>
  <c r="E112" i="1"/>
  <c r="F21" i="1"/>
  <c r="F39" i="1"/>
  <c r="F38" i="1"/>
  <c r="D110" i="1"/>
  <c r="F26" i="1"/>
  <c r="E24" i="1"/>
  <c r="F65" i="1"/>
  <c r="F37" i="1"/>
  <c r="F36" i="1"/>
  <c r="F77" i="1"/>
  <c r="E40" i="1"/>
  <c r="E27" i="1"/>
  <c r="G61" i="1"/>
  <c r="E76" i="1"/>
  <c r="G58" i="1"/>
  <c r="G19" i="1"/>
  <c r="G39" i="1"/>
  <c r="G65" i="1"/>
  <c r="G40" i="1"/>
  <c r="G110" i="1"/>
  <c r="G29" i="1"/>
  <c r="G26" i="1"/>
  <c r="G38" i="1"/>
  <c r="G64" i="1"/>
  <c r="G42" i="1"/>
  <c r="G27" i="1"/>
  <c r="G112" i="1"/>
  <c r="G36" i="1"/>
  <c r="G114" i="1"/>
  <c r="G115" i="1" s="1"/>
  <c r="D61" i="1"/>
  <c r="G31" i="1"/>
  <c r="G24" i="1"/>
  <c r="D19" i="1"/>
  <c r="G79" i="1"/>
  <c r="G21" i="1"/>
  <c r="G22" i="1"/>
  <c r="G81" i="1"/>
  <c r="G63" i="1"/>
  <c r="G32" i="1"/>
  <c r="G82" i="1"/>
  <c r="G50" i="1"/>
  <c r="G76" i="1"/>
  <c r="G78" i="1"/>
  <c r="G77" i="1"/>
  <c r="G80" i="1"/>
  <c r="H40" i="1"/>
  <c r="H65" i="1"/>
  <c r="H61" i="1"/>
  <c r="H77" i="1"/>
  <c r="H82" i="1"/>
  <c r="H50" i="1"/>
  <c r="H64" i="1"/>
  <c r="H19" i="1"/>
  <c r="H36" i="1"/>
  <c r="H110" i="1"/>
  <c r="H38" i="1"/>
  <c r="H63" i="1"/>
  <c r="H39" i="1"/>
  <c r="H81" i="1"/>
  <c r="H14" i="1" a="1"/>
  <c r="H14" i="1" s="1"/>
  <c r="D14" i="1" a="1"/>
  <c r="D14" i="1" s="1"/>
  <c r="E15" i="1" s="1"/>
  <c r="G14" i="1" a="1"/>
  <c r="G14" i="1" s="1"/>
  <c r="E4" i="6"/>
  <c r="E5" i="4"/>
  <c r="BK234" i="1"/>
  <c r="BK247" i="1" s="1"/>
  <c r="BK218" i="1"/>
  <c r="BK335" i="1"/>
  <c r="BD254" i="1"/>
  <c r="BD269" i="1"/>
  <c r="BD270" i="1" s="1"/>
  <c r="BG256" i="1"/>
  <c r="BJ308" i="1"/>
  <c r="BJ299" i="1"/>
  <c r="BJ287" i="1" s="1"/>
  <c r="BJ188" i="1"/>
  <c r="BJ148" i="1"/>
  <c r="BJ237" i="1"/>
  <c r="BI325" i="1"/>
  <c r="BI323" i="1"/>
  <c r="BI301" i="1"/>
  <c r="BI289" i="1" s="1"/>
  <c r="BI236" i="1"/>
  <c r="BI242" i="1"/>
  <c r="BI172" i="1"/>
  <c r="BI296" i="1" s="1"/>
  <c r="AM31" i="6"/>
  <c r="AM32" i="4"/>
  <c r="AM281" i="1"/>
  <c r="BH298" i="1"/>
  <c r="BH303" i="1" s="1"/>
  <c r="BH291" i="1" s="1"/>
  <c r="BH297" i="1"/>
  <c r="BH302" i="1" s="1"/>
  <c r="BH290" i="1" s="1"/>
  <c r="BG26" i="6"/>
  <c r="BG27" i="4"/>
  <c r="F4" i="6"/>
  <c r="F5" i="4"/>
  <c r="F15" i="1"/>
  <c r="BH319" i="1"/>
  <c r="BG34" i="6"/>
  <c r="BG35" i="4"/>
  <c r="D17" i="1" a="1"/>
  <c r="D17" i="1" s="1"/>
  <c r="BH240" i="1"/>
  <c r="BH324" i="1" s="1"/>
  <c r="BK143" i="1"/>
  <c r="BK136" i="1"/>
  <c r="BK135" i="1" s="1"/>
  <c r="F16" i="1" s="1" a="1"/>
  <c r="F16" i="1" s="1"/>
  <c r="AL33" i="6"/>
  <c r="AL34" i="4"/>
  <c r="AL349" i="1"/>
  <c r="AL337" i="1"/>
  <c r="AL315" i="1"/>
  <c r="AL282" i="1"/>
  <c r="BG259" i="1" l="1"/>
  <c r="BG257" i="1"/>
  <c r="BF253" i="1"/>
  <c r="BF269" i="1" s="1"/>
  <c r="BD341" i="1"/>
  <c r="BD345" i="1" s="1"/>
  <c r="H16" i="1" a="1"/>
  <c r="H16" i="1" s="1"/>
  <c r="H27" i="1"/>
  <c r="BI240" i="1"/>
  <c r="BI326" i="1" s="1"/>
  <c r="BD342" i="1"/>
  <c r="BD346" i="1" s="1"/>
  <c r="BH320" i="1"/>
  <c r="E113" i="1"/>
  <c r="BD343" i="1"/>
  <c r="BD347" i="1" s="1"/>
  <c r="H22" i="1"/>
  <c r="F35" i="1"/>
  <c r="F115" i="1"/>
  <c r="G62" i="1"/>
  <c r="F62" i="1"/>
  <c r="F51" i="1"/>
  <c r="E62" i="1"/>
  <c r="G51" i="1"/>
  <c r="G43" i="1"/>
  <c r="F43" i="1"/>
  <c r="G111" i="1"/>
  <c r="G108" i="1"/>
  <c r="G109" i="1" s="1"/>
  <c r="F10" i="6"/>
  <c r="F11" i="4"/>
  <c r="AN31" i="6"/>
  <c r="AN32" i="4"/>
  <c r="AN281" i="1"/>
  <c r="BH29" i="6"/>
  <c r="BH30" i="4"/>
  <c r="BH241" i="1"/>
  <c r="BH175" i="1"/>
  <c r="BH262" i="1"/>
  <c r="BH322" i="1"/>
  <c r="BH273" i="1"/>
  <c r="E16" i="1" a="1"/>
  <c r="E16" i="1" s="1"/>
  <c r="D36" i="1"/>
  <c r="H5" i="6"/>
  <c r="H6" i="4"/>
  <c r="H20" i="1"/>
  <c r="G113" i="1"/>
  <c r="E108" i="1"/>
  <c r="E109" i="1" s="1"/>
  <c r="E111" i="1"/>
  <c r="E51" i="1"/>
  <c r="E15" i="6"/>
  <c r="E18" i="6" s="1"/>
  <c r="E16" i="4"/>
  <c r="E19" i="4" s="1"/>
  <c r="E105" i="1"/>
  <c r="E115" i="1"/>
  <c r="BH326" i="1"/>
  <c r="AK339" i="1"/>
  <c r="AK351" i="1"/>
  <c r="AK329" i="1"/>
  <c r="BJ243" i="1"/>
  <c r="BJ173" i="1"/>
  <c r="F59" i="1"/>
  <c r="F108" i="1"/>
  <c r="F109" i="1" s="1"/>
  <c r="F111" i="1"/>
  <c r="E5" i="6"/>
  <c r="E6" i="4"/>
  <c r="E20" i="1"/>
  <c r="AL36" i="6"/>
  <c r="AL39" i="6" s="1"/>
  <c r="AL37" i="4"/>
  <c r="AL40" i="4" s="1"/>
  <c r="AL338" i="1"/>
  <c r="AL328" i="1"/>
  <c r="AL350" i="1"/>
  <c r="AL316" i="1"/>
  <c r="BI298" i="1"/>
  <c r="BI303" i="1" s="1"/>
  <c r="BI291" i="1" s="1"/>
  <c r="BI297" i="1"/>
  <c r="BI302" i="1" s="1"/>
  <c r="BI290" i="1" s="1"/>
  <c r="BJ325" i="1"/>
  <c r="BJ323" i="1"/>
  <c r="BJ301" i="1"/>
  <c r="BJ289" i="1" s="1"/>
  <c r="BJ236" i="1"/>
  <c r="BJ242" i="1"/>
  <c r="BJ172" i="1"/>
  <c r="BJ296" i="1" s="1"/>
  <c r="D5" i="6"/>
  <c r="D6" i="4"/>
  <c r="D20" i="1"/>
  <c r="G6" i="6"/>
  <c r="G7" i="4"/>
  <c r="G25" i="1"/>
  <c r="F8" i="6"/>
  <c r="F9" i="4"/>
  <c r="F70" i="1"/>
  <c r="F30" i="1"/>
  <c r="E8" i="6"/>
  <c r="E9" i="4"/>
  <c r="E70" i="1"/>
  <c r="BG253" i="1"/>
  <c r="G4" i="6"/>
  <c r="G5" i="4"/>
  <c r="G15" i="1"/>
  <c r="G5" i="6"/>
  <c r="G6" i="4"/>
  <c r="G20" i="1"/>
  <c r="F73" i="1"/>
  <c r="E10" i="6"/>
  <c r="E11" i="4"/>
  <c r="E43" i="1"/>
  <c r="BK243" i="1"/>
  <c r="D32" i="1" s="1"/>
  <c r="BK173" i="1"/>
  <c r="D27" i="1"/>
  <c r="BH26" i="6"/>
  <c r="BH27" i="4"/>
  <c r="BE254" i="1"/>
  <c r="BE269" i="1"/>
  <c r="BE270" i="1" s="1"/>
  <c r="AM33" i="6"/>
  <c r="AM34" i="4"/>
  <c r="AM349" i="1"/>
  <c r="AM337" i="1"/>
  <c r="AM282" i="1"/>
  <c r="AM315" i="1"/>
  <c r="F104" i="1" s="1"/>
  <c r="BI370" i="1"/>
  <c r="BI310" i="1"/>
  <c r="BI171" i="1"/>
  <c r="BH284" i="1"/>
  <c r="D4" i="6"/>
  <c r="D5" i="4"/>
  <c r="D15" i="1"/>
  <c r="G59" i="1"/>
  <c r="F5" i="6"/>
  <c r="F6" i="4"/>
  <c r="F20" i="1"/>
  <c r="E35" i="1"/>
  <c r="AO223" i="1"/>
  <c r="AO225" i="1" s="1"/>
  <c r="AO248" i="1" s="1"/>
  <c r="BK308" i="1"/>
  <c r="BK299" i="1"/>
  <c r="BK287" i="1" s="1"/>
  <c r="H76" i="1" s="1"/>
  <c r="BK237" i="1"/>
  <c r="BK188" i="1"/>
  <c r="D21" i="1" s="1"/>
  <c r="BK148" i="1"/>
  <c r="D16" i="1" a="1"/>
  <c r="D16" i="1" s="1"/>
  <c r="BI319" i="1"/>
  <c r="H4" i="6"/>
  <c r="H5" i="4"/>
  <c r="H15" i="1"/>
  <c r="G73" i="1"/>
  <c r="G8" i="6"/>
  <c r="G9" i="4"/>
  <c r="G30" i="1"/>
  <c r="E73" i="1"/>
  <c r="E6" i="6"/>
  <c r="E7" i="4"/>
  <c r="F6" i="6"/>
  <c r="F7" i="4"/>
  <c r="F25" i="1"/>
  <c r="F113" i="1"/>
  <c r="E59" i="1"/>
  <c r="AO229" i="1"/>
  <c r="AP227" i="1" s="1"/>
  <c r="G16" i="1" a="1"/>
  <c r="G16" i="1" s="1"/>
  <c r="BF270" i="1" l="1"/>
  <c r="BF343" i="1"/>
  <c r="BF347" i="1" s="1"/>
  <c r="BF342" i="1"/>
  <c r="BF346" i="1" s="1"/>
  <c r="BF254" i="1"/>
  <c r="BI324" i="1"/>
  <c r="BI29" i="6"/>
  <c r="BF341" i="1"/>
  <c r="BF345" i="1" s="1"/>
  <c r="BI241" i="1"/>
  <c r="BI30" i="4"/>
  <c r="BI273" i="1"/>
  <c r="BI322" i="1"/>
  <c r="BI262" i="1"/>
  <c r="BI320" i="1"/>
  <c r="BI175" i="1"/>
  <c r="BI258" i="1" s="1"/>
  <c r="BE341" i="1"/>
  <c r="BE345" i="1" s="1"/>
  <c r="BE343" i="1"/>
  <c r="BE347" i="1" s="1"/>
  <c r="F15" i="6"/>
  <c r="F18" i="6" s="1"/>
  <c r="F16" i="4"/>
  <c r="F19" i="4" s="1"/>
  <c r="F117" i="1"/>
  <c r="F118" i="1" s="1"/>
  <c r="F105" i="1"/>
  <c r="F13" i="6"/>
  <c r="F14" i="4"/>
  <c r="F74" i="1"/>
  <c r="BJ298" i="1"/>
  <c r="BJ303" i="1" s="1"/>
  <c r="BJ291" i="1" s="1"/>
  <c r="BJ297" i="1"/>
  <c r="BJ302" i="1" s="1"/>
  <c r="BJ290" i="1" s="1"/>
  <c r="BH257" i="1"/>
  <c r="BH255" i="1"/>
  <c r="BH259" i="1"/>
  <c r="BH258" i="1"/>
  <c r="BH256" i="1"/>
  <c r="AP228" i="1"/>
  <c r="AP230" i="1" s="1"/>
  <c r="E13" i="6"/>
  <c r="E14" i="4"/>
  <c r="E74" i="1"/>
  <c r="BK325" i="1"/>
  <c r="BK323" i="1"/>
  <c r="H112" i="1" s="1"/>
  <c r="BK301" i="1"/>
  <c r="BK289" i="1" s="1"/>
  <c r="BK242" i="1"/>
  <c r="H31" i="1" s="1"/>
  <c r="BK236" i="1"/>
  <c r="BK172" i="1"/>
  <c r="BK296" i="1" s="1"/>
  <c r="D26" i="1"/>
  <c r="H26" i="1"/>
  <c r="BJ240" i="1"/>
  <c r="BJ326" i="1" s="1"/>
  <c r="D76" i="1"/>
  <c r="BJ370" i="1"/>
  <c r="BJ310" i="1"/>
  <c r="BJ171" i="1"/>
  <c r="AL351" i="1"/>
  <c r="AL339" i="1"/>
  <c r="AL329" i="1"/>
  <c r="F12" i="6"/>
  <c r="F13" i="4"/>
  <c r="F71" i="1"/>
  <c r="BH34" i="6"/>
  <c r="BH35" i="4"/>
  <c r="BH285" i="1"/>
  <c r="G13" i="6"/>
  <c r="G14" i="4"/>
  <c r="G74" i="1"/>
  <c r="BI26" i="6"/>
  <c r="BI27" i="4"/>
  <c r="AM36" i="6"/>
  <c r="AM39" i="6" s="1"/>
  <c r="AM37" i="4"/>
  <c r="AM40" i="4" s="1"/>
  <c r="AM328" i="1"/>
  <c r="AM350" i="1"/>
  <c r="AM316" i="1"/>
  <c r="AM338" i="1"/>
  <c r="H21" i="1"/>
  <c r="BG254" i="1"/>
  <c r="BG269" i="1"/>
  <c r="BG270" i="1" s="1"/>
  <c r="BJ319" i="1"/>
  <c r="AO224" i="1"/>
  <c r="AP222" i="1" s="1"/>
  <c r="BE342" i="1"/>
  <c r="BE346" i="1" s="1"/>
  <c r="E12" i="6"/>
  <c r="E13" i="4"/>
  <c r="E71" i="1"/>
  <c r="E117" i="1"/>
  <c r="E118" i="1" s="1"/>
  <c r="AN33" i="6"/>
  <c r="AN34" i="4"/>
  <c r="AN337" i="1"/>
  <c r="AN349" i="1"/>
  <c r="AN315" i="1"/>
  <c r="AN282" i="1"/>
  <c r="AO245" i="1"/>
  <c r="H32" i="1"/>
  <c r="BI284" i="1"/>
  <c r="BI256" i="1" l="1"/>
  <c r="BI255" i="1"/>
  <c r="BI259" i="1"/>
  <c r="BI257" i="1"/>
  <c r="AP229" i="1"/>
  <c r="AQ227" i="1" s="1"/>
  <c r="AQ228" i="1" s="1"/>
  <c r="AQ230" i="1" s="1"/>
  <c r="BJ320" i="1"/>
  <c r="BJ324" i="1"/>
  <c r="BG343" i="1"/>
  <c r="BG347" i="1" s="1"/>
  <c r="BK319" i="1"/>
  <c r="D112" i="1"/>
  <c r="AO278" i="1"/>
  <c r="AO246" i="1"/>
  <c r="BJ29" i="6"/>
  <c r="BJ30" i="4"/>
  <c r="BJ175" i="1"/>
  <c r="BJ241" i="1"/>
  <c r="BJ262" i="1"/>
  <c r="BJ322" i="1"/>
  <c r="BJ273" i="1"/>
  <c r="D114" i="1"/>
  <c r="H114" i="1"/>
  <c r="BH253" i="1"/>
  <c r="AN36" i="6"/>
  <c r="AN39" i="6" s="1"/>
  <c r="AN37" i="4"/>
  <c r="AN40" i="4" s="1"/>
  <c r="AN350" i="1"/>
  <c r="AN316" i="1"/>
  <c r="AN338" i="1"/>
  <c r="AN328" i="1"/>
  <c r="AM351" i="1"/>
  <c r="AM329" i="1"/>
  <c r="AM339" i="1"/>
  <c r="BK297" i="1"/>
  <c r="BK302" i="1" s="1"/>
  <c r="BK290" i="1" s="1"/>
  <c r="BK298" i="1"/>
  <c r="BK303" i="1" s="1"/>
  <c r="BK291" i="1" s="1"/>
  <c r="BJ284" i="1"/>
  <c r="BJ26" i="6"/>
  <c r="BJ27" i="4"/>
  <c r="BK370" i="1"/>
  <c r="BK310" i="1"/>
  <c r="BK171" i="1"/>
  <c r="D24" i="1"/>
  <c r="H24" i="1"/>
  <c r="BI34" i="6"/>
  <c r="BI35" i="4"/>
  <c r="BI285" i="1"/>
  <c r="BG341" i="1"/>
  <c r="BG345" i="1" s="1"/>
  <c r="BK240" i="1"/>
  <c r="H29" i="1" s="1"/>
  <c r="D31" i="1"/>
  <c r="AP223" i="1"/>
  <c r="AP225" i="1" s="1"/>
  <c r="AP248" i="1" s="1"/>
  <c r="BG342" i="1"/>
  <c r="BG346" i="1" s="1"/>
  <c r="D78" i="1"/>
  <c r="H78" i="1"/>
  <c r="BI253" i="1" l="1"/>
  <c r="AQ229" i="1"/>
  <c r="AR227" i="1" s="1"/>
  <c r="AP224" i="1"/>
  <c r="AQ222" i="1" s="1"/>
  <c r="BK326" i="1"/>
  <c r="H8" i="6"/>
  <c r="H9" i="4"/>
  <c r="H30" i="1"/>
  <c r="H51" i="1"/>
  <c r="H111" i="1"/>
  <c r="H62" i="1"/>
  <c r="H113" i="1"/>
  <c r="BJ34" i="6"/>
  <c r="BJ35" i="4"/>
  <c r="BJ285" i="1"/>
  <c r="BK26" i="6"/>
  <c r="BK27" i="4"/>
  <c r="AP245" i="1"/>
  <c r="D80" i="1"/>
  <c r="H80" i="1"/>
  <c r="AN339" i="1"/>
  <c r="AN351" i="1"/>
  <c r="AN329" i="1"/>
  <c r="AQ223" i="1"/>
  <c r="AQ225" i="1" s="1"/>
  <c r="AQ248" i="1" s="1"/>
  <c r="AQ245" i="1" s="1"/>
  <c r="AR228" i="1"/>
  <c r="AR230" i="1" s="1"/>
  <c r="D79" i="1"/>
  <c r="H79" i="1"/>
  <c r="BK284" i="1"/>
  <c r="AO279" i="1"/>
  <c r="D6" i="6"/>
  <c r="D7" i="4"/>
  <c r="D25" i="1"/>
  <c r="E25" i="1"/>
  <c r="D108" i="1"/>
  <c r="H6" i="6"/>
  <c r="H7" i="4"/>
  <c r="H25" i="1"/>
  <c r="BK29" i="6"/>
  <c r="BK30" i="4"/>
  <c r="BK241" i="1"/>
  <c r="BK175" i="1"/>
  <c r="BK262" i="1"/>
  <c r="BK322" i="1"/>
  <c r="D29" i="1"/>
  <c r="D115" i="1" s="1"/>
  <c r="BK273" i="1"/>
  <c r="BH254" i="1"/>
  <c r="BH269" i="1"/>
  <c r="BH342" i="1" s="1"/>
  <c r="BH346" i="1" s="1"/>
  <c r="H115" i="1"/>
  <c r="BJ257" i="1"/>
  <c r="BJ259" i="1"/>
  <c r="BJ258" i="1"/>
  <c r="BJ256" i="1"/>
  <c r="BJ255" i="1"/>
  <c r="BK320" i="1"/>
  <c r="H108" i="1"/>
  <c r="H109" i="1" s="1"/>
  <c r="BK324" i="1"/>
  <c r="BI254" i="1" l="1"/>
  <c r="BI269" i="1"/>
  <c r="BH341" i="1"/>
  <c r="BH345" i="1" s="1"/>
  <c r="D73" i="1"/>
  <c r="D13" i="6" s="1"/>
  <c r="BH343" i="1"/>
  <c r="BH347" i="1" s="1"/>
  <c r="AR229" i="1"/>
  <c r="AS227" i="1" s="1"/>
  <c r="AS228" i="1" s="1"/>
  <c r="AS230" i="1" s="1"/>
  <c r="D109" i="1"/>
  <c r="D113" i="1"/>
  <c r="BJ253" i="1"/>
  <c r="H73" i="1"/>
  <c r="H74" i="1" s="1"/>
  <c r="BK258" i="1"/>
  <c r="BK256" i="1"/>
  <c r="BK255" i="1"/>
  <c r="BK259" i="1"/>
  <c r="BK257" i="1"/>
  <c r="AO31" i="6"/>
  <c r="AO32" i="4"/>
  <c r="AO281" i="1"/>
  <c r="BK34" i="6"/>
  <c r="BK35" i="4"/>
  <c r="BK285" i="1"/>
  <c r="AP278" i="1"/>
  <c r="AP246" i="1"/>
  <c r="AQ224" i="1"/>
  <c r="AR222" i="1" s="1"/>
  <c r="AQ278" i="1"/>
  <c r="AQ279" i="1" s="1"/>
  <c r="AQ246" i="1"/>
  <c r="D8" i="6"/>
  <c r="D9" i="4"/>
  <c r="D30" i="1"/>
  <c r="E30" i="1"/>
  <c r="D62" i="1"/>
  <c r="D111" i="1"/>
  <c r="D51" i="1"/>
  <c r="BH270" i="1"/>
  <c r="BI270" i="1" l="1"/>
  <c r="BI343" i="1"/>
  <c r="BI347" i="1" s="1"/>
  <c r="BI342" i="1"/>
  <c r="BI346" i="1" s="1"/>
  <c r="BI341" i="1"/>
  <c r="BI345" i="1" s="1"/>
  <c r="H13" i="6"/>
  <c r="H14" i="4"/>
  <c r="BJ269" i="1"/>
  <c r="BJ270" i="1" s="1"/>
  <c r="D74" i="1"/>
  <c r="D14" i="4"/>
  <c r="AS229" i="1"/>
  <c r="AT227" i="1" s="1"/>
  <c r="BJ254" i="1"/>
  <c r="BK253" i="1"/>
  <c r="BK254" i="1" s="1"/>
  <c r="AR223" i="1"/>
  <c r="AR225" i="1" s="1"/>
  <c r="AR248" i="1" s="1"/>
  <c r="AO33" i="6"/>
  <c r="AO34" i="4"/>
  <c r="AO349" i="1"/>
  <c r="AO337" i="1"/>
  <c r="AO315" i="1"/>
  <c r="AO282" i="1"/>
  <c r="AT228" i="1"/>
  <c r="AT230" i="1" s="1"/>
  <c r="AQ31" i="6"/>
  <c r="AQ32" i="4"/>
  <c r="AQ281" i="1"/>
  <c r="D42" i="1"/>
  <c r="D43" i="1" s="1"/>
  <c r="AP279" i="1"/>
  <c r="H42" i="1" l="1"/>
  <c r="H43" i="1" s="1"/>
  <c r="BJ341" i="1"/>
  <c r="BJ345" i="1" s="1"/>
  <c r="BJ343" i="1"/>
  <c r="BJ347" i="1" s="1"/>
  <c r="BJ342" i="1"/>
  <c r="BJ346" i="1" s="1"/>
  <c r="BK269" i="1"/>
  <c r="BK343" i="1" s="1"/>
  <c r="BK347" i="1" s="1"/>
  <c r="AT229" i="1"/>
  <c r="AU227" i="1" s="1"/>
  <c r="AO36" i="6"/>
  <c r="AO39" i="6" s="1"/>
  <c r="AO37" i="4"/>
  <c r="AO40" i="4" s="1"/>
  <c r="AO350" i="1"/>
  <c r="AO328" i="1"/>
  <c r="AO316" i="1"/>
  <c r="AO338" i="1"/>
  <c r="AP31" i="6"/>
  <c r="AP32" i="4"/>
  <c r="AP281" i="1"/>
  <c r="AQ33" i="6"/>
  <c r="AQ34" i="4"/>
  <c r="AQ349" i="1"/>
  <c r="AQ315" i="1"/>
  <c r="AQ337" i="1"/>
  <c r="AQ282" i="1"/>
  <c r="D58" i="1"/>
  <c r="D59" i="1" s="1"/>
  <c r="H58" i="1"/>
  <c r="H59" i="1" s="1"/>
  <c r="AR245" i="1"/>
  <c r="AU228" i="1"/>
  <c r="AU230" i="1" s="1"/>
  <c r="AR224" i="1"/>
  <c r="AS222" i="1" s="1"/>
  <c r="BK270" i="1" l="1"/>
  <c r="BK342" i="1"/>
  <c r="BK346" i="1" s="1"/>
  <c r="BK341" i="1"/>
  <c r="BK345" i="1" s="1"/>
  <c r="AQ36" i="6"/>
  <c r="AQ39" i="6" s="1"/>
  <c r="AQ37" i="4"/>
  <c r="AQ40" i="4" s="1"/>
  <c r="AQ350" i="1"/>
  <c r="AQ316" i="1"/>
  <c r="AQ338" i="1"/>
  <c r="AQ328" i="1"/>
  <c r="AO351" i="1"/>
  <c r="AO329" i="1"/>
  <c r="AO339" i="1"/>
  <c r="AP33" i="6"/>
  <c r="AP34" i="4"/>
  <c r="AP337" i="1"/>
  <c r="AP349" i="1"/>
  <c r="AP315" i="1"/>
  <c r="AP282" i="1"/>
  <c r="AR278" i="1"/>
  <c r="AR246" i="1"/>
  <c r="AS223" i="1"/>
  <c r="AS225" i="1" s="1"/>
  <c r="AS248" i="1" s="1"/>
  <c r="AU229" i="1"/>
  <c r="AV227" i="1" s="1"/>
  <c r="AR279" i="1" l="1"/>
  <c r="AQ329" i="1"/>
  <c r="AQ351" i="1"/>
  <c r="AQ339" i="1"/>
  <c r="AV228" i="1"/>
  <c r="AV230" i="1" s="1"/>
  <c r="AP36" i="6"/>
  <c r="AP39" i="6" s="1"/>
  <c r="AP37" i="4"/>
  <c r="AP40" i="4" s="1"/>
  <c r="AP350" i="1"/>
  <c r="AP338" i="1"/>
  <c r="AP328" i="1"/>
  <c r="AP316" i="1"/>
  <c r="AS224" i="1"/>
  <c r="AT222" i="1" s="1"/>
  <c r="AS245" i="1"/>
  <c r="AV229" i="1" l="1"/>
  <c r="AW227" i="1" s="1"/>
  <c r="AW228" i="1" s="1"/>
  <c r="AW230" i="1" s="1"/>
  <c r="AT223" i="1"/>
  <c r="AT225" i="1" s="1"/>
  <c r="AT248" i="1" s="1"/>
  <c r="AT245" i="1" s="1"/>
  <c r="AS278" i="1"/>
  <c r="AS279" i="1" s="1"/>
  <c r="AS246" i="1"/>
  <c r="AP329" i="1"/>
  <c r="AP351" i="1"/>
  <c r="AP339" i="1"/>
  <c r="AR31" i="6"/>
  <c r="AR32" i="4"/>
  <c r="AR281" i="1"/>
  <c r="AR33" i="6" l="1"/>
  <c r="AR34" i="4"/>
  <c r="AR349" i="1"/>
  <c r="AR337" i="1"/>
  <c r="AR315" i="1"/>
  <c r="AR282" i="1"/>
  <c r="AS31" i="6"/>
  <c r="AS32" i="4"/>
  <c r="AS281" i="1"/>
  <c r="AT224" i="1"/>
  <c r="AU222" i="1" s="1"/>
  <c r="AW229" i="1"/>
  <c r="AX227" i="1" s="1"/>
  <c r="AT246" i="1"/>
  <c r="AT278" i="1"/>
  <c r="AT279" i="1" s="1"/>
  <c r="AT31" i="6" l="1"/>
  <c r="AT32" i="4"/>
  <c r="AT281" i="1"/>
  <c r="AR36" i="6"/>
  <c r="AR39" i="6" s="1"/>
  <c r="AR37" i="4"/>
  <c r="AR40" i="4" s="1"/>
  <c r="AR338" i="1"/>
  <c r="AR328" i="1"/>
  <c r="AR316" i="1"/>
  <c r="AR350" i="1"/>
  <c r="AX228" i="1"/>
  <c r="AX230" i="1" s="1"/>
  <c r="AU223" i="1"/>
  <c r="AU225" i="1" s="1"/>
  <c r="AU248" i="1" s="1"/>
  <c r="AU245" i="1" s="1"/>
  <c r="AS33" i="6"/>
  <c r="AS34" i="4"/>
  <c r="AS349" i="1"/>
  <c r="AS337" i="1"/>
  <c r="AS315" i="1"/>
  <c r="AS282" i="1"/>
  <c r="AX229" i="1" l="1"/>
  <c r="AY227" i="1" s="1"/>
  <c r="AY228" i="1" s="1"/>
  <c r="AY230" i="1" s="1"/>
  <c r="AR351" i="1"/>
  <c r="AR339" i="1"/>
  <c r="AR329" i="1"/>
  <c r="AU224" i="1"/>
  <c r="AV222" i="1" s="1"/>
  <c r="AU278" i="1"/>
  <c r="AU279" i="1" s="1"/>
  <c r="AU246" i="1"/>
  <c r="AS36" i="6"/>
  <c r="AS39" i="6" s="1"/>
  <c r="AS37" i="4"/>
  <c r="AS40" i="4" s="1"/>
  <c r="AS350" i="1"/>
  <c r="AS338" i="1"/>
  <c r="AS328" i="1"/>
  <c r="AS316" i="1"/>
  <c r="AT33" i="6"/>
  <c r="AT34" i="4"/>
  <c r="AT349" i="1"/>
  <c r="AT337" i="1"/>
  <c r="AT315" i="1"/>
  <c r="AT282" i="1"/>
  <c r="AU31" i="6" l="1"/>
  <c r="AU32" i="4"/>
  <c r="AU281" i="1"/>
  <c r="AV223" i="1"/>
  <c r="AV225" i="1" s="1"/>
  <c r="AV248" i="1" s="1"/>
  <c r="AV245" i="1" s="1"/>
  <c r="AY229" i="1"/>
  <c r="AZ227" i="1" s="1"/>
  <c r="AS339" i="1"/>
  <c r="AS351" i="1"/>
  <c r="AS329" i="1"/>
  <c r="AT36" i="6"/>
  <c r="AT39" i="6" s="1"/>
  <c r="AT37" i="4"/>
  <c r="AT40" i="4" s="1"/>
  <c r="AT338" i="1"/>
  <c r="AT328" i="1"/>
  <c r="AT350" i="1"/>
  <c r="AT316" i="1"/>
  <c r="AZ228" i="1" l="1"/>
  <c r="AZ230" i="1" s="1"/>
  <c r="AT351" i="1"/>
  <c r="AT339" i="1"/>
  <c r="AT329" i="1"/>
  <c r="AV224" i="1"/>
  <c r="AW222" i="1" s="1"/>
  <c r="AV278" i="1"/>
  <c r="AV279" i="1" s="1"/>
  <c r="AV246" i="1"/>
  <c r="AU33" i="6"/>
  <c r="AU34" i="4"/>
  <c r="AU349" i="1"/>
  <c r="AU337" i="1"/>
  <c r="AU282" i="1"/>
  <c r="AU315" i="1"/>
  <c r="AV31" i="6" l="1"/>
  <c r="AV32" i="4"/>
  <c r="AV281" i="1"/>
  <c r="AU36" i="6"/>
  <c r="AU39" i="6" s="1"/>
  <c r="AU37" i="4"/>
  <c r="AU40" i="4" s="1"/>
  <c r="AU328" i="1"/>
  <c r="AU350" i="1"/>
  <c r="AU338" i="1"/>
  <c r="AU316" i="1"/>
  <c r="AW223" i="1"/>
  <c r="AW225" i="1" s="1"/>
  <c r="AW248" i="1" s="1"/>
  <c r="AW245" i="1" s="1"/>
  <c r="AZ229" i="1"/>
  <c r="BA227" i="1" s="1"/>
  <c r="AU351" i="1" l="1"/>
  <c r="AU339" i="1"/>
  <c r="AU329" i="1"/>
  <c r="AW224" i="1"/>
  <c r="AX222" i="1" s="1"/>
  <c r="AV33" i="6"/>
  <c r="AV34" i="4"/>
  <c r="AV337" i="1"/>
  <c r="AV349" i="1"/>
  <c r="AV315" i="1"/>
  <c r="AV282" i="1"/>
  <c r="AW278" i="1"/>
  <c r="AW279" i="1" s="1"/>
  <c r="AW246" i="1"/>
  <c r="BA228" i="1"/>
  <c r="BA230" i="1" s="1"/>
  <c r="AX223" i="1" l="1"/>
  <c r="AX225" i="1" s="1"/>
  <c r="AX248" i="1" s="1"/>
  <c r="AX245" i="1" s="1"/>
  <c r="AW31" i="6"/>
  <c r="AW32" i="4"/>
  <c r="AW281" i="1"/>
  <c r="BA229" i="1"/>
  <c r="BB227" i="1" s="1"/>
  <c r="AV36" i="6"/>
  <c r="AV39" i="6" s="1"/>
  <c r="AV37" i="4"/>
  <c r="AV40" i="4" s="1"/>
  <c r="AV350" i="1"/>
  <c r="AV316" i="1"/>
  <c r="AV338" i="1"/>
  <c r="AV328" i="1"/>
  <c r="AV339" i="1" l="1"/>
  <c r="AV329" i="1"/>
  <c r="AV351" i="1"/>
  <c r="AX278" i="1"/>
  <c r="AX279" i="1" s="1"/>
  <c r="AX246" i="1"/>
  <c r="BB228" i="1"/>
  <c r="BB230" i="1" s="1"/>
  <c r="AW33" i="6"/>
  <c r="AW34" i="4"/>
  <c r="AW349" i="1"/>
  <c r="AW337" i="1"/>
  <c r="AW315" i="1"/>
  <c r="AW282" i="1"/>
  <c r="AX224" i="1"/>
  <c r="AY222" i="1" s="1"/>
  <c r="AY223" i="1" l="1"/>
  <c r="AY225" i="1" s="1"/>
  <c r="AY248" i="1" s="1"/>
  <c r="AY245" i="1" s="1"/>
  <c r="BB229" i="1"/>
  <c r="BC227" i="1" s="1"/>
  <c r="AW36" i="6"/>
  <c r="AW39" i="6" s="1"/>
  <c r="AW37" i="4"/>
  <c r="AW40" i="4" s="1"/>
  <c r="AW350" i="1"/>
  <c r="AW328" i="1"/>
  <c r="AW338" i="1"/>
  <c r="AW316" i="1"/>
  <c r="AX31" i="6"/>
  <c r="AX32" i="4"/>
  <c r="AX281" i="1"/>
  <c r="AY224" i="1" l="1"/>
  <c r="AZ222" i="1" s="1"/>
  <c r="AZ223" i="1" s="1"/>
  <c r="AZ225" i="1" s="1"/>
  <c r="AZ248" i="1" s="1"/>
  <c r="AW351" i="1"/>
  <c r="AW339" i="1"/>
  <c r="AW329" i="1"/>
  <c r="AX33" i="6"/>
  <c r="AX34" i="4"/>
  <c r="AX337" i="1"/>
  <c r="AX349" i="1"/>
  <c r="AX315" i="1"/>
  <c r="AX282" i="1"/>
  <c r="BC228" i="1"/>
  <c r="BC230" i="1" s="1"/>
  <c r="BC229" i="1"/>
  <c r="BD227" i="1" s="1"/>
  <c r="AY278" i="1"/>
  <c r="AY279" i="1" s="1"/>
  <c r="AY246" i="1"/>
  <c r="BD228" i="1" l="1"/>
  <c r="BD230" i="1" s="1"/>
  <c r="AZ245" i="1"/>
  <c r="AX36" i="6"/>
  <c r="AX39" i="6" s="1"/>
  <c r="AX37" i="4"/>
  <c r="AX40" i="4" s="1"/>
  <c r="AX350" i="1"/>
  <c r="AX338" i="1"/>
  <c r="AX316" i="1"/>
  <c r="AX328" i="1"/>
  <c r="AZ224" i="1"/>
  <c r="BA222" i="1" s="1"/>
  <c r="AY31" i="6"/>
  <c r="AY32" i="4"/>
  <c r="AY281" i="1"/>
  <c r="BD229" i="1" l="1"/>
  <c r="BE227" i="1" s="1"/>
  <c r="AY33" i="6"/>
  <c r="AY34" i="4"/>
  <c r="AY349" i="1"/>
  <c r="AY337" i="1"/>
  <c r="AY315" i="1"/>
  <c r="AY282" i="1"/>
  <c r="BA223" i="1"/>
  <c r="BA225" i="1" s="1"/>
  <c r="BA248" i="1" s="1"/>
  <c r="AZ278" i="1"/>
  <c r="AZ246" i="1"/>
  <c r="AX329" i="1"/>
  <c r="AX351" i="1"/>
  <c r="AX339" i="1"/>
  <c r="BE228" i="1"/>
  <c r="BE230" i="1" s="1"/>
  <c r="BE229" i="1" l="1"/>
  <c r="BF227" i="1" s="1"/>
  <c r="BF228" i="1" s="1"/>
  <c r="BF230" i="1" s="1"/>
  <c r="BA224" i="1"/>
  <c r="BB222" i="1" s="1"/>
  <c r="BB223" i="1" s="1"/>
  <c r="BB225" i="1" s="1"/>
  <c r="BB248" i="1" s="1"/>
  <c r="BB245" i="1" s="1"/>
  <c r="BA245" i="1"/>
  <c r="AY36" i="6"/>
  <c r="AY39" i="6" s="1"/>
  <c r="AY37" i="4"/>
  <c r="AY40" i="4" s="1"/>
  <c r="AY350" i="1"/>
  <c r="AY316" i="1"/>
  <c r="AY338" i="1"/>
  <c r="AY328" i="1"/>
  <c r="AZ279" i="1"/>
  <c r="BB278" i="1" l="1"/>
  <c r="BB279" i="1" s="1"/>
  <c r="BB246" i="1"/>
  <c r="BA278" i="1"/>
  <c r="BA246" i="1"/>
  <c r="AY329" i="1"/>
  <c r="AY339" i="1"/>
  <c r="AY351" i="1"/>
  <c r="BF229" i="1"/>
  <c r="BG227" i="1" s="1"/>
  <c r="AZ31" i="6"/>
  <c r="AZ32" i="4"/>
  <c r="AZ281" i="1"/>
  <c r="BB224" i="1"/>
  <c r="BC222" i="1" s="1"/>
  <c r="BC223" i="1" l="1"/>
  <c r="BC225" i="1" s="1"/>
  <c r="BC248" i="1" s="1"/>
  <c r="BA279" i="1"/>
  <c r="AZ33" i="6"/>
  <c r="AZ34" i="4"/>
  <c r="AZ349" i="1"/>
  <c r="AZ337" i="1"/>
  <c r="AZ315" i="1"/>
  <c r="AZ282" i="1"/>
  <c r="BG228" i="1"/>
  <c r="BG230" i="1" s="1"/>
  <c r="BB31" i="6"/>
  <c r="BB32" i="4"/>
  <c r="BB281" i="1"/>
  <c r="BB33" i="6" l="1"/>
  <c r="BB34" i="4"/>
  <c r="BB349" i="1"/>
  <c r="BB337" i="1"/>
  <c r="BB315" i="1"/>
  <c r="BB282" i="1"/>
  <c r="BG229" i="1"/>
  <c r="BH227" i="1" s="1"/>
  <c r="BA31" i="6"/>
  <c r="BA32" i="4"/>
  <c r="BA281" i="1"/>
  <c r="BC224" i="1"/>
  <c r="BD222" i="1" s="1"/>
  <c r="AZ36" i="6"/>
  <c r="AZ39" i="6" s="1"/>
  <c r="AZ37" i="4"/>
  <c r="AZ40" i="4" s="1"/>
  <c r="AZ338" i="1"/>
  <c r="AZ350" i="1"/>
  <c r="AZ328" i="1"/>
  <c r="AZ316" i="1"/>
  <c r="BC245" i="1"/>
  <c r="BB36" i="6" l="1"/>
  <c r="BB39" i="6" s="1"/>
  <c r="BB37" i="4"/>
  <c r="BB40" i="4" s="1"/>
  <c r="BB338" i="1"/>
  <c r="BB328" i="1"/>
  <c r="BB350" i="1"/>
  <c r="BB316" i="1"/>
  <c r="BH228" i="1"/>
  <c r="BH230" i="1" s="1"/>
  <c r="BC278" i="1"/>
  <c r="BC246" i="1"/>
  <c r="BD223" i="1"/>
  <c r="BD225" i="1" s="1"/>
  <c r="BD248" i="1" s="1"/>
  <c r="BA33" i="6"/>
  <c r="BA34" i="4"/>
  <c r="BA349" i="1"/>
  <c r="BA337" i="1"/>
  <c r="BA315" i="1"/>
  <c r="BA282" i="1"/>
  <c r="AZ351" i="1"/>
  <c r="AZ329" i="1"/>
  <c r="AZ339" i="1"/>
  <c r="BD224" i="1" l="1"/>
  <c r="BE222" i="1" s="1"/>
  <c r="BE223" i="1" s="1"/>
  <c r="BE225" i="1" s="1"/>
  <c r="BE248" i="1" s="1"/>
  <c r="BE245" i="1" s="1"/>
  <c r="BH229" i="1"/>
  <c r="BI227" i="1" s="1"/>
  <c r="BD245" i="1"/>
  <c r="BB351" i="1"/>
  <c r="BB339" i="1"/>
  <c r="BB329" i="1"/>
  <c r="BA36" i="6"/>
  <c r="BA39" i="6" s="1"/>
  <c r="BA37" i="4"/>
  <c r="BA40" i="4" s="1"/>
  <c r="BA350" i="1"/>
  <c r="BA338" i="1"/>
  <c r="BA328" i="1"/>
  <c r="BA316" i="1"/>
  <c r="BC279" i="1"/>
  <c r="BD278" i="1" l="1"/>
  <c r="BD246" i="1"/>
  <c r="BC31" i="6"/>
  <c r="BC32" i="4"/>
  <c r="BC281" i="1"/>
  <c r="BA339" i="1"/>
  <c r="BA351" i="1"/>
  <c r="BA329" i="1"/>
  <c r="BE278" i="1"/>
  <c r="BE279" i="1" s="1"/>
  <c r="BE246" i="1"/>
  <c r="BE224" i="1"/>
  <c r="BF222" i="1" s="1"/>
  <c r="BI228" i="1"/>
  <c r="BI230" i="1" s="1"/>
  <c r="BI229" i="1" l="1"/>
  <c r="BJ227" i="1" s="1"/>
  <c r="BC33" i="6"/>
  <c r="BC34" i="4"/>
  <c r="BC349" i="1"/>
  <c r="BC337" i="1"/>
  <c r="BC282" i="1"/>
  <c r="BC315" i="1"/>
  <c r="BF224" i="1"/>
  <c r="BG222" i="1" s="1"/>
  <c r="BF223" i="1"/>
  <c r="BF225" i="1" s="1"/>
  <c r="BF248" i="1" s="1"/>
  <c r="BF245" i="1" s="1"/>
  <c r="BE31" i="6"/>
  <c r="BE32" i="4"/>
  <c r="BE281" i="1"/>
  <c r="BD279" i="1"/>
  <c r="BG223" i="1" l="1"/>
  <c r="BG225" i="1" s="1"/>
  <c r="BG248" i="1" s="1"/>
  <c r="BG245" i="1" s="1"/>
  <c r="BC36" i="6"/>
  <c r="BC39" i="6" s="1"/>
  <c r="BC37" i="4"/>
  <c r="BC40" i="4" s="1"/>
  <c r="BC338" i="1"/>
  <c r="BC328" i="1"/>
  <c r="BC350" i="1"/>
  <c r="BC316" i="1"/>
  <c r="BD31" i="6"/>
  <c r="BD32" i="4"/>
  <c r="BD281" i="1"/>
  <c r="BE33" i="6"/>
  <c r="BE34" i="4"/>
  <c r="BE349" i="1"/>
  <c r="BE337" i="1"/>
  <c r="BE315" i="1"/>
  <c r="BE282" i="1"/>
  <c r="BF278" i="1"/>
  <c r="BF279" i="1" s="1"/>
  <c r="BF246" i="1"/>
  <c r="BJ228" i="1"/>
  <c r="BJ230" i="1" s="1"/>
  <c r="BJ229" i="1" l="1"/>
  <c r="BK227" i="1" s="1"/>
  <c r="BF31" i="6"/>
  <c r="BF32" i="4"/>
  <c r="BF281" i="1"/>
  <c r="BD33" i="6"/>
  <c r="BD34" i="4"/>
  <c r="BD337" i="1"/>
  <c r="BD349" i="1"/>
  <c r="BD315" i="1"/>
  <c r="BD282" i="1"/>
  <c r="BE36" i="6"/>
  <c r="BE39" i="6" s="1"/>
  <c r="BE37" i="4"/>
  <c r="BE40" i="4" s="1"/>
  <c r="BE338" i="1"/>
  <c r="BE350" i="1"/>
  <c r="BE328" i="1"/>
  <c r="BE316" i="1"/>
  <c r="BG278" i="1"/>
  <c r="BG279" i="1" s="1"/>
  <c r="BG246" i="1"/>
  <c r="BC351" i="1"/>
  <c r="BC339" i="1"/>
  <c r="BC329" i="1"/>
  <c r="BG224" i="1"/>
  <c r="BH222" i="1" s="1"/>
  <c r="BH223" i="1" l="1"/>
  <c r="BH225" i="1" s="1"/>
  <c r="BH248" i="1" s="1"/>
  <c r="BH245" i="1" s="1"/>
  <c r="BE351" i="1"/>
  <c r="BE339" i="1"/>
  <c r="BE329" i="1"/>
  <c r="BF33" i="6"/>
  <c r="BF34" i="4"/>
  <c r="BF337" i="1"/>
  <c r="BF349" i="1"/>
  <c r="BF315" i="1"/>
  <c r="BF282" i="1"/>
  <c r="BG31" i="6"/>
  <c r="BG32" i="4"/>
  <c r="BG281" i="1"/>
  <c r="BD36" i="6"/>
  <c r="BD39" i="6" s="1"/>
  <c r="BD37" i="4"/>
  <c r="BD40" i="4" s="1"/>
  <c r="BD350" i="1"/>
  <c r="BD316" i="1"/>
  <c r="BD338" i="1"/>
  <c r="BD328" i="1"/>
  <c r="BK228" i="1"/>
  <c r="BK230" i="1" s="1"/>
  <c r="BK229" i="1" l="1"/>
  <c r="BG33" i="6"/>
  <c r="BG34" i="4"/>
  <c r="BG315" i="1"/>
  <c r="BG337" i="1"/>
  <c r="BG349" i="1"/>
  <c r="BG282" i="1"/>
  <c r="BD339" i="1"/>
  <c r="BD351" i="1"/>
  <c r="BD329" i="1"/>
  <c r="BH278" i="1"/>
  <c r="BH279" i="1" s="1"/>
  <c r="BH246" i="1"/>
  <c r="BF36" i="6"/>
  <c r="BF39" i="6" s="1"/>
  <c r="BF37" i="4"/>
  <c r="BF40" i="4" s="1"/>
  <c r="BF350" i="1"/>
  <c r="BF338" i="1"/>
  <c r="BF316" i="1"/>
  <c r="BF328" i="1"/>
  <c r="BH224" i="1"/>
  <c r="BI222" i="1" s="1"/>
  <c r="BI223" i="1" l="1"/>
  <c r="BI225" i="1" s="1"/>
  <c r="BI248" i="1" s="1"/>
  <c r="BI245" i="1" s="1"/>
  <c r="BG36" i="6"/>
  <c r="BG39" i="6" s="1"/>
  <c r="BG37" i="4"/>
  <c r="BG40" i="4" s="1"/>
  <c r="BG350" i="1"/>
  <c r="BG316" i="1"/>
  <c r="BG328" i="1"/>
  <c r="BG338" i="1"/>
  <c r="BH31" i="6"/>
  <c r="BH32" i="4"/>
  <c r="BH281" i="1"/>
  <c r="BF339" i="1"/>
  <c r="BF329" i="1"/>
  <c r="BF351" i="1"/>
  <c r="BG339" i="1" l="1"/>
  <c r="BG329" i="1"/>
  <c r="BG351" i="1"/>
  <c r="BH33" i="6"/>
  <c r="BH34" i="4"/>
  <c r="BH349" i="1"/>
  <c r="BH337" i="1"/>
  <c r="BH315" i="1"/>
  <c r="BH282" i="1"/>
  <c r="BI278" i="1"/>
  <c r="BI279" i="1" s="1"/>
  <c r="BI246" i="1"/>
  <c r="BI224" i="1"/>
  <c r="BJ222" i="1" s="1"/>
  <c r="BH36" i="6" l="1"/>
  <c r="BH39" i="6" s="1"/>
  <c r="BH37" i="4"/>
  <c r="BH40" i="4" s="1"/>
  <c r="BH338" i="1"/>
  <c r="BH328" i="1"/>
  <c r="BH350" i="1"/>
  <c r="BH316" i="1"/>
  <c r="BJ223" i="1"/>
  <c r="BJ225" i="1" s="1"/>
  <c r="BJ248" i="1" s="1"/>
  <c r="BJ245" i="1" s="1"/>
  <c r="BI31" i="6"/>
  <c r="BI32" i="4"/>
  <c r="BI281" i="1"/>
  <c r="BJ224" i="1" l="1"/>
  <c r="BK222" i="1" s="1"/>
  <c r="BK223" i="1" s="1"/>
  <c r="BK225" i="1" s="1"/>
  <c r="BK248" i="1" s="1"/>
  <c r="BJ278" i="1"/>
  <c r="BJ279" i="1" s="1"/>
  <c r="BJ246" i="1"/>
  <c r="BH351" i="1"/>
  <c r="BH329" i="1"/>
  <c r="BH339" i="1"/>
  <c r="BI33" i="6"/>
  <c r="BI34" i="4"/>
  <c r="BI349" i="1"/>
  <c r="BI315" i="1"/>
  <c r="BI337" i="1"/>
  <c r="BI282" i="1"/>
  <c r="BK224" i="1" l="1"/>
  <c r="BI36" i="6"/>
  <c r="BI39" i="6" s="1"/>
  <c r="BI37" i="4"/>
  <c r="BI40" i="4" s="1"/>
  <c r="BI350" i="1"/>
  <c r="BI328" i="1"/>
  <c r="BI338" i="1"/>
  <c r="BI316" i="1"/>
  <c r="D37" i="1"/>
  <c r="BK245" i="1"/>
  <c r="G37" i="1"/>
  <c r="H37" i="1"/>
  <c r="BJ31" i="6"/>
  <c r="BJ32" i="4"/>
  <c r="BJ281" i="1"/>
  <c r="BI339" i="1" l="1"/>
  <c r="BI351" i="1"/>
  <c r="BI329" i="1"/>
  <c r="BJ33" i="6"/>
  <c r="BJ34" i="4"/>
  <c r="BJ349" i="1"/>
  <c r="BJ337" i="1"/>
  <c r="BJ315" i="1"/>
  <c r="BJ282" i="1"/>
  <c r="BK278" i="1"/>
  <c r="BK246" i="1"/>
  <c r="D34" i="1"/>
  <c r="D35" i="1" s="1"/>
  <c r="G34" i="1"/>
  <c r="G35" i="1" s="1"/>
  <c r="H34" i="1"/>
  <c r="H35" i="1" s="1"/>
  <c r="BJ36" i="6" l="1"/>
  <c r="BJ39" i="6" s="1"/>
  <c r="BJ37" i="4"/>
  <c r="BJ40" i="4" s="1"/>
  <c r="BJ328" i="1"/>
  <c r="BJ338" i="1"/>
  <c r="BJ350" i="1"/>
  <c r="BJ316" i="1"/>
  <c r="BK279" i="1"/>
  <c r="D67" i="1"/>
  <c r="G67" i="1"/>
  <c r="H67" i="1"/>
  <c r="BK31" i="6" l="1"/>
  <c r="BK32" i="4"/>
  <c r="D68" i="1"/>
  <c r="BK281" i="1"/>
  <c r="G68" i="1"/>
  <c r="H68" i="1"/>
  <c r="BJ351" i="1"/>
  <c r="BJ339" i="1"/>
  <c r="BJ329" i="1"/>
  <c r="H10" i="6" l="1"/>
  <c r="H11" i="4"/>
  <c r="H70" i="1"/>
  <c r="BK33" i="6"/>
  <c r="BK34" i="4"/>
  <c r="BK349" i="1"/>
  <c r="BK337" i="1"/>
  <c r="BK282" i="1"/>
  <c r="BK315" i="1"/>
  <c r="D10" i="6"/>
  <c r="D11" i="4"/>
  <c r="D70" i="1"/>
  <c r="G10" i="6"/>
  <c r="G11" i="4"/>
  <c r="G70" i="1"/>
  <c r="G12" i="6" l="1"/>
  <c r="G13" i="4"/>
  <c r="G71" i="1"/>
  <c r="D12" i="6"/>
  <c r="D13" i="4"/>
  <c r="D71" i="1"/>
  <c r="H12" i="6"/>
  <c r="H13" i="4"/>
  <c r="H71" i="1"/>
  <c r="BK36" i="6"/>
  <c r="BK39" i="6" s="1"/>
  <c r="BK37" i="4"/>
  <c r="BK40" i="4" s="1"/>
  <c r="BK328" i="1"/>
  <c r="BK338" i="1"/>
  <c r="BK316" i="1"/>
  <c r="BK350" i="1"/>
  <c r="D104" i="1"/>
  <c r="G104" i="1"/>
  <c r="H104" i="1"/>
  <c r="BK351" i="1" l="1"/>
  <c r="BK329" i="1"/>
  <c r="BK339" i="1"/>
  <c r="D15" i="6"/>
  <c r="D18" i="6" s="1"/>
  <c r="D16" i="4"/>
  <c r="D19" i="4" s="1"/>
  <c r="D105" i="1"/>
  <c r="D117" i="1"/>
  <c r="D118" i="1" s="1"/>
  <c r="H15" i="6"/>
  <c r="H18" i="6" s="1"/>
  <c r="H16" i="4"/>
  <c r="H19" i="4" s="1"/>
  <c r="H117" i="1"/>
  <c r="H118" i="1" s="1"/>
  <c r="H105" i="1"/>
  <c r="G15" i="6"/>
  <c r="G18" i="6" s="1"/>
  <c r="G16" i="4"/>
  <c r="G19" i="4" s="1"/>
  <c r="G105" i="1"/>
  <c r="G117" i="1"/>
  <c r="G118" i="1" s="1"/>
</calcChain>
</file>

<file path=xl/sharedStrings.xml><?xml version="1.0" encoding="utf-8"?>
<sst xmlns="http://schemas.openxmlformats.org/spreadsheetml/2006/main" count="667" uniqueCount="222">
  <si>
    <t>VOID.TECH: Credit Card</t>
  </si>
  <si>
    <t>Select Cenário # Usuários</t>
  </si>
  <si>
    <t>Downside</t>
  </si>
  <si>
    <t>Base</t>
  </si>
  <si>
    <t>Upside</t>
  </si>
  <si>
    <t>Select Cenário # Transações</t>
  </si>
  <si>
    <t>Select Cenário R$ Transação</t>
  </si>
  <si>
    <t>x</t>
  </si>
  <si>
    <t>Pomelo: Anual Projections</t>
  </si>
  <si>
    <t>Total # of Active Cardholders</t>
  </si>
  <si>
    <t>#</t>
  </si>
  <si>
    <t>Growth</t>
  </si>
  <si>
    <t>%</t>
  </si>
  <si>
    <t>Total # of Active Cardholders - platinum cards</t>
  </si>
  <si>
    <t>Total # of Active Cardholders - premium cards</t>
  </si>
  <si>
    <t>Total # of Transactions</t>
  </si>
  <si>
    <t>Total # of Transactions - platinum cards</t>
  </si>
  <si>
    <t>Total # of Transactions - premium cards</t>
  </si>
  <si>
    <t>Total Volume</t>
  </si>
  <si>
    <t>R$</t>
  </si>
  <si>
    <t>Total Volume - platinum cards</t>
  </si>
  <si>
    <t>Total Volume - premium cards</t>
  </si>
  <si>
    <t>Pomelo: Control Panel</t>
  </si>
  <si>
    <t># Cards and Volume Estimates - Monthly</t>
  </si>
  <si>
    <t>Unit</t>
  </si>
  <si>
    <t>Interchange Fee</t>
  </si>
  <si>
    <t># of active cardholders - all cards</t>
  </si>
  <si>
    <t>% growth</t>
  </si>
  <si>
    <t># of active cardholders - platinum cards</t>
  </si>
  <si>
    <t>% total active cardholders</t>
  </si>
  <si>
    <t># of active cardholders - premium cards</t>
  </si>
  <si>
    <t># of new cardholders - all cards</t>
  </si>
  <si>
    <t># of new cardholders - platinum cards</t>
  </si>
  <si>
    <t># of new cardholders - premium cards</t>
  </si>
  <si>
    <t># of transactions per Caldholder - platinum and premium cards</t>
  </si>
  <si>
    <t># of cash withdraws per Caldholder - platinum and premium cards</t>
  </si>
  <si>
    <t>Average Ticket - platinum cards</t>
  </si>
  <si>
    <t>Average Ticket - premium cards</t>
  </si>
  <si>
    <t>Monthly Volume per Cardholder - all cards</t>
  </si>
  <si>
    <t>Monthly Volume per Cardholder - platinum cards</t>
  </si>
  <si>
    <t>Monthly Volume per Cardholder - premium cards</t>
  </si>
  <si>
    <t>% Interchange Fee - all cards</t>
  </si>
  <si>
    <t>% Interchange Fee - platinum cards</t>
  </si>
  <si>
    <t>% Interchange Fee - premium cards</t>
  </si>
  <si>
    <t>Bipa Premium / Cashback</t>
  </si>
  <si>
    <t>% of Bipa Plus Clients</t>
  </si>
  <si>
    <t>Monthly Fee - Avg. Ticket</t>
  </si>
  <si>
    <t>% Cashback in Bitcoin - Bipa Plus Clients</t>
  </si>
  <si>
    <t>% Cashback in Bitcoin - Bipa 'Normal' Clients</t>
  </si>
  <si>
    <t>Cards Production</t>
  </si>
  <si>
    <t>Minimum Lot</t>
  </si>
  <si>
    <t># platinum cards available BoP</t>
  </si>
  <si>
    <t># new platinum cards available</t>
  </si>
  <si>
    <t># platinum cards available EoP</t>
  </si>
  <si>
    <t>Cost</t>
  </si>
  <si>
    <t># premium cards available BoP</t>
  </si>
  <si>
    <t># new premium cards available</t>
  </si>
  <si>
    <t># premium cards available EoP</t>
  </si>
  <si>
    <t>Results</t>
  </si>
  <si>
    <t>(+) Interchange Fee</t>
  </si>
  <si>
    <t>(+) Interchange Fee - platinum cards</t>
  </si>
  <si>
    <t>(+) Interchange Fee - premium cards</t>
  </si>
  <si>
    <t>(-) Custos únicos</t>
  </si>
  <si>
    <t>% Revenues</t>
  </si>
  <si>
    <t>(-) Franquia Mínima</t>
  </si>
  <si>
    <t>(-) TOTAL COSTS</t>
  </si>
  <si>
    <t>(-) TOTAL COSTS with Gross-Up</t>
  </si>
  <si>
    <t>(=) Result - pré bandeira</t>
  </si>
  <si>
    <t>% Margin pre Bandeira</t>
  </si>
  <si>
    <t>(-) Bandeira Costs</t>
  </si>
  <si>
    <t>Master</t>
  </si>
  <si>
    <t>Weekly average ticket</t>
  </si>
  <si>
    <t>Fee per transaction - authorization</t>
  </si>
  <si>
    <t>Fee per transaction - clearing</t>
  </si>
  <si>
    <t>Custo de processamento (platinum), por volume</t>
  </si>
  <si>
    <t>Visa</t>
  </si>
  <si>
    <t>(=) Result - pós custos bandeira</t>
  </si>
  <si>
    <t>% Margin post Bandeira - pre Premium/Cashback</t>
  </si>
  <si>
    <t>(=) Premium / Cashback Result</t>
  </si>
  <si>
    <t>(+) Month Fee - Premium Clients</t>
  </si>
  <si>
    <t>(-) Cashback - Bipa Plus</t>
  </si>
  <si>
    <t>(-) Cashback - Bipa 'Normal'</t>
  </si>
  <si>
    <t>(=) Consolidated Unit Economics</t>
  </si>
  <si>
    <t>% Consolidated margin</t>
  </si>
  <si>
    <t>Unit Economics - Montlhy</t>
  </si>
  <si>
    <t>Unit Economics per Transaction - pré bandeira</t>
  </si>
  <si>
    <t>Unit Economics per Transaction - pós custos bandeira</t>
  </si>
  <si>
    <t xml:space="preserve">Unit Economics per Transaction - Consolidated </t>
  </si>
  <si>
    <t>Costs per Transaction - pré bandeira</t>
  </si>
  <si>
    <t>Costs per Transaction - pós custos bandeira</t>
  </si>
  <si>
    <t xml:space="preserve">Costs per Transaction - Consolidated </t>
  </si>
  <si>
    <t>Minimum Transactional Value for Profitability - pré bandeira</t>
  </si>
  <si>
    <t>Minimum Transactional Value for Profitability - pós custos bandeira</t>
  </si>
  <si>
    <t xml:space="preserve">Minimum Transactional Value for Profitability - Consolidated </t>
  </si>
  <si>
    <t>Unit Economics per Client - pré bandeira</t>
  </si>
  <si>
    <t>Unit Economics per Client - pós custos bandeira</t>
  </si>
  <si>
    <t xml:space="preserve">Unit Economics per Client - Consolidated </t>
  </si>
  <si>
    <t>Working Capital</t>
  </si>
  <si>
    <t>Payment to Partner</t>
  </si>
  <si>
    <t>D + #</t>
  </si>
  <si>
    <t>Payment from Clients</t>
  </si>
  <si>
    <t>% do volume gasto antes nos primeiros 15 dias de fatura aberta</t>
  </si>
  <si>
    <t>Potential Need</t>
  </si>
  <si>
    <t>Revenues and Costs - Proposal</t>
  </si>
  <si>
    <t>&gt;&gt;&gt; Custos</t>
  </si>
  <si>
    <t>Gross-up</t>
  </si>
  <si>
    <t>&gt;&gt;&gt; PIS (1,65%), COFINS (7,60%) e ISS (2,00%)</t>
  </si>
  <si>
    <t>Franquia mínima</t>
  </si>
  <si>
    <t>R$ (único)</t>
  </si>
  <si>
    <t>&gt;&gt;&gt; Carência de 3 meses após assinatura do contrato</t>
  </si>
  <si>
    <t>One Time</t>
  </si>
  <si>
    <t>Setup</t>
  </si>
  <si>
    <t>&gt;&gt;&gt; Parcelado em até 3 vezes, primeira parcela, 7 dias úteis após assinatura do contrato</t>
  </si>
  <si>
    <t>Embossing (com finishing)</t>
  </si>
  <si>
    <t>&gt;&gt;&gt; (i) Custos consideram plástico básico; (ii) Finishing inclui o packaging individual de cada cartão; (iii) Lote mínimo 5 mil cartões</t>
  </si>
  <si>
    <t>Lote mínimo</t>
  </si>
  <si>
    <t>Multa para produção abaixo de 5.000 em USD</t>
  </si>
  <si>
    <t>USD</t>
  </si>
  <si>
    <t>Multa para produção abaixo de 5.000 em BRL</t>
  </si>
  <si>
    <t>Logística</t>
  </si>
  <si>
    <t>&gt;&gt;&gt; Entrega em todas as regiões do Brasil</t>
  </si>
  <si>
    <t>KYC PF, MEI, EI, EIRELI</t>
  </si>
  <si>
    <t>&gt;&gt;&gt; (i) Validação de dados e biométrica; (ii) A ser definido de acordo com os requerimentos de KYC</t>
  </si>
  <si>
    <t>KYC PJ (Ltda, SA)</t>
  </si>
  <si>
    <t>Outros</t>
  </si>
  <si>
    <t>3Ds</t>
  </si>
  <si>
    <t>&gt;&gt;&gt; Por autenticação</t>
  </si>
  <si>
    <t>Saque em ATM</t>
  </si>
  <si>
    <t>&gt;&gt;&gt; Valor para saque nacional - vamos repassar para o cliente</t>
  </si>
  <si>
    <t>Lending</t>
  </si>
  <si>
    <t>&gt;&gt;&gt; Valor mensal (emissão de fatura, limite por cartão e cálculo de juros e multa)</t>
  </si>
  <si>
    <t>Processing + BIN Sponsorship</t>
  </si>
  <si>
    <t>Tier</t>
  </si>
  <si>
    <t>TPV MIN</t>
  </si>
  <si>
    <t>TPV MAX</t>
  </si>
  <si>
    <t>Processamento</t>
  </si>
  <si>
    <t>BIN Sponsor</t>
  </si>
  <si>
    <t>Total IC Fee 
for Pomelo</t>
  </si>
  <si>
    <t>Tier 1</t>
  </si>
  <si>
    <t>R$ 000s</t>
  </si>
  <si>
    <t>Tier 2</t>
  </si>
  <si>
    <t>Tier 3</t>
  </si>
  <si>
    <t>Tier 4</t>
  </si>
  <si>
    <t>Tier 5</t>
  </si>
  <si>
    <t>N/A</t>
  </si>
  <si>
    <t>*Custos da bandeira repassados + impostos</t>
  </si>
  <si>
    <t>**Saques em ATM: Utiliza-se da rede Cirros. Valor para saques nacionais R$ 6,90</t>
  </si>
  <si>
    <t>***TPV: Total Payment Volume</t>
  </si>
  <si>
    <t>Active Card</t>
  </si>
  <si>
    <t>De</t>
  </si>
  <si>
    <t>Até</t>
  </si>
  <si>
    <t>Valor unitário*</t>
  </si>
  <si>
    <t>*É considerado ativo os cartões com movimentação nos últimos 30 dias</t>
  </si>
  <si>
    <t>Custos da Bandeira</t>
  </si>
  <si>
    <t>Manutenção conta ativa, trimestral - Cartão Platinum</t>
  </si>
  <si>
    <t>R$ (trimestral)</t>
  </si>
  <si>
    <t>&gt;&gt;&gt; Trimestral</t>
  </si>
  <si>
    <t>Manutenção conta ativa, trimestral - Cartão Black</t>
  </si>
  <si>
    <t>&gt;&gt;&gt; Valor por cartão</t>
  </si>
  <si>
    <t>Custo de processamento, por volume - Cartão platinum</t>
  </si>
  <si>
    <t>&gt;&gt;&gt; Por volume</t>
  </si>
  <si>
    <t>Custo de processamento, por volume - Cartão premium</t>
  </si>
  <si>
    <t>Autorização, por transação</t>
  </si>
  <si>
    <t>Tabela abaixo</t>
  </si>
  <si>
    <t>&gt;&gt;&gt; Por transação</t>
  </si>
  <si>
    <t>Liquidação, por transação</t>
  </si>
  <si>
    <t>Criação de novo BIN</t>
  </si>
  <si>
    <t>&gt;&gt;&gt; Único</t>
  </si>
  <si>
    <t>Manutenção de BIN, mensal</t>
  </si>
  <si>
    <t>&gt;&gt;&gt; Mensal</t>
  </si>
  <si>
    <t>Domestic Authorization &amp; Clearing Fee Purchase &amp; Cash</t>
  </si>
  <si>
    <t>Weekly</t>
  </si>
  <si>
    <t>Authorization</t>
  </si>
  <si>
    <t>Clearing</t>
  </si>
  <si>
    <t>Total</t>
  </si>
  <si>
    <t>Manutenção conta ativa, anual - Cartão Platinum</t>
  </si>
  <si>
    <t>R$ (anual)</t>
  </si>
  <si>
    <t>&gt;&gt;&gt; Anual</t>
  </si>
  <si>
    <t>Manutenção conta ativa, anual - Cartão Infinite</t>
  </si>
  <si>
    <t>Custo de processamento, por volume</t>
  </si>
  <si>
    <t>Autorização + Liquidação, por transação</t>
  </si>
  <si>
    <t>&gt;&gt;&gt; Único [Feito via parceiro]</t>
  </si>
  <si>
    <t>&gt;&gt;&gt; Mensal [Feito via parceiro]</t>
  </si>
  <si>
    <t>Manutenção conta ativa, anual - Cartão platinum</t>
  </si>
  <si>
    <t>Manutenção conta ativa, anual - Cartão premium</t>
  </si>
  <si>
    <t>Câmbio</t>
  </si>
  <si>
    <t>R$/USD</t>
  </si>
  <si>
    <t>VOID.TECH: Cripto</t>
  </si>
  <si>
    <t>Select Cenário % Transações</t>
  </si>
  <si>
    <t>Max</t>
  </si>
  <si>
    <t>Select Cenário % Fee</t>
  </si>
  <si>
    <t>Zero</t>
  </si>
  <si>
    <t>Usuários</t>
  </si>
  <si>
    <t>Cripto Transactions</t>
  </si>
  <si>
    <t>Transactions</t>
  </si>
  <si>
    <t>% Crypto Fee</t>
  </si>
  <si>
    <t>Total of Crypto Transactions</t>
  </si>
  <si>
    <t>Monthly Crypto Volume</t>
  </si>
  <si>
    <t>(=) Revenue</t>
  </si>
  <si>
    <t>VOID.TECH: IP</t>
  </si>
  <si>
    <t>Mínimo Manut</t>
  </si>
  <si>
    <t>Manutenção de Conta</t>
  </si>
  <si>
    <t>KYC</t>
  </si>
  <si>
    <t>Antifraude</t>
  </si>
  <si>
    <t>Min KYC</t>
  </si>
  <si>
    <t>PF</t>
  </si>
  <si>
    <t>PJ</t>
  </si>
  <si>
    <t>Análise/Mês</t>
  </si>
  <si>
    <t>Pix</t>
  </si>
  <si>
    <t># Pix</t>
  </si>
  <si>
    <t>Contas</t>
  </si>
  <si>
    <t>Novas Contas</t>
  </si>
  <si>
    <t>(-) Manutenção</t>
  </si>
  <si>
    <t>Manutenção</t>
  </si>
  <si>
    <t>(-) KYC/Antifraude</t>
  </si>
  <si>
    <t>(-) Setup</t>
  </si>
  <si>
    <t>(-) TOTAL CUSTOS</t>
  </si>
  <si>
    <t>VOID.TECH: Projeção</t>
  </si>
  <si>
    <t>(-) Manutenção de Conta</t>
  </si>
  <si>
    <t>(+) Crypto Revenue</t>
  </si>
  <si>
    <t>(=) Resultado Final</t>
  </si>
  <si>
    <t>VOID.TECH: Conta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</si>
</sst>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&quot;Month &quot;General"/>
    <numFmt numFmtId="165" formatCode="&quot;Year &quot;General"/>
    <numFmt numFmtId="166" formatCode="_-* #,##0_-;* \(#,##0\)_-;_-* &quot;-&quot;??_-;_-@"/>
    <numFmt numFmtId="167" formatCode="0%_-;\(0%\)_-;&quot;-&quot;"/>
    <numFmt numFmtId="168" formatCode="0.0%_-;\(0.0%\)_-;&quot;-&quot;"/>
    <numFmt numFmtId="169" formatCode="_-* #,##0.0_-;* \(#,##0.0\)_-;_-* &quot;-&quot;??_-;_-@"/>
    <numFmt numFmtId="170" formatCode="0.00%_-;\(0.00%\)_-;&quot;-&quot;"/>
    <numFmt numFmtId="171" formatCode="_-* #,##0.00_-;* \(#,##0.00\)_-;_-* &quot;-&quot;??_-;_-@"/>
    <numFmt numFmtId="172" formatCode="_-* #,##0.00000_-;* \(#,##0.00000\)_-;_-* &quot;-&quot;??_-;_-@"/>
    <numFmt numFmtId="173" formatCode="_-* #,##0.0_-;\-* #,##0.0_-;_-* &quot;-&quot;?_-;_-@"/>
    <numFmt numFmtId="174" formatCode="0%;\(0%\)"/>
    <numFmt numFmtId="175" formatCode="_-* &quot;R$&quot;#,##0.00_-;* &quot;R$&quot;\(#,##0.00\)_-;_-* &quot;-&quot;??_-;_-@"/>
    <numFmt numFmtId="176" formatCode="_-* #,##0.0000_-;* \(#,##0.0000\)_-;_-* &quot;-&quot;??_-;_-@"/>
    <numFmt numFmtId="177" formatCode="0.000%"/>
    <numFmt numFmtId="178" formatCode="_-* #,##0.00000_-;\-* #,##0.00000_-;_-* &quot;-&quot;?????_-;_-@"/>
    <numFmt numFmtId="179" formatCode="_-* #,##0.00_-;\-* #,##0.00_-;_-* &quot;-&quot;??_-;_-@"/>
    <numFmt numFmtId="180" formatCode="#,##0_);[Red]\(#,##0\)"/>
    <numFmt numFmtId="181" formatCode="[$R$ -416]#,##0.00"/>
  </numFmts>
  <fonts count="36">
    <font>
      <sz val="10"/>
      <color rgb="FF000000"/>
      <name val="Arial"/>
      <scheme val="minor"/>
    </font>
    <font>
      <b/>
      <sz val="16"/>
      <color theme="1"/>
      <name val="Calibri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theme="1"/>
      <name val="Calibri"/>
    </font>
    <font>
      <sz val="10"/>
      <color rgb="FFF2F2F2"/>
      <name val="Calibri"/>
    </font>
    <font>
      <i/>
      <sz val="10"/>
      <color rgb="FFA5A5A5"/>
      <name val="Calibri"/>
    </font>
    <font>
      <sz val="10"/>
      <color theme="1"/>
      <name val="Calibri"/>
    </font>
    <font>
      <i/>
      <sz val="10"/>
      <color theme="1"/>
      <name val="Calibri"/>
    </font>
    <font>
      <i/>
      <sz val="10"/>
      <color rgb="FF000000"/>
      <name val="Calibri"/>
    </font>
    <font>
      <b/>
      <i/>
      <sz val="10"/>
      <color rgb="FF000000"/>
      <name val="Calibri"/>
    </font>
    <font>
      <b/>
      <i/>
      <sz val="10"/>
      <color theme="1"/>
      <name val="Calibri"/>
    </font>
    <font>
      <i/>
      <sz val="10"/>
      <color rgb="FF7F7F7F"/>
      <name val="Calibri"/>
    </font>
    <font>
      <b/>
      <u/>
      <sz val="10"/>
      <color theme="1"/>
      <name val="Calibri"/>
    </font>
    <font>
      <sz val="10"/>
      <color rgb="FF0000FF"/>
      <name val="Calibri"/>
    </font>
    <font>
      <b/>
      <i/>
      <sz val="10"/>
      <color rgb="FF7F7F7F"/>
      <name val="Calibri"/>
    </font>
    <font>
      <b/>
      <u/>
      <sz val="10"/>
      <color rgb="FF000000"/>
      <name val="Calibri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10"/>
      <color rgb="FF000000"/>
      <name val="Arial"/>
    </font>
    <font>
      <i/>
      <sz val="10"/>
      <color theme="1"/>
      <name val="Arial"/>
    </font>
    <font>
      <sz val="10"/>
      <color rgb="FF000000"/>
      <name val="Helvetica Neue"/>
    </font>
    <font>
      <sz val="10"/>
      <color theme="1"/>
      <name val="Helvetica Neue"/>
    </font>
    <font>
      <b/>
      <sz val="11"/>
      <color theme="1"/>
      <name val="Calibri"/>
    </font>
    <font>
      <sz val="11"/>
      <color theme="1"/>
      <name val="Calibri"/>
    </font>
    <font>
      <sz val="10"/>
      <color rgb="FFF3F3F3"/>
      <name val="Calibri"/>
    </font>
    <font>
      <sz val="11"/>
      <color theme="1"/>
      <name val="Arial"/>
    </font>
    <font>
      <b/>
      <sz val="16"/>
      <color theme="1"/>
      <name val="Helvetica Neue"/>
    </font>
    <font>
      <b/>
      <sz val="11"/>
      <color theme="1"/>
      <name val="Helvetica Neue"/>
    </font>
    <font>
      <sz val="11"/>
      <color theme="1"/>
      <name val="Helvetica Neue"/>
    </font>
    <font>
      <sz val="11"/>
      <color rgb="FF000000"/>
      <name val="Helvetica Neue"/>
    </font>
    <font>
      <i/>
      <sz val="11"/>
      <color rgb="FF7F7F7F"/>
      <name val="Helvetica Neue"/>
    </font>
    <font>
      <u/>
      <sz val="10"/>
      <color rgb="FF000000"/>
      <name val="Calibri"/>
    </font>
    <font>
      <u/>
      <sz val="10"/>
      <color theme="1"/>
      <name val="Calibri"/>
    </font>
    <font>
      <u/>
      <sz val="10"/>
      <color rgb="FF00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</fills>
  <borders count="34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FFFFFF"/>
      </left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20"/>
  </cellStyleXfs>
  <cellXfs count="233"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164" fontId="4" fillId="0" borderId="0" xfId="0" applyNumberFormat="1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164" fontId="5" fillId="0" borderId="0" xfId="0" applyNumberFormat="1" applyFont="1" applyBorder="1" applyAlignment="1">
      <alignment vertical="center"/>
    </xf>
    <xf numFmtId="0" fontId="4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165" fontId="4" fillId="0" borderId="3" xfId="0" applyNumberFormat="1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166" fontId="4" fillId="0" borderId="0" xfId="0" applyNumberFormat="1" applyFont="1" applyBorder="1" applyAlignment="1">
      <alignment vertical="center"/>
    </xf>
    <xf numFmtId="166" fontId="7" fillId="0" borderId="0" xfId="0" applyNumberFormat="1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7" fontId="7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166" fontId="2" fillId="0" borderId="0" xfId="0" applyNumberFormat="1" applyFont="1" applyBorder="1" applyAlignment="1">
      <alignment vertical="center"/>
    </xf>
    <xf numFmtId="166" fontId="3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horizontal="center" vertical="center"/>
    </xf>
    <xf numFmtId="166" fontId="10" fillId="0" borderId="0" xfId="0" applyNumberFormat="1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166" fontId="3" fillId="0" borderId="4" xfId="0" applyNumberFormat="1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166" fontId="3" fillId="0" borderId="5" xfId="0" applyNumberFormat="1" applyFont="1" applyBorder="1" applyAlignment="1">
      <alignment vertical="center"/>
    </xf>
    <xf numFmtId="166" fontId="3" fillId="0" borderId="3" xfId="0" applyNumberFormat="1" applyFont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165" fontId="12" fillId="0" borderId="0" xfId="0" applyNumberFormat="1" applyFont="1" applyBorder="1" applyAlignment="1">
      <alignment vertical="center"/>
    </xf>
    <xf numFmtId="164" fontId="4" fillId="0" borderId="3" xfId="0" applyNumberFormat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67" fontId="7" fillId="0" borderId="0" xfId="0" applyNumberFormat="1" applyFont="1" applyBorder="1" applyAlignment="1">
      <alignment vertical="center"/>
    </xf>
    <xf numFmtId="166" fontId="14" fillId="2" borderId="2" xfId="0" applyNumberFormat="1" applyFont="1" applyFill="1" applyBorder="1" applyAlignment="1">
      <alignment vertical="center"/>
    </xf>
    <xf numFmtId="9" fontId="14" fillId="4" borderId="2" xfId="0" applyNumberFormat="1" applyFont="1" applyFill="1" applyBorder="1" applyAlignment="1">
      <alignment vertical="center"/>
    </xf>
    <xf numFmtId="9" fontId="7" fillId="0" borderId="0" xfId="0" applyNumberFormat="1" applyFont="1" applyBorder="1" applyAlignment="1">
      <alignment vertical="center"/>
    </xf>
    <xf numFmtId="167" fontId="14" fillId="2" borderId="2" xfId="0" applyNumberFormat="1" applyFont="1" applyFill="1" applyBorder="1" applyAlignment="1">
      <alignment vertical="center"/>
    </xf>
    <xf numFmtId="9" fontId="14" fillId="2" borderId="2" xfId="0" applyNumberFormat="1" applyFont="1" applyFill="1" applyBorder="1" applyAlignment="1">
      <alignment vertical="center"/>
    </xf>
    <xf numFmtId="164" fontId="9" fillId="0" borderId="0" xfId="0" applyNumberFormat="1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166" fontId="8" fillId="0" borderId="0" xfId="0" applyNumberFormat="1" applyFont="1" applyBorder="1" applyAlignment="1">
      <alignment vertical="center"/>
    </xf>
    <xf numFmtId="167" fontId="7" fillId="2" borderId="2" xfId="0" applyNumberFormat="1" applyFont="1" applyFill="1" applyBorder="1" applyAlignment="1">
      <alignment vertical="center"/>
    </xf>
    <xf numFmtId="166" fontId="2" fillId="2" borderId="2" xfId="0" applyNumberFormat="1" applyFont="1" applyFill="1" applyBorder="1" applyAlignment="1">
      <alignment vertical="center"/>
    </xf>
    <xf numFmtId="169" fontId="7" fillId="0" borderId="0" xfId="0" applyNumberFormat="1" applyFont="1" applyBorder="1" applyAlignment="1">
      <alignment vertical="center"/>
    </xf>
    <xf numFmtId="169" fontId="14" fillId="2" borderId="2" xfId="0" applyNumberFormat="1" applyFont="1" applyFill="1" applyBorder="1" applyAlignment="1">
      <alignment vertical="center"/>
    </xf>
    <xf numFmtId="169" fontId="7" fillId="2" borderId="2" xfId="0" applyNumberFormat="1" applyFont="1" applyFill="1" applyBorder="1" applyAlignment="1">
      <alignment vertical="center"/>
    </xf>
    <xf numFmtId="166" fontId="7" fillId="2" borderId="2" xfId="0" applyNumberFormat="1" applyFont="1" applyFill="1" applyBorder="1" applyAlignment="1">
      <alignment vertical="center"/>
    </xf>
    <xf numFmtId="166" fontId="7" fillId="0" borderId="0" xfId="0" applyNumberFormat="1" applyFont="1" applyBorder="1" applyAlignment="1">
      <alignment horizontal="right" vertical="center"/>
    </xf>
    <xf numFmtId="170" fontId="7" fillId="0" borderId="0" xfId="0" applyNumberFormat="1" applyFont="1" applyBorder="1" applyAlignment="1">
      <alignment vertical="center"/>
    </xf>
    <xf numFmtId="170" fontId="14" fillId="2" borderId="2" xfId="0" applyNumberFormat="1" applyFont="1" applyFill="1" applyBorder="1" applyAlignment="1">
      <alignment vertical="center"/>
    </xf>
    <xf numFmtId="170" fontId="7" fillId="2" borderId="2" xfId="0" applyNumberFormat="1" applyFont="1" applyFill="1" applyBorder="1" applyAlignment="1">
      <alignment vertical="center"/>
    </xf>
    <xf numFmtId="168" fontId="7" fillId="0" borderId="0" xfId="0" applyNumberFormat="1" applyFont="1" applyBorder="1" applyAlignment="1">
      <alignment vertical="center"/>
    </xf>
    <xf numFmtId="168" fontId="7" fillId="2" borderId="2" xfId="0" applyNumberFormat="1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166" fontId="4" fillId="0" borderId="4" xfId="0" applyNumberFormat="1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66" fontId="7" fillId="0" borderId="5" xfId="0" applyNumberFormat="1" applyFont="1" applyBorder="1" applyAlignment="1">
      <alignment vertical="center"/>
    </xf>
    <xf numFmtId="10" fontId="14" fillId="2" borderId="2" xfId="0" applyNumberFormat="1" applyFont="1" applyFill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3" xfId="0" applyFont="1" applyBorder="1" applyAlignment="1">
      <alignment horizontal="center" vertical="center"/>
    </xf>
    <xf numFmtId="166" fontId="8" fillId="0" borderId="3" xfId="0" applyNumberFormat="1" applyFont="1" applyBorder="1" applyAlignment="1">
      <alignment vertical="center"/>
    </xf>
    <xf numFmtId="3" fontId="7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49" fontId="8" fillId="2" borderId="2" xfId="0" applyNumberFormat="1" applyFont="1" applyFill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171" fontId="9" fillId="0" borderId="0" xfId="0" applyNumberFormat="1" applyFont="1" applyBorder="1" applyAlignment="1">
      <alignment vertical="center"/>
    </xf>
    <xf numFmtId="172" fontId="9" fillId="0" borderId="0" xfId="0" applyNumberFormat="1" applyFont="1" applyBorder="1" applyAlignment="1">
      <alignment vertical="center"/>
    </xf>
    <xf numFmtId="14" fontId="2" fillId="0" borderId="0" xfId="0" applyNumberFormat="1" applyFont="1" applyBorder="1" applyAlignment="1">
      <alignment vertical="center"/>
    </xf>
    <xf numFmtId="169" fontId="2" fillId="0" borderId="0" xfId="0" applyNumberFormat="1" applyFont="1" applyBorder="1" applyAlignment="1">
      <alignment vertical="center"/>
    </xf>
    <xf numFmtId="169" fontId="4" fillId="0" borderId="0" xfId="0" applyNumberFormat="1" applyFont="1" applyBorder="1" applyAlignment="1">
      <alignment vertical="center"/>
    </xf>
    <xf numFmtId="173" fontId="2" fillId="0" borderId="0" xfId="0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166" fontId="14" fillId="0" borderId="0" xfId="0" applyNumberFormat="1" applyFont="1" applyBorder="1" applyAlignment="1">
      <alignment vertical="center"/>
    </xf>
    <xf numFmtId="171" fontId="14" fillId="0" borderId="0" xfId="0" applyNumberFormat="1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 wrapText="1"/>
    </xf>
    <xf numFmtId="166" fontId="14" fillId="0" borderId="0" xfId="0" applyNumberFormat="1" applyFont="1" applyBorder="1" applyAlignment="1">
      <alignment horizontal="right" vertical="center"/>
    </xf>
    <xf numFmtId="174" fontId="14" fillId="0" borderId="0" xfId="0" applyNumberFormat="1" applyFont="1" applyBorder="1" applyAlignment="1">
      <alignment vertical="center"/>
    </xf>
    <xf numFmtId="174" fontId="7" fillId="0" borderId="6" xfId="0" applyNumberFormat="1" applyFont="1" applyBorder="1" applyAlignment="1">
      <alignment vertical="center"/>
    </xf>
    <xf numFmtId="174" fontId="7" fillId="0" borderId="0" xfId="0" applyNumberFormat="1" applyFont="1" applyBorder="1" applyAlignment="1">
      <alignment vertical="center"/>
    </xf>
    <xf numFmtId="166" fontId="14" fillId="0" borderId="3" xfId="0" applyNumberFormat="1" applyFont="1" applyBorder="1" applyAlignment="1">
      <alignment horizontal="right" vertical="center"/>
    </xf>
    <xf numFmtId="174" fontId="14" fillId="0" borderId="3" xfId="0" applyNumberFormat="1" applyFont="1" applyBorder="1" applyAlignment="1">
      <alignment vertical="center"/>
    </xf>
    <xf numFmtId="174" fontId="7" fillId="0" borderId="3" xfId="0" applyNumberFormat="1" applyFont="1" applyBorder="1" applyAlignment="1">
      <alignment vertical="center"/>
    </xf>
    <xf numFmtId="166" fontId="2" fillId="0" borderId="0" xfId="0" applyNumberFormat="1" applyFont="1" applyBorder="1" applyAlignment="1">
      <alignment horizontal="right" vertical="center"/>
    </xf>
    <xf numFmtId="174" fontId="2" fillId="0" borderId="0" xfId="0" applyNumberFormat="1" applyFont="1" applyBorder="1" applyAlignment="1">
      <alignment vertical="center"/>
    </xf>
    <xf numFmtId="175" fontId="14" fillId="0" borderId="0" xfId="0" applyNumberFormat="1" applyFont="1" applyBorder="1" applyAlignment="1">
      <alignment horizontal="right" vertical="center"/>
    </xf>
    <xf numFmtId="175" fontId="14" fillId="0" borderId="3" xfId="0" applyNumberFormat="1" applyFont="1" applyBorder="1" applyAlignment="1">
      <alignment horizontal="right" vertical="center"/>
    </xf>
    <xf numFmtId="176" fontId="14" fillId="0" borderId="0" xfId="0" applyNumberFormat="1" applyFont="1" applyBorder="1" applyAlignment="1">
      <alignment vertical="center"/>
    </xf>
    <xf numFmtId="177" fontId="14" fillId="0" borderId="0" xfId="0" applyNumberFormat="1" applyFont="1" applyBorder="1" applyAlignment="1">
      <alignment vertical="center"/>
    </xf>
    <xf numFmtId="171" fontId="14" fillId="0" borderId="0" xfId="0" applyNumberFormat="1" applyFont="1" applyBorder="1" applyAlignment="1">
      <alignment horizontal="right" vertical="center"/>
    </xf>
    <xf numFmtId="172" fontId="14" fillId="0" borderId="0" xfId="0" applyNumberFormat="1" applyFont="1" applyBorder="1" applyAlignment="1">
      <alignment horizontal="right" vertical="center"/>
    </xf>
    <xf numFmtId="172" fontId="7" fillId="0" borderId="6" xfId="0" applyNumberFormat="1" applyFont="1" applyBorder="1" applyAlignment="1">
      <alignment horizontal="right" vertical="center"/>
    </xf>
    <xf numFmtId="178" fontId="2" fillId="0" borderId="0" xfId="0" applyNumberFormat="1" applyFont="1" applyBorder="1" applyAlignment="1">
      <alignment vertical="center"/>
    </xf>
    <xf numFmtId="172" fontId="7" fillId="0" borderId="0" xfId="0" applyNumberFormat="1" applyFont="1" applyBorder="1" applyAlignment="1">
      <alignment horizontal="right" vertical="center"/>
    </xf>
    <xf numFmtId="171" fontId="14" fillId="0" borderId="3" xfId="0" applyNumberFormat="1" applyFont="1" applyBorder="1" applyAlignment="1">
      <alignment horizontal="right" vertical="center"/>
    </xf>
    <xf numFmtId="172" fontId="14" fillId="0" borderId="3" xfId="0" applyNumberFormat="1" applyFont="1" applyBorder="1" applyAlignment="1">
      <alignment horizontal="right" vertical="center"/>
    </xf>
    <xf numFmtId="172" fontId="7" fillId="0" borderId="3" xfId="0" applyNumberFormat="1" applyFont="1" applyBorder="1" applyAlignment="1">
      <alignment horizontal="right" vertical="center"/>
    </xf>
    <xf numFmtId="171" fontId="7" fillId="0" borderId="0" xfId="0" applyNumberFormat="1" applyFont="1" applyBorder="1" applyAlignment="1">
      <alignment vertical="center"/>
    </xf>
    <xf numFmtId="176" fontId="7" fillId="0" borderId="0" xfId="0" applyNumberFormat="1" applyFont="1" applyBorder="1" applyAlignment="1">
      <alignment vertical="center"/>
    </xf>
    <xf numFmtId="179" fontId="2" fillId="0" borderId="0" xfId="0" applyNumberFormat="1" applyFont="1" applyBorder="1" applyAlignment="1">
      <alignment vertical="center"/>
    </xf>
    <xf numFmtId="171" fontId="14" fillId="2" borderId="2" xfId="0" applyNumberFormat="1" applyFont="1" applyFill="1" applyBorder="1" applyAlignment="1">
      <alignment vertical="center"/>
    </xf>
    <xf numFmtId="0" fontId="17" fillId="0" borderId="10" xfId="0" applyFont="1" applyBorder="1"/>
    <xf numFmtId="0" fontId="2" fillId="0" borderId="10" xfId="0" applyFont="1" applyBorder="1" applyAlignment="1">
      <alignment vertical="center"/>
    </xf>
    <xf numFmtId="0" fontId="18" fillId="0" borderId="10" xfId="0" applyFont="1" applyBorder="1"/>
    <xf numFmtId="0" fontId="17" fillId="0" borderId="16" xfId="0" applyFont="1" applyBorder="1"/>
    <xf numFmtId="0" fontId="17" fillId="0" borderId="17" xfId="0" applyFont="1" applyBorder="1"/>
    <xf numFmtId="0" fontId="17" fillId="0" borderId="18" xfId="0" applyFont="1" applyBorder="1"/>
    <xf numFmtId="0" fontId="5" fillId="0" borderId="10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4" fillId="2" borderId="18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164" fontId="5" fillId="0" borderId="10" xfId="0" applyNumberFormat="1" applyFont="1" applyBorder="1" applyAlignment="1">
      <alignment vertical="center"/>
    </xf>
    <xf numFmtId="164" fontId="19" fillId="0" borderId="0" xfId="0" applyNumberFormat="1" applyFont="1" applyBorder="1"/>
    <xf numFmtId="164" fontId="4" fillId="0" borderId="19" xfId="0" applyNumberFormat="1" applyFont="1" applyBorder="1" applyAlignment="1">
      <alignment vertical="center"/>
    </xf>
    <xf numFmtId="0" fontId="17" fillId="0" borderId="13" xfId="0" applyFont="1" applyBorder="1"/>
    <xf numFmtId="0" fontId="4" fillId="3" borderId="20" xfId="0" applyFont="1" applyFill="1" applyAlignment="1">
      <alignment horizontal="left" vertical="center"/>
    </xf>
    <xf numFmtId="0" fontId="2" fillId="3" borderId="20" xfId="0" applyFont="1" applyFill="1" applyAlignment="1">
      <alignment horizontal="center" vertical="center"/>
    </xf>
    <xf numFmtId="0" fontId="2" fillId="3" borderId="20" xfId="0" applyFont="1" applyFill="1" applyAlignment="1">
      <alignment vertical="center"/>
    </xf>
    <xf numFmtId="3" fontId="17" fillId="0" borderId="10" xfId="0" applyNumberFormat="1" applyFont="1" applyBorder="1"/>
    <xf numFmtId="166" fontId="17" fillId="0" borderId="10" xfId="0" applyNumberFormat="1" applyFont="1" applyBorder="1"/>
    <xf numFmtId="0" fontId="17" fillId="0" borderId="7" xfId="0" applyFont="1" applyBorder="1"/>
    <xf numFmtId="0" fontId="17" fillId="0" borderId="19" xfId="0" applyFont="1" applyBorder="1"/>
    <xf numFmtId="166" fontId="17" fillId="0" borderId="19" xfId="0" applyNumberFormat="1" applyFont="1" applyBorder="1"/>
    <xf numFmtId="0" fontId="17" fillId="0" borderId="21" xfId="0" applyFont="1" applyBorder="1"/>
    <xf numFmtId="9" fontId="17" fillId="0" borderId="19" xfId="0" applyNumberFormat="1" applyFont="1" applyBorder="1"/>
    <xf numFmtId="0" fontId="20" fillId="0" borderId="17" xfId="0" applyFont="1" applyBorder="1"/>
    <xf numFmtId="9" fontId="2" fillId="2" borderId="2" xfId="0" applyNumberFormat="1" applyFont="1" applyFill="1" applyBorder="1" applyAlignment="1">
      <alignment vertical="center"/>
    </xf>
    <xf numFmtId="164" fontId="20" fillId="0" borderId="17" xfId="0" applyNumberFormat="1" applyFont="1" applyBorder="1"/>
    <xf numFmtId="0" fontId="21" fillId="0" borderId="17" xfId="0" applyFont="1" applyBorder="1"/>
    <xf numFmtId="10" fontId="17" fillId="0" borderId="19" xfId="0" applyNumberFormat="1" applyFont="1" applyBorder="1"/>
    <xf numFmtId="10" fontId="2" fillId="2" borderId="2" xfId="0" applyNumberFormat="1" applyFont="1" applyFill="1" applyBorder="1" applyAlignment="1">
      <alignment vertical="center"/>
    </xf>
    <xf numFmtId="0" fontId="17" fillId="0" borderId="0" xfId="0" applyFont="1" applyBorder="1"/>
    <xf numFmtId="180" fontId="17" fillId="0" borderId="10" xfId="0" applyNumberFormat="1" applyFont="1" applyBorder="1"/>
    <xf numFmtId="180" fontId="19" fillId="0" borderId="10" xfId="0" applyNumberFormat="1" applyFont="1" applyBorder="1"/>
    <xf numFmtId="0" fontId="22" fillId="0" borderId="10" xfId="0" applyFont="1" applyBorder="1" applyAlignment="1">
      <alignment vertical="center"/>
    </xf>
    <xf numFmtId="181" fontId="23" fillId="0" borderId="10" xfId="0" applyNumberFormat="1" applyFont="1" applyBorder="1" applyAlignment="1">
      <alignment horizontal="center"/>
    </xf>
    <xf numFmtId="0" fontId="17" fillId="0" borderId="25" xfId="0" applyFont="1" applyBorder="1"/>
    <xf numFmtId="0" fontId="25" fillId="0" borderId="10" xfId="0" applyFont="1" applyBorder="1" applyAlignment="1">
      <alignment horizontal="center"/>
    </xf>
    <xf numFmtId="0" fontId="26" fillId="0" borderId="10" xfId="0" applyFont="1" applyBorder="1" applyAlignment="1">
      <alignment vertical="center"/>
    </xf>
    <xf numFmtId="0" fontId="23" fillId="0" borderId="10" xfId="0" applyFont="1" applyBorder="1"/>
    <xf numFmtId="181" fontId="25" fillId="0" borderId="10" xfId="0" applyNumberFormat="1" applyFont="1" applyBorder="1" applyAlignment="1">
      <alignment horizontal="center"/>
    </xf>
    <xf numFmtId="0" fontId="4" fillId="2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27" fillId="0" borderId="10" xfId="0" applyFont="1" applyBorder="1"/>
    <xf numFmtId="0" fontId="17" fillId="6" borderId="17" xfId="0" applyFont="1" applyFill="1" applyBorder="1"/>
    <xf numFmtId="0" fontId="17" fillId="6" borderId="28" xfId="0" applyFont="1" applyFill="1" applyBorder="1"/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4" fontId="4" fillId="0" borderId="17" xfId="0" applyNumberFormat="1" applyFont="1" applyBorder="1" applyAlignment="1">
      <alignment vertical="center"/>
    </xf>
    <xf numFmtId="3" fontId="17" fillId="0" borderId="17" xfId="0" applyNumberFormat="1" applyFont="1" applyBorder="1"/>
    <xf numFmtId="0" fontId="19" fillId="0" borderId="17" xfId="0" applyFont="1" applyBorder="1"/>
    <xf numFmtId="180" fontId="19" fillId="0" borderId="17" xfId="0" applyNumberFormat="1" applyFont="1" applyBorder="1"/>
    <xf numFmtId="180" fontId="17" fillId="0" borderId="17" xfId="0" applyNumberFormat="1" applyFont="1" applyBorder="1"/>
    <xf numFmtId="0" fontId="22" fillId="0" borderId="9" xfId="0" applyFont="1" applyBorder="1" applyAlignment="1">
      <alignment vertical="center"/>
    </xf>
    <xf numFmtId="0" fontId="22" fillId="0" borderId="19" xfId="0" applyFont="1" applyBorder="1" applyAlignment="1">
      <alignment vertical="center"/>
    </xf>
    <xf numFmtId="0" fontId="22" fillId="0" borderId="17" xfId="0" applyFont="1" applyBorder="1" applyAlignment="1">
      <alignment vertical="center"/>
    </xf>
    <xf numFmtId="165" fontId="29" fillId="0" borderId="29" xfId="0" applyNumberFormat="1" applyFont="1" applyBorder="1" applyAlignment="1">
      <alignment vertical="center"/>
    </xf>
    <xf numFmtId="0" fontId="30" fillId="0" borderId="17" xfId="0" applyFont="1" applyBorder="1"/>
    <xf numFmtId="0" fontId="28" fillId="0" borderId="30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32" xfId="0" applyFont="1" applyBorder="1" applyAlignment="1">
      <alignment horizontal="center" vertical="center"/>
    </xf>
    <xf numFmtId="0" fontId="30" fillId="0" borderId="21" xfId="0" applyFont="1" applyBorder="1"/>
    <xf numFmtId="166" fontId="29" fillId="0" borderId="10" xfId="0" applyNumberFormat="1" applyFont="1" applyBorder="1" applyAlignment="1">
      <alignment vertical="center"/>
    </xf>
    <xf numFmtId="0" fontId="30" fillId="0" borderId="33" xfId="0" applyFont="1" applyBorder="1"/>
    <xf numFmtId="0" fontId="30" fillId="0" borderId="10" xfId="0" applyFont="1" applyBorder="1"/>
    <xf numFmtId="166" fontId="30" fillId="0" borderId="10" xfId="0" applyNumberFormat="1" applyFont="1" applyBorder="1"/>
    <xf numFmtId="180" fontId="30" fillId="0" borderId="10" xfId="0" applyNumberFormat="1" applyFont="1" applyBorder="1"/>
    <xf numFmtId="0" fontId="29" fillId="0" borderId="10" xfId="0" applyFont="1" applyBorder="1"/>
    <xf numFmtId="180" fontId="29" fillId="0" borderId="10" xfId="0" applyNumberFormat="1" applyFont="1" applyBorder="1"/>
    <xf numFmtId="0" fontId="29" fillId="0" borderId="23" xfId="0" applyFont="1" applyBorder="1"/>
    <xf numFmtId="0" fontId="31" fillId="4" borderId="10" xfId="0" applyFont="1" applyFill="1" applyBorder="1" applyAlignment="1">
      <alignment horizontal="left"/>
    </xf>
    <xf numFmtId="0" fontId="29" fillId="0" borderId="21" xfId="0" applyFont="1" applyBorder="1"/>
    <xf numFmtId="0" fontId="30" fillId="7" borderId="17" xfId="0" applyFont="1" applyFill="1" applyBorder="1"/>
    <xf numFmtId="0" fontId="31" fillId="0" borderId="10" xfId="0" applyFont="1" applyBorder="1" applyAlignment="1">
      <alignment horizontal="center" vertical="center"/>
    </xf>
    <xf numFmtId="0" fontId="31" fillId="0" borderId="10" xfId="0" applyFont="1" applyBorder="1" applyAlignment="1">
      <alignment vertical="center"/>
    </xf>
    <xf numFmtId="0" fontId="31" fillId="0" borderId="16" xfId="0" applyFont="1" applyBorder="1" applyAlignment="1">
      <alignment horizontal="center" vertical="center"/>
    </xf>
    <xf numFmtId="165" fontId="32" fillId="0" borderId="17" xfId="0" applyNumberFormat="1" applyFont="1" applyBorder="1" applyAlignment="1">
      <alignment vertical="center"/>
    </xf>
    <xf numFmtId="164" fontId="29" fillId="0" borderId="21" xfId="0" applyNumberFormat="1" applyFont="1" applyBorder="1" applyAlignment="1">
      <alignment vertical="center"/>
    </xf>
    <xf numFmtId="3" fontId="30" fillId="0" borderId="10" xfId="0" applyNumberFormat="1" applyFont="1" applyBorder="1"/>
    <xf numFmtId="165" fontId="29" fillId="0" borderId="17" xfId="0" applyNumberFormat="1" applyFont="1" applyBorder="1" applyAlignment="1">
      <alignment vertical="center"/>
    </xf>
    <xf numFmtId="166" fontId="29" fillId="0" borderId="0" xfId="0" applyNumberFormat="1" applyFont="1" applyBorder="1" applyAlignment="1">
      <alignment vertical="center"/>
    </xf>
    <xf numFmtId="166" fontId="30" fillId="0" borderId="17" xfId="0" applyNumberFormat="1" applyFont="1" applyBorder="1"/>
    <xf numFmtId="0" fontId="30" fillId="0" borderId="29" xfId="0" applyFont="1" applyBorder="1"/>
    <xf numFmtId="0" fontId="30" fillId="6" borderId="17" xfId="0" applyFont="1" applyFill="1" applyBorder="1"/>
    <xf numFmtId="166" fontId="3" fillId="0" borderId="3" xfId="0" applyNumberFormat="1" applyFont="1" applyBorder="1" applyAlignment="1">
      <alignment horizontal="center" vertical="center"/>
    </xf>
    <xf numFmtId="0" fontId="0" fillId="0" borderId="3" xfId="0" applyBorder="1"/>
    <xf numFmtId="0" fontId="1" fillId="0" borderId="20" xfId="0" applyFont="1" applyAlignment="1">
      <alignment horizontal="center" vertical="center"/>
    </xf>
    <xf numFmtId="0" fontId="0" fillId="0" borderId="0" xfId="0" applyBorder="1"/>
    <xf numFmtId="0" fontId="1" fillId="0" borderId="10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4" fillId="5" borderId="10" xfId="0" applyFont="1" applyFill="1" applyBorder="1" applyAlignment="1">
      <alignment horizontal="center"/>
    </xf>
    <xf numFmtId="0" fontId="0" fillId="0" borderId="24" xfId="0" applyBorder="1"/>
    <xf numFmtId="0" fontId="0" fillId="0" borderId="25" xfId="0" applyBorder="1"/>
    <xf numFmtId="0" fontId="1" fillId="0" borderId="29" xfId="0" applyFont="1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6" xfId="0" applyBorder="1"/>
    <xf numFmtId="0" fontId="0" fillId="0" borderId="27" xfId="0" applyBorder="1"/>
    <xf numFmtId="0" fontId="25" fillId="0" borderId="10" xfId="0" applyFont="1" applyBorder="1" applyAlignment="1">
      <alignment horizontal="center"/>
    </xf>
    <xf numFmtId="0" fontId="28" fillId="0" borderId="29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33" fillId="0" borderId="0" xfId="0" applyFont="1" applyBorder="1" applyAlignment="1">
      <alignment horizontal="center" vertical="center"/>
    </xf>
    <xf numFmtId="166" fontId="34" fillId="0" borderId="0" xfId="0" applyNumberFormat="1" applyFont="1" applyBorder="1" applyAlignment="1">
      <alignment vertical="center"/>
    </xf>
    <xf numFmtId="0" fontId="3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61"/>
  <sheetViews>
    <sheetView showGridLines="0" tabSelected="1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 activeCell="C20" sqref="C20"/>
    </sheetView>
  </sheetViews>
  <sheetFormatPr defaultColWidth="12.5703125" defaultRowHeight="15" customHeight="1" outlineLevelRow="1"/>
  <cols>
    <col min="1" max="1" width="3.140625" customWidth="1"/>
    <col min="2" max="2" width="51.42578125" customWidth="1"/>
    <col min="3" max="3" width="10.85546875" customWidth="1"/>
    <col min="4" max="4" width="13.5703125" bestFit="1" customWidth="1"/>
    <col min="5" max="5" width="17.5703125" customWidth="1"/>
    <col min="6" max="6" width="14.5703125" bestFit="1" customWidth="1"/>
    <col min="7" max="8" width="15.5703125" bestFit="1" customWidth="1"/>
    <col min="9" max="63" width="12.140625" customWidth="1"/>
    <col min="64" max="78" width="3.140625" customWidth="1"/>
  </cols>
  <sheetData>
    <row r="1" spans="1:64" ht="13.5" customHeight="1">
      <c r="A1" s="206" t="s">
        <v>0</v>
      </c>
      <c r="B1" s="207"/>
      <c r="C1" s="20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2"/>
    </row>
    <row r="2" spans="1:64" ht="26.25" customHeight="1">
      <c r="A2" s="207"/>
      <c r="B2" s="207"/>
      <c r="C2" s="20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2"/>
    </row>
    <row r="3" spans="1:64" ht="13.5" customHeight="1">
      <c r="A3" s="207"/>
      <c r="B3" s="207"/>
      <c r="C3" s="20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2"/>
    </row>
    <row r="4" spans="1:64" ht="13.5" customHeight="1">
      <c r="A4" s="2"/>
      <c r="B4" s="3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2"/>
    </row>
    <row r="5" spans="1:64" ht="13.5" customHeight="1">
      <c r="A5" s="2"/>
      <c r="B5" s="3" t="s">
        <v>1</v>
      </c>
      <c r="C5" s="6" t="s">
        <v>2</v>
      </c>
      <c r="D5" s="7" t="s">
        <v>3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2"/>
    </row>
    <row r="6" spans="1:64" ht="13.5" customHeight="1">
      <c r="A6" s="2"/>
      <c r="B6" s="3"/>
      <c r="C6" s="8">
        <f>IF(C5="Base",1,IF(C5="Upside",2,IF(C5="Downside",3,"ERROR")))</f>
        <v>3</v>
      </c>
      <c r="D6" s="9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2"/>
    </row>
    <row r="7" spans="1:64" ht="13.5" customHeight="1">
      <c r="A7" s="2"/>
      <c r="B7" s="3" t="s">
        <v>5</v>
      </c>
      <c r="C7" s="6" t="s">
        <v>2</v>
      </c>
      <c r="D7" s="9" t="s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2"/>
    </row>
    <row r="8" spans="1:64" ht="13.5" customHeight="1">
      <c r="A8" s="2"/>
      <c r="B8" s="3"/>
      <c r="C8" s="8">
        <v>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2"/>
    </row>
    <row r="9" spans="1:64" ht="13.5" customHeight="1">
      <c r="A9" s="2"/>
      <c r="B9" s="3" t="s">
        <v>6</v>
      </c>
      <c r="C9" s="6" t="s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2"/>
    </row>
    <row r="10" spans="1:64" ht="13.5" customHeight="1">
      <c r="A10" s="2"/>
      <c r="B10" s="3"/>
      <c r="C10" s="8">
        <f>IF(C9="Base",1,IF(C9="Upside",2,IF(C9="Downside",3,"ERROR")))</f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2"/>
    </row>
    <row r="11" spans="1:64" ht="13.5" customHeight="1">
      <c r="A11" s="2" t="s">
        <v>7</v>
      </c>
      <c r="B11" s="10" t="s">
        <v>8</v>
      </c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2" t="s">
        <v>7</v>
      </c>
    </row>
    <row r="12" spans="1:64" ht="13.5" customHeight="1">
      <c r="A12" s="2"/>
      <c r="B12" s="13"/>
      <c r="C12" s="14" t="str">
        <f>C$125</f>
        <v>Unit</v>
      </c>
      <c r="D12" s="15">
        <v>1</v>
      </c>
      <c r="E12" s="15">
        <f>D12+1</f>
        <v>2</v>
      </c>
      <c r="F12" s="15">
        <f>E12+1</f>
        <v>3</v>
      </c>
      <c r="G12" s="15">
        <f>F12+1</f>
        <v>4</v>
      </c>
      <c r="H12" s="15">
        <f>G12+1</f>
        <v>5</v>
      </c>
      <c r="I12" s="230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</row>
    <row r="13" spans="1:64" ht="13.5" customHeight="1">
      <c r="A13" s="2"/>
      <c r="B13" s="3"/>
      <c r="C13" s="4"/>
      <c r="D13" s="5"/>
      <c r="E13" s="5"/>
      <c r="F13" s="5"/>
      <c r="G13" s="5"/>
      <c r="H13" s="5"/>
      <c r="I13" s="230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ht="13.5" customHeight="1">
      <c r="A14" s="16"/>
      <c r="B14" s="17" t="s">
        <v>9</v>
      </c>
      <c r="C14" s="4" t="s">
        <v>10</v>
      </c>
      <c r="D14" s="18">
        <f t="array" ref="D14">MAX(IF($D124:$BK124=D12,$D129:$BK129))</f>
        <v>208539</v>
      </c>
      <c r="E14" s="18">
        <f t="array" ref="E14">MAX(IF($D124:$BK124=E12,$D129:$BK129))</f>
        <v>1069015</v>
      </c>
      <c r="F14" s="18">
        <f t="array" ref="F14">MAX(IF($D124:$BK124=F12,$D129:$BK129))</f>
        <v>2765846</v>
      </c>
      <c r="G14" s="18">
        <f t="array" ref="G14">MAX(IF($D124:$BK124=G12,$D129:$BK129))</f>
        <v>5409035</v>
      </c>
      <c r="H14" s="18">
        <f t="array" ref="H14">MAX(IF($D124:$BK124=H12,$D129:$BK129))</f>
        <v>8290145</v>
      </c>
      <c r="I14" s="231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6"/>
    </row>
    <row r="15" spans="1:64" ht="13.5" customHeight="1">
      <c r="A15" s="2"/>
      <c r="B15" s="20" t="s">
        <v>11</v>
      </c>
      <c r="C15" s="21" t="s">
        <v>12</v>
      </c>
      <c r="D15" s="22" t="str">
        <f>IFERROR(D14/C14-1,"n/a")</f>
        <v>n/a</v>
      </c>
      <c r="E15" s="22">
        <f>IFERROR(E14/D14-1,"n/a")</f>
        <v>4.1262114041018707</v>
      </c>
      <c r="F15" s="22">
        <f>IFERROR(F14/E14-1,"n/a")</f>
        <v>1.5872845563439242</v>
      </c>
      <c r="G15" s="22">
        <f>IFERROR(G14/F14-1,"n/a")</f>
        <v>0.95565299007970794</v>
      </c>
      <c r="H15" s="22">
        <f>IFERROR(H14/G14-1,"n/a")</f>
        <v>0.53264769039209403</v>
      </c>
      <c r="I15" s="230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ht="13.5" customHeight="1">
      <c r="A16" s="2"/>
      <c r="B16" s="20" t="s">
        <v>13</v>
      </c>
      <c r="C16" s="21" t="s">
        <v>10</v>
      </c>
      <c r="D16" s="19">
        <f t="array" ref="D16">MAX(IF($D124:$BK124=D12,$D135:$BK135))</f>
        <v>208539</v>
      </c>
      <c r="E16" s="19">
        <f t="array" ref="E16">MAX(IF($D124:$BK124=E12,$D135:$BK135))</f>
        <v>1069015</v>
      </c>
      <c r="F16" s="19">
        <f t="array" ref="F16">MAX(IF($D124:$BK124=F12,$D135:$BK135))</f>
        <v>2765846</v>
      </c>
      <c r="G16" s="19">
        <f t="array" ref="G16">MAX(IF($D124:$BK124=G12,$D135:$BK135))</f>
        <v>5409035</v>
      </c>
      <c r="H16" s="19">
        <f t="array" ref="H16">MAX(IF($D124:$BK124=H12,$D135:$BK135))</f>
        <v>8290145</v>
      </c>
      <c r="I16" s="231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2"/>
    </row>
    <row r="17" spans="1:9" ht="13.5" customHeight="1">
      <c r="A17" s="2"/>
      <c r="B17" s="20" t="s">
        <v>14</v>
      </c>
      <c r="C17" s="21" t="s">
        <v>10</v>
      </c>
      <c r="D17" s="19">
        <f t="array" ref="D17">MAX(IF($D124:$BK124=D12,$D141:$BK141))</f>
        <v>0</v>
      </c>
      <c r="E17" s="19">
        <f t="array" ref="E17">MAX(IF($D124:$BK124=E12,$D141:$BK141))</f>
        <v>0</v>
      </c>
      <c r="F17" s="19">
        <f t="array" ref="F17">MAX(IF($D124:$BK124=F12,$D141:$BK141))</f>
        <v>0</v>
      </c>
      <c r="G17" s="19">
        <f t="array" ref="G17">MAX(IF($D124:$BK124=G12,$D141:$BK141))</f>
        <v>0</v>
      </c>
      <c r="H17" s="19">
        <f t="array" ref="H17">MAX(IF($D124:$BK124=H12,$D141:$BK141))</f>
        <v>0</v>
      </c>
      <c r="I17" s="232"/>
    </row>
    <row r="18" spans="1:9" ht="13.5" customHeight="1">
      <c r="A18" s="16"/>
      <c r="B18" s="17"/>
      <c r="C18" s="4"/>
      <c r="D18" s="18"/>
      <c r="E18" s="18"/>
      <c r="F18" s="18"/>
      <c r="G18" s="18"/>
      <c r="H18" s="18"/>
      <c r="I18" s="232"/>
    </row>
    <row r="19" spans="1:9" ht="13.5" customHeight="1">
      <c r="A19" s="16"/>
      <c r="B19" s="17" t="s">
        <v>15</v>
      </c>
      <c r="C19" s="4" t="s">
        <v>10</v>
      </c>
      <c r="D19" s="18">
        <f>SUMIFS($D187:$BK187,$D$124:$BK$124,D$12)</f>
        <v>8077290</v>
      </c>
      <c r="E19" s="18">
        <f>SUMIFS($D187:$BK187,$D$124:$BK$124,E$12)</f>
        <v>73395810</v>
      </c>
      <c r="F19" s="18">
        <f>SUMIFS($D187:$BK187,$D$124:$BK$124,F$12)</f>
        <v>280974472</v>
      </c>
      <c r="G19" s="18">
        <f>SUMIFS($D187:$BK187,$D$124:$BK$124,G$12)</f>
        <v>694609267</v>
      </c>
      <c r="H19" s="18">
        <f>SUMIFS($D187:$BK187,$D$124:$BK$124,H$12)</f>
        <v>1261834710</v>
      </c>
      <c r="I19" s="232"/>
    </row>
    <row r="20" spans="1:9" ht="13.5" customHeight="1">
      <c r="A20" s="2"/>
      <c r="B20" s="20" t="s">
        <v>11</v>
      </c>
      <c r="C20" s="21" t="s">
        <v>12</v>
      </c>
      <c r="D20" s="22" t="str">
        <f>IFERROR(D19/C19-1,"n/a")</f>
        <v>n/a</v>
      </c>
      <c r="E20" s="22">
        <f>IFERROR(E19/D19-1,"n/a")</f>
        <v>8.086687490482575</v>
      </c>
      <c r="F20" s="22">
        <f>IFERROR(F19/E19-1,"n/a")</f>
        <v>2.8282086129984805</v>
      </c>
      <c r="G20" s="22">
        <f>IFERROR(G19/F19-1,"n/a")</f>
        <v>1.4721436864200248</v>
      </c>
      <c r="H20" s="22">
        <f>IFERROR(H19/G19-1,"n/a")</f>
        <v>0.81661081984960049</v>
      </c>
      <c r="I20" s="232"/>
    </row>
    <row r="21" spans="1:9" ht="13.5" customHeight="1">
      <c r="A21" s="2"/>
      <c r="B21" s="20" t="s">
        <v>16</v>
      </c>
      <c r="C21" s="4" t="s">
        <v>10</v>
      </c>
      <c r="D21" s="19">
        <f t="shared" ref="D21:H22" si="0">SUMIFS($D188:$BK188,$D$124:$BK$124,D$12)</f>
        <v>8077290</v>
      </c>
      <c r="E21" s="19">
        <f t="shared" si="0"/>
        <v>73395810</v>
      </c>
      <c r="F21" s="19">
        <f t="shared" si="0"/>
        <v>280974472</v>
      </c>
      <c r="G21" s="19">
        <f t="shared" si="0"/>
        <v>694609267</v>
      </c>
      <c r="H21" s="19">
        <f t="shared" si="0"/>
        <v>1261834710</v>
      </c>
      <c r="I21" s="232"/>
    </row>
    <row r="22" spans="1:9" ht="13.5" customHeight="1">
      <c r="A22" s="2"/>
      <c r="B22" s="20" t="s">
        <v>17</v>
      </c>
      <c r="C22" s="4" t="s">
        <v>10</v>
      </c>
      <c r="D22" s="19">
        <f t="shared" si="0"/>
        <v>0</v>
      </c>
      <c r="E22" s="19">
        <f t="shared" si="0"/>
        <v>0</v>
      </c>
      <c r="F22" s="19">
        <f t="shared" si="0"/>
        <v>0</v>
      </c>
      <c r="G22" s="19">
        <f t="shared" si="0"/>
        <v>0</v>
      </c>
      <c r="H22" s="19">
        <f t="shared" si="0"/>
        <v>0</v>
      </c>
      <c r="I22" s="232"/>
    </row>
    <row r="23" spans="1:9" ht="13.5" customHeight="1">
      <c r="A23" s="16"/>
      <c r="B23" s="17"/>
      <c r="C23" s="4"/>
      <c r="D23" s="18"/>
      <c r="E23" s="18"/>
      <c r="F23" s="18"/>
      <c r="G23" s="18"/>
      <c r="H23" s="18"/>
      <c r="I23" s="232"/>
    </row>
    <row r="24" spans="1:9" ht="13.5" customHeight="1">
      <c r="A24" s="16"/>
      <c r="B24" s="17" t="s">
        <v>18</v>
      </c>
      <c r="C24" s="4" t="s">
        <v>19</v>
      </c>
      <c r="D24" s="18">
        <f>SUMIFS($D236:$BK236,$D$124:$BK$124,D$12)</f>
        <v>828582900</v>
      </c>
      <c r="E24" s="18">
        <f>SUMIFS($D236:$BK236,$D$124:$BK$124,E$12)</f>
        <v>8214649080</v>
      </c>
      <c r="F24" s="18">
        <f>SUMIFS($D236:$BK236,$D$124:$BK$124,F$12)</f>
        <v>34908344012</v>
      </c>
      <c r="G24" s="18">
        <f>SUMIFS($D236:$BK236,$D$124:$BK$124,G$12)</f>
        <v>94132403603</v>
      </c>
      <c r="H24" s="18">
        <f>SUMIFS($D236:$BK236,$D$124:$BK$124,H$12)</f>
        <v>185489702370</v>
      </c>
      <c r="I24" s="232"/>
    </row>
    <row r="25" spans="1:9" ht="13.5" customHeight="1">
      <c r="A25" s="2"/>
      <c r="B25" s="20" t="s">
        <v>11</v>
      </c>
      <c r="C25" s="21" t="s">
        <v>12</v>
      </c>
      <c r="D25" s="22" t="str">
        <f>IFERROR(D24/C24-1,"n/a")</f>
        <v>n/a</v>
      </c>
      <c r="E25" s="22">
        <f>IFERROR(E24/D24-1,"n/a")</f>
        <v>8.9140943893483673</v>
      </c>
      <c r="F25" s="22">
        <f>IFERROR(F24/E24-1,"n/a")</f>
        <v>3.2495234637582353</v>
      </c>
      <c r="G25" s="22">
        <f>IFERROR(G24/F24-1,"n/a")</f>
        <v>1.6965588390741564</v>
      </c>
      <c r="H25" s="22">
        <f>IFERROR(H24/G24-1,"n/a")</f>
        <v>0.97051913337192675</v>
      </c>
      <c r="I25" s="232"/>
    </row>
    <row r="26" spans="1:9" ht="13.5" customHeight="1">
      <c r="A26" s="2"/>
      <c r="B26" s="20" t="s">
        <v>20</v>
      </c>
      <c r="C26" s="21" t="s">
        <v>19</v>
      </c>
      <c r="D26" s="19">
        <f t="shared" ref="D26:H27" si="1">SUMIFS($D237:$BK237,$D$124:$BK$124,D$12)</f>
        <v>828582900</v>
      </c>
      <c r="E26" s="19">
        <f t="shared" si="1"/>
        <v>8214649080</v>
      </c>
      <c r="F26" s="19">
        <f t="shared" si="1"/>
        <v>34908344012</v>
      </c>
      <c r="G26" s="19">
        <f t="shared" si="1"/>
        <v>94132403603</v>
      </c>
      <c r="H26" s="19">
        <f t="shared" si="1"/>
        <v>185489702370</v>
      </c>
      <c r="I26" s="232"/>
    </row>
    <row r="27" spans="1:9" ht="13.5" customHeight="1">
      <c r="A27" s="2"/>
      <c r="B27" s="20" t="s">
        <v>21</v>
      </c>
      <c r="C27" s="21" t="s">
        <v>19</v>
      </c>
      <c r="D27" s="19">
        <f t="shared" si="1"/>
        <v>0</v>
      </c>
      <c r="E27" s="19">
        <f t="shared" si="1"/>
        <v>0</v>
      </c>
      <c r="F27" s="19">
        <f t="shared" si="1"/>
        <v>0</v>
      </c>
      <c r="G27" s="19">
        <f t="shared" si="1"/>
        <v>0</v>
      </c>
      <c r="H27" s="19">
        <f t="shared" si="1"/>
        <v>0</v>
      </c>
      <c r="I27" s="232"/>
    </row>
    <row r="28" spans="1:9" ht="13.5" customHeight="1">
      <c r="A28" s="2"/>
      <c r="B28" s="20"/>
      <c r="C28" s="21"/>
      <c r="D28" s="19"/>
      <c r="E28" s="19"/>
      <c r="F28" s="19"/>
      <c r="G28" s="19"/>
      <c r="H28" s="19"/>
      <c r="I28" s="232"/>
    </row>
    <row r="29" spans="1:9" ht="13.5" customHeight="1">
      <c r="A29" s="2" t="s">
        <v>7</v>
      </c>
      <c r="B29" s="3" t="str">
        <f>B240</f>
        <v>(+) Interchange Fee</v>
      </c>
      <c r="C29" s="4" t="s">
        <v>19</v>
      </c>
      <c r="D29" s="18">
        <f>SUMIFS($D240:$BK240,$D$124:$BK$124,D$12)</f>
        <v>14334484.17</v>
      </c>
      <c r="E29" s="18">
        <f>SUMIFS($D240:$BK240,$D$124:$BK$124,E$12)</f>
        <v>142113429.08399999</v>
      </c>
      <c r="F29" s="18">
        <f>SUMIFS($D240:$BK240,$D$124:$BK$124,F$12)</f>
        <v>603914351.40759993</v>
      </c>
      <c r="G29" s="18">
        <f>SUMIFS($D240:$BK240,$D$124:$BK$124,G$12)</f>
        <v>1628490582.3318999</v>
      </c>
      <c r="H29" s="18">
        <f>SUMIFS($D240:$BK240,$D$124:$BK$124,H$12)</f>
        <v>3208971851.0009995</v>
      </c>
      <c r="I29" s="232"/>
    </row>
    <row r="30" spans="1:9" ht="13.5" customHeight="1">
      <c r="A30" s="2"/>
      <c r="B30" s="20" t="str">
        <f>B241</f>
        <v>% growth</v>
      </c>
      <c r="C30" s="21" t="s">
        <v>12</v>
      </c>
      <c r="D30" s="22" t="str">
        <f>IFERROR(D29/C29-1,"n/a")</f>
        <v>n/a</v>
      </c>
      <c r="E30" s="22">
        <f>IFERROR(E29/D29-1,"n/a")</f>
        <v>8.9140943893483673</v>
      </c>
      <c r="F30" s="22">
        <f>IFERROR(F29/E29-1,"n/a")</f>
        <v>3.2495234637582353</v>
      </c>
      <c r="G30" s="22">
        <f>IFERROR(G29/F29-1,"n/a")</f>
        <v>1.6965588390741564</v>
      </c>
      <c r="H30" s="22">
        <f>IFERROR(H29/G29-1,"n/a")</f>
        <v>0.97051913337192652</v>
      </c>
      <c r="I30" s="232"/>
    </row>
    <row r="31" spans="1:9" ht="13.5" customHeight="1">
      <c r="A31" s="2"/>
      <c r="B31" s="23" t="str">
        <f>B242</f>
        <v>(+) Interchange Fee - platinum cards</v>
      </c>
      <c r="C31" s="21" t="s">
        <v>19</v>
      </c>
      <c r="D31" s="19">
        <f t="shared" ref="D31:H32" si="2">SUMIFS($D242:$BK242,$D$124:$BK$124,D$12)</f>
        <v>14334484.17</v>
      </c>
      <c r="E31" s="19">
        <f t="shared" si="2"/>
        <v>142113429.08399999</v>
      </c>
      <c r="F31" s="19">
        <f t="shared" si="2"/>
        <v>603914351.40759993</v>
      </c>
      <c r="G31" s="19">
        <f t="shared" si="2"/>
        <v>1628490582.3318999</v>
      </c>
      <c r="H31" s="19">
        <f t="shared" si="2"/>
        <v>3208971851.0009995</v>
      </c>
      <c r="I31" s="232"/>
    </row>
    <row r="32" spans="1:9" ht="13.5" customHeight="1">
      <c r="A32" s="2"/>
      <c r="B32" s="23" t="str">
        <f>B243</f>
        <v>(+) Interchange Fee - premium cards</v>
      </c>
      <c r="C32" s="21" t="s">
        <v>19</v>
      </c>
      <c r="D32" s="19">
        <f t="shared" si="2"/>
        <v>0</v>
      </c>
      <c r="E32" s="19">
        <f t="shared" si="2"/>
        <v>0</v>
      </c>
      <c r="F32" s="19">
        <f t="shared" si="2"/>
        <v>0</v>
      </c>
      <c r="G32" s="19">
        <f t="shared" si="2"/>
        <v>0</v>
      </c>
      <c r="H32" s="19">
        <f t="shared" si="2"/>
        <v>0</v>
      </c>
      <c r="I32" s="232"/>
    </row>
    <row r="33" spans="2:9" ht="15" customHeight="1">
      <c r="I33" s="232"/>
    </row>
    <row r="34" spans="2:9" ht="13.5" customHeight="1">
      <c r="B34" s="27" t="str">
        <f t="shared" ref="B34:B40" si="3">B245</f>
        <v>(-) Custos únicos</v>
      </c>
      <c r="C34" s="4" t="s">
        <v>19</v>
      </c>
      <c r="D34" s="18">
        <f>SUMIFS($D245:$BK245,$D$124:$BK$124,D$12)</f>
        <v>-3485153.0999999996</v>
      </c>
      <c r="E34" s="18">
        <f>SUMIFS($D245:$BK245,$D$124:$BK$124,E$12)</f>
        <v>-11994140.4</v>
      </c>
      <c r="F34" s="18">
        <f>SUMIFS($D245:$BK245,$D$124:$BK$124,F$12)</f>
        <v>-22783119.899999999</v>
      </c>
      <c r="G34" s="18">
        <f>SUMIFS($D245:$BK245,$D$124:$BK$124,G$12)</f>
        <v>-34991138.100000001</v>
      </c>
      <c r="H34" s="18">
        <f>SUMIFS($D245:$BK245,$D$124:$BK$124,H$12)</f>
        <v>-38060319</v>
      </c>
      <c r="I34" s="232"/>
    </row>
    <row r="35" spans="2:9" ht="13.5" customHeight="1">
      <c r="B35" s="24" t="str">
        <f t="shared" si="3"/>
        <v>% Revenues</v>
      </c>
      <c r="C35" s="25" t="s">
        <v>12</v>
      </c>
      <c r="D35" s="26">
        <f>D34/D$29</f>
        <v>-0.24313069508939292</v>
      </c>
      <c r="E35" s="26">
        <f>E34/E$29</f>
        <v>-8.4398360361219199E-2</v>
      </c>
      <c r="F35" s="26">
        <f>F34/F$29</f>
        <v>-3.7725746783293428E-2</v>
      </c>
      <c r="G35" s="26">
        <f>G34/G$29</f>
        <v>-2.1486853212190401E-2</v>
      </c>
      <c r="H35" s="26">
        <f>H34/H$29</f>
        <v>-1.1860596093458268E-2</v>
      </c>
      <c r="I35" s="232"/>
    </row>
    <row r="36" spans="2:9" ht="13.5" customHeight="1">
      <c r="B36" s="23" t="str">
        <f t="shared" si="3"/>
        <v>Setup</v>
      </c>
      <c r="C36" s="21" t="s">
        <v>19</v>
      </c>
      <c r="D36" s="19">
        <f t="shared" ref="D36:H40" si="4">SUMIFS($D247:$BK247,$D$124:$BK$124,D$12)</f>
        <v>-50000</v>
      </c>
      <c r="E36" s="19">
        <f t="shared" si="4"/>
        <v>0</v>
      </c>
      <c r="F36" s="19">
        <f t="shared" si="4"/>
        <v>0</v>
      </c>
      <c r="G36" s="19">
        <f t="shared" si="4"/>
        <v>0</v>
      </c>
      <c r="H36" s="19">
        <f t="shared" si="4"/>
        <v>0</v>
      </c>
      <c r="I36" s="232"/>
    </row>
    <row r="37" spans="2:9" ht="13.5" customHeight="1">
      <c r="B37" s="23" t="str">
        <f t="shared" si="3"/>
        <v>Embossing (com finishing)</v>
      </c>
      <c r="C37" s="21"/>
      <c r="D37" s="19">
        <f t="shared" si="4"/>
        <v>-745000</v>
      </c>
      <c r="E37" s="28">
        <f t="shared" si="4"/>
        <v>-894000</v>
      </c>
      <c r="F37" s="28">
        <f t="shared" si="4"/>
        <v>-894000</v>
      </c>
      <c r="G37" s="28">
        <f t="shared" si="4"/>
        <v>-894000</v>
      </c>
      <c r="H37" s="28">
        <f t="shared" si="4"/>
        <v>-894000</v>
      </c>
      <c r="I37" s="232"/>
    </row>
    <row r="38" spans="2:9" ht="13.5" customHeight="1">
      <c r="B38" s="23" t="str">
        <f t="shared" si="3"/>
        <v>Logística</v>
      </c>
      <c r="C38" s="21" t="s">
        <v>19</v>
      </c>
      <c r="D38" s="19">
        <f t="shared" si="4"/>
        <v>-2064536.1</v>
      </c>
      <c r="E38" s="28">
        <f t="shared" si="4"/>
        <v>-8518712.4000000004</v>
      </c>
      <c r="F38" s="28">
        <f t="shared" si="4"/>
        <v>-16798626.899999999</v>
      </c>
      <c r="G38" s="28">
        <f t="shared" si="4"/>
        <v>-26167571.099999998</v>
      </c>
      <c r="H38" s="28">
        <f t="shared" si="4"/>
        <v>-28522988.999999996</v>
      </c>
      <c r="I38" s="232"/>
    </row>
    <row r="39" spans="2:9" ht="13.5" customHeight="1">
      <c r="B39" s="23" t="str">
        <f t="shared" si="3"/>
        <v>KYC PF, MEI, EI, EIRELI</v>
      </c>
      <c r="C39" s="21" t="s">
        <v>19</v>
      </c>
      <c r="D39" s="19">
        <f t="shared" si="4"/>
        <v>-625617</v>
      </c>
      <c r="E39" s="28">
        <f t="shared" si="4"/>
        <v>-2581428</v>
      </c>
      <c r="F39" s="28">
        <f t="shared" si="4"/>
        <v>-5090493</v>
      </c>
      <c r="G39" s="28">
        <f t="shared" si="4"/>
        <v>-7929567</v>
      </c>
      <c r="H39" s="28">
        <f t="shared" si="4"/>
        <v>-8643330</v>
      </c>
      <c r="I39" s="232"/>
    </row>
    <row r="40" spans="2:9" ht="13.5" customHeight="1">
      <c r="B40" s="23" t="str">
        <f t="shared" si="3"/>
        <v>KYC PJ (Ltda, SA)</v>
      </c>
      <c r="C40" s="21" t="s">
        <v>19</v>
      </c>
      <c r="D40" s="19">
        <f t="shared" si="4"/>
        <v>0</v>
      </c>
      <c r="E40" s="28">
        <f t="shared" si="4"/>
        <v>0</v>
      </c>
      <c r="F40" s="28">
        <f t="shared" si="4"/>
        <v>0</v>
      </c>
      <c r="G40" s="28">
        <f t="shared" si="4"/>
        <v>0</v>
      </c>
      <c r="H40" s="28">
        <f t="shared" si="4"/>
        <v>0</v>
      </c>
      <c r="I40" s="232"/>
    </row>
    <row r="41" spans="2:9" ht="13.5" customHeight="1">
      <c r="B41" s="23"/>
      <c r="C41" s="21"/>
      <c r="D41" s="28"/>
      <c r="E41" s="28"/>
      <c r="F41" s="28"/>
      <c r="G41" s="28"/>
      <c r="H41" s="28"/>
      <c r="I41" s="232"/>
    </row>
    <row r="42" spans="2:9" ht="13.5" customHeight="1">
      <c r="B42" s="27" t="str">
        <f t="shared" ref="B42:B48" si="5">B253</f>
        <v>(-) Processing + BIN Sponsorship</v>
      </c>
      <c r="C42" s="4" t="s">
        <v>19</v>
      </c>
      <c r="D42" s="29">
        <f>SUMIFS($D253:$BK253,$D$124:$BK$124,D$12)</f>
        <v>-5266128.3904999997</v>
      </c>
      <c r="E42" s="29">
        <f>SUMIFS($D253:$BK253,$D$124:$BK$124,E$12)</f>
        <v>-46750510.095200002</v>
      </c>
      <c r="F42" s="29">
        <f>SUMIFS($D253:$BK253,$D$124:$BK$124,F$12)</f>
        <v>-185757075.42227998</v>
      </c>
      <c r="G42" s="29">
        <f>SUMIFS($D253:$BK253,$D$124:$BK$124,G$12)</f>
        <v>-493129944.69957</v>
      </c>
      <c r="H42" s="29">
        <f>SUMIFS($D253:$BK253,$D$124:$BK$124,H$12)</f>
        <v>-967274325.30030012</v>
      </c>
      <c r="I42" s="232"/>
    </row>
    <row r="43" spans="2:9" ht="13.5" customHeight="1">
      <c r="B43" s="24" t="str">
        <f t="shared" si="5"/>
        <v>% Revenues</v>
      </c>
      <c r="C43" s="25" t="s">
        <v>12</v>
      </c>
      <c r="D43" s="26">
        <f>D42/D$29</f>
        <v>-0.36737480944875883</v>
      </c>
      <c r="E43" s="26">
        <f>E42/E$29</f>
        <v>-0.32896616735331075</v>
      </c>
      <c r="F43" s="26">
        <f>F42/F$29</f>
        <v>-0.30758844360846621</v>
      </c>
      <c r="G43" s="26">
        <f>G42/G$29</f>
        <v>-0.30281412127875973</v>
      </c>
      <c r="H43" s="26">
        <f>H42/H$29</f>
        <v>-0.30142811162353161</v>
      </c>
      <c r="I43" s="232"/>
    </row>
    <row r="44" spans="2:9" ht="13.5" hidden="1" customHeight="1">
      <c r="B44" s="23" t="str">
        <f t="shared" si="5"/>
        <v>Tier 1</v>
      </c>
      <c r="C44" s="21"/>
      <c r="D44" s="28"/>
      <c r="E44" s="28"/>
      <c r="F44" s="28"/>
      <c r="G44" s="28"/>
      <c r="H44" s="28"/>
      <c r="I44" s="232"/>
    </row>
    <row r="45" spans="2:9" ht="13.5" hidden="1" customHeight="1">
      <c r="B45" s="23" t="str">
        <f t="shared" si="5"/>
        <v>Tier 2</v>
      </c>
      <c r="C45" s="21"/>
      <c r="D45" s="28"/>
      <c r="E45" s="28"/>
      <c r="F45" s="28"/>
      <c r="G45" s="28"/>
      <c r="H45" s="28"/>
      <c r="I45" s="232"/>
    </row>
    <row r="46" spans="2:9" ht="13.5" hidden="1" customHeight="1">
      <c r="B46" s="23" t="str">
        <f t="shared" si="5"/>
        <v>Tier 3</v>
      </c>
      <c r="C46" s="21"/>
      <c r="D46" s="28"/>
      <c r="E46" s="28"/>
      <c r="F46" s="28"/>
      <c r="G46" s="28"/>
      <c r="H46" s="28"/>
      <c r="I46" s="232"/>
    </row>
    <row r="47" spans="2:9" ht="13.5" hidden="1" customHeight="1">
      <c r="B47" s="23" t="str">
        <f t="shared" si="5"/>
        <v>Tier 4</v>
      </c>
      <c r="C47" s="21"/>
      <c r="D47" s="28"/>
      <c r="E47" s="28"/>
      <c r="F47" s="28"/>
      <c r="G47" s="28"/>
      <c r="H47" s="28"/>
      <c r="I47" s="232"/>
    </row>
    <row r="48" spans="2:9" ht="13.5" hidden="1" customHeight="1">
      <c r="B48" s="23" t="str">
        <f t="shared" si="5"/>
        <v>Tier 5</v>
      </c>
      <c r="C48" s="21"/>
      <c r="D48" s="28"/>
      <c r="E48" s="28"/>
      <c r="F48" s="28"/>
      <c r="G48" s="28"/>
      <c r="H48" s="28"/>
      <c r="I48" s="232"/>
    </row>
    <row r="49" spans="2:9" ht="15" customHeight="1">
      <c r="I49" s="232"/>
    </row>
    <row r="50" spans="2:9" ht="13.5" customHeight="1">
      <c r="B50" s="27" t="str">
        <f t="shared" ref="B50:B56" si="6">B261</f>
        <v>(-) Active Card</v>
      </c>
      <c r="C50" s="4" t="s">
        <v>19</v>
      </c>
      <c r="D50" s="29">
        <f>SUMIFS($D261:$BK261,$D$124:$BK$124,D$12)</f>
        <v>-403864.5</v>
      </c>
      <c r="E50" s="29">
        <f>SUMIFS($D261:$BK261,$D$124:$BK$124,E$12)</f>
        <v>-3562889</v>
      </c>
      <c r="F50" s="29">
        <f>SUMIFS($D261:$BK261,$D$124:$BK$124,F$12)</f>
        <v>-11476782.5</v>
      </c>
      <c r="G50" s="29">
        <f>SUMIFS($D261:$BK261,$D$124:$BK$124,G$12)</f>
        <v>-24614294</v>
      </c>
      <c r="H50" s="29">
        <f>SUMIFS($D261:$BK261,$D$124:$BK$124,H$12)</f>
        <v>-42061157</v>
      </c>
      <c r="I50" s="232"/>
    </row>
    <row r="51" spans="2:9" ht="13.5" customHeight="1">
      <c r="B51" s="24" t="str">
        <f t="shared" si="6"/>
        <v>% Revenues</v>
      </c>
      <c r="C51" s="25" t="s">
        <v>12</v>
      </c>
      <c r="D51" s="26">
        <f>D50/D$29</f>
        <v>-2.8174330880020776E-2</v>
      </c>
      <c r="E51" s="26">
        <f>E50/E$29</f>
        <v>-2.507074118867442E-2</v>
      </c>
      <c r="F51" s="26">
        <f>F50/F$29</f>
        <v>-1.9003990339441321E-2</v>
      </c>
      <c r="G51" s="26">
        <f>G50/G$29</f>
        <v>-1.5114790510334927E-2</v>
      </c>
      <c r="H51" s="26">
        <f>H50/H$29</f>
        <v>-1.310736240546315E-2</v>
      </c>
      <c r="I51" s="232"/>
    </row>
    <row r="52" spans="2:9" ht="13.5" hidden="1" customHeight="1">
      <c r="B52" s="23" t="str">
        <f t="shared" si="6"/>
        <v>Tier 1</v>
      </c>
      <c r="C52" s="21"/>
      <c r="D52" s="28"/>
      <c r="E52" s="28"/>
      <c r="F52" s="28"/>
      <c r="G52" s="28"/>
      <c r="H52" s="28"/>
      <c r="I52" s="232"/>
    </row>
    <row r="53" spans="2:9" ht="13.5" hidden="1" customHeight="1">
      <c r="B53" s="23" t="str">
        <f t="shared" si="6"/>
        <v>Tier 2</v>
      </c>
      <c r="C53" s="21"/>
      <c r="D53" s="28"/>
      <c r="E53" s="28"/>
      <c r="F53" s="28"/>
      <c r="G53" s="28"/>
      <c r="H53" s="28"/>
      <c r="I53" s="232"/>
    </row>
    <row r="54" spans="2:9" ht="13.5" hidden="1" customHeight="1">
      <c r="B54" s="23" t="str">
        <f t="shared" si="6"/>
        <v>Tier 3</v>
      </c>
      <c r="C54" s="21"/>
      <c r="D54" s="28"/>
      <c r="E54" s="28"/>
      <c r="F54" s="28"/>
      <c r="G54" s="28"/>
      <c r="H54" s="28"/>
      <c r="I54" s="232"/>
    </row>
    <row r="55" spans="2:9" ht="13.5" hidden="1" customHeight="1">
      <c r="B55" s="23" t="str">
        <f t="shared" si="6"/>
        <v>Tier 4</v>
      </c>
      <c r="C55" s="21"/>
      <c r="D55" s="28"/>
      <c r="E55" s="28"/>
      <c r="F55" s="28"/>
      <c r="G55" s="28"/>
      <c r="H55" s="28"/>
      <c r="I55" s="232"/>
    </row>
    <row r="56" spans="2:9" ht="13.5" hidden="1" customHeight="1">
      <c r="B56" s="23" t="str">
        <f t="shared" si="6"/>
        <v>Tier 5</v>
      </c>
      <c r="C56" s="21"/>
      <c r="D56" s="28"/>
      <c r="E56" s="28"/>
      <c r="F56" s="28"/>
      <c r="G56" s="28"/>
      <c r="H56" s="28"/>
      <c r="I56" s="232"/>
    </row>
    <row r="57" spans="2:9" ht="13.5" customHeight="1">
      <c r="B57" s="23"/>
      <c r="C57" s="21"/>
      <c r="D57" s="28"/>
      <c r="E57" s="28"/>
      <c r="F57" s="28"/>
      <c r="G57" s="28"/>
      <c r="H57" s="28"/>
      <c r="I57" s="232"/>
    </row>
    <row r="58" spans="2:9" ht="13.5" customHeight="1">
      <c r="B58" s="27" t="str">
        <f>B269</f>
        <v>(-) Franquia Mínima</v>
      </c>
      <c r="C58" s="4" t="s">
        <v>19</v>
      </c>
      <c r="D58" s="29">
        <f>SUMIFS($D269:$BK269,$D$124:$BK$124,D$12)</f>
        <v>0</v>
      </c>
      <c r="E58" s="29">
        <f>SUMIFS($D269:$BK269,$D$124:$BK$124,E$12)</f>
        <v>0</v>
      </c>
      <c r="F58" s="29">
        <f>SUMIFS($D269:$BK269,$D$124:$BK$124,F$12)</f>
        <v>0</v>
      </c>
      <c r="G58" s="29">
        <f>SUMIFS($D269:$BK269,$D$124:$BK$124,G$12)</f>
        <v>0</v>
      </c>
      <c r="H58" s="29">
        <f>SUMIFS($D269:$BK269,$D$124:$BK$124,H$12)</f>
        <v>0</v>
      </c>
      <c r="I58" s="232"/>
    </row>
    <row r="59" spans="2:9" ht="13.5" customHeight="1">
      <c r="B59" s="24" t="str">
        <f>B270</f>
        <v>% Revenues</v>
      </c>
      <c r="C59" s="25" t="s">
        <v>12</v>
      </c>
      <c r="D59" s="26">
        <f>D58/D$29</f>
        <v>0</v>
      </c>
      <c r="E59" s="26">
        <f>E58/E$29</f>
        <v>0</v>
      </c>
      <c r="F59" s="26">
        <f>F58/F$29</f>
        <v>0</v>
      </c>
      <c r="G59" s="26">
        <f>G58/G$29</f>
        <v>0</v>
      </c>
      <c r="H59" s="26">
        <f>H58/H$29</f>
        <v>0</v>
      </c>
      <c r="I59" s="232"/>
    </row>
    <row r="60" spans="2:9" ht="13.5" customHeight="1">
      <c r="B60" s="23"/>
      <c r="C60" s="2"/>
      <c r="D60" s="1"/>
      <c r="E60" s="1"/>
      <c r="F60" s="1"/>
      <c r="G60" s="1"/>
      <c r="H60" s="1"/>
      <c r="I60" s="232"/>
    </row>
    <row r="61" spans="2:9" ht="13.5" customHeight="1">
      <c r="B61" s="27" t="str">
        <f>B272</f>
        <v>(-) Outros</v>
      </c>
      <c r="C61" s="4" t="s">
        <v>19</v>
      </c>
      <c r="D61" s="29">
        <f>SUMIFS($D272:$BK272,$D$124:$BK$124,D$12)</f>
        <v>-60000</v>
      </c>
      <c r="E61" s="29">
        <f>SUMIFS($D272:$BK272,$D$124:$BK$124,E$12)</f>
        <v>-60000</v>
      </c>
      <c r="F61" s="29">
        <f>SUMIFS($D272:$BK272,$D$124:$BK$124,F$12)</f>
        <v>-60000</v>
      </c>
      <c r="G61" s="29">
        <f>SUMIFS($D272:$BK272,$D$124:$BK$124,G$12)</f>
        <v>-60000</v>
      </c>
      <c r="H61" s="29">
        <f>SUMIFS($D272:$BK272,$D$124:$BK$124,H$12)</f>
        <v>-60000</v>
      </c>
      <c r="I61" s="232"/>
    </row>
    <row r="62" spans="2:9" ht="13.5" customHeight="1">
      <c r="B62" s="24" t="str">
        <f>B273</f>
        <v>% Revenues</v>
      </c>
      <c r="C62" s="25" t="s">
        <v>12</v>
      </c>
      <c r="D62" s="26">
        <f>D61/D$29</f>
        <v>-4.1857104370432328E-3</v>
      </c>
      <c r="E62" s="26">
        <f>E61/E$29</f>
        <v>-4.2219796107048667E-4</v>
      </c>
      <c r="F62" s="26">
        <f>F61/F$29</f>
        <v>-9.9351836663845401E-5</v>
      </c>
      <c r="G62" s="26">
        <f>G61/G$29</f>
        <v>-3.6843934285504823E-5</v>
      </c>
      <c r="H62" s="26">
        <f>H61/H$29</f>
        <v>-1.8697577537579125E-5</v>
      </c>
      <c r="I62" s="232"/>
    </row>
    <row r="63" spans="2:9" ht="13.5" customHeight="1">
      <c r="B63" s="23" t="str">
        <f>B274</f>
        <v>3Ds</v>
      </c>
      <c r="C63" s="21" t="s">
        <v>19</v>
      </c>
      <c r="D63" s="19">
        <f t="shared" ref="D63:H65" si="7">SUMIFS($D274:$BK274,$D$124:$BK$124,D$12)</f>
        <v>0</v>
      </c>
      <c r="E63" s="28">
        <f t="shared" si="7"/>
        <v>0</v>
      </c>
      <c r="F63" s="28">
        <f t="shared" si="7"/>
        <v>0</v>
      </c>
      <c r="G63" s="28">
        <f t="shared" si="7"/>
        <v>0</v>
      </c>
      <c r="H63" s="28">
        <f t="shared" si="7"/>
        <v>0</v>
      </c>
      <c r="I63" s="232"/>
    </row>
    <row r="64" spans="2:9" ht="13.5" customHeight="1">
      <c r="B64" s="23" t="str">
        <f>B275</f>
        <v>Saque em ATM</v>
      </c>
      <c r="C64" s="21" t="s">
        <v>19</v>
      </c>
      <c r="D64" s="19">
        <f t="shared" si="7"/>
        <v>0</v>
      </c>
      <c r="E64" s="28">
        <f t="shared" si="7"/>
        <v>0</v>
      </c>
      <c r="F64" s="28">
        <f t="shared" si="7"/>
        <v>0</v>
      </c>
      <c r="G64" s="28">
        <f t="shared" si="7"/>
        <v>0</v>
      </c>
      <c r="H64" s="28">
        <f t="shared" si="7"/>
        <v>0</v>
      </c>
      <c r="I64" s="232"/>
    </row>
    <row r="65" spans="2:9" ht="13.5" customHeight="1">
      <c r="B65" s="23" t="str">
        <f>B276</f>
        <v>Lending</v>
      </c>
      <c r="C65" s="21" t="s">
        <v>19</v>
      </c>
      <c r="D65" s="19">
        <f t="shared" si="7"/>
        <v>-60000</v>
      </c>
      <c r="E65" s="28">
        <f t="shared" si="7"/>
        <v>-60000</v>
      </c>
      <c r="F65" s="28">
        <f t="shared" si="7"/>
        <v>-60000</v>
      </c>
      <c r="G65" s="28">
        <f t="shared" si="7"/>
        <v>-60000</v>
      </c>
      <c r="H65" s="28">
        <f t="shared" si="7"/>
        <v>-60000</v>
      </c>
      <c r="I65" s="232"/>
    </row>
    <row r="66" spans="2:9" ht="13.5" customHeight="1">
      <c r="B66" s="23"/>
      <c r="C66" s="2"/>
      <c r="D66" s="1"/>
      <c r="E66" s="1"/>
      <c r="F66" s="1"/>
      <c r="G66" s="1"/>
      <c r="H66" s="1"/>
      <c r="I66" s="232"/>
    </row>
    <row r="67" spans="2:9" ht="13.5" customHeight="1">
      <c r="B67" s="27" t="str">
        <f>B278</f>
        <v>(-) TOTAL COSTS</v>
      </c>
      <c r="C67" s="4" t="s">
        <v>19</v>
      </c>
      <c r="D67" s="29">
        <f t="shared" ref="D67:H68" si="8">SUMIFS($D278:$BK278,$D$124:$BK$124,D$12)</f>
        <v>-9215145.9904999994</v>
      </c>
      <c r="E67" s="29">
        <f t="shared" si="8"/>
        <v>-62367539.495200001</v>
      </c>
      <c r="F67" s="29">
        <f t="shared" si="8"/>
        <v>-220076977.82228002</v>
      </c>
      <c r="G67" s="29">
        <f t="shared" si="8"/>
        <v>-552795376.79956996</v>
      </c>
      <c r="H67" s="29">
        <f t="shared" si="8"/>
        <v>-1047455801.3002999</v>
      </c>
      <c r="I67" s="232"/>
    </row>
    <row r="68" spans="2:9" ht="13.5" customHeight="1">
      <c r="B68" s="27" t="str">
        <f>B279</f>
        <v>(-) TOTAL COSTS with Gross-Up</v>
      </c>
      <c r="C68" s="4" t="s">
        <v>19</v>
      </c>
      <c r="D68" s="29">
        <f t="shared" si="8"/>
        <v>-10251849.91443125</v>
      </c>
      <c r="E68" s="29">
        <f t="shared" si="8"/>
        <v>-69383887.688410014</v>
      </c>
      <c r="F68" s="29">
        <f t="shared" si="8"/>
        <v>-244835637.82728648</v>
      </c>
      <c r="G68" s="29">
        <f t="shared" si="8"/>
        <v>-614984856.68952155</v>
      </c>
      <c r="H68" s="29">
        <f t="shared" si="8"/>
        <v>-1165294578.9465837</v>
      </c>
      <c r="I68" s="232"/>
    </row>
    <row r="69" spans="2:9" ht="13.5" customHeight="1">
      <c r="B69" s="24"/>
      <c r="C69" s="25"/>
      <c r="D69" s="26"/>
      <c r="E69" s="26"/>
      <c r="F69" s="26"/>
      <c r="G69" s="26"/>
      <c r="H69" s="26"/>
      <c r="I69" s="232"/>
    </row>
    <row r="70" spans="2:9" ht="13.5" customHeight="1">
      <c r="B70" s="3" t="str">
        <f>B281</f>
        <v>(=) Result - pré bandeira</v>
      </c>
      <c r="C70" s="4" t="s">
        <v>19</v>
      </c>
      <c r="D70" s="29">
        <f>D29+D68</f>
        <v>4082634.2555687502</v>
      </c>
      <c r="E70" s="29">
        <f>E29+E68</f>
        <v>72729541.395589978</v>
      </c>
      <c r="F70" s="29">
        <f>F29+F68</f>
        <v>359078713.58031344</v>
      </c>
      <c r="G70" s="29">
        <f>G29+G68</f>
        <v>1013505725.6423783</v>
      </c>
      <c r="H70" s="29">
        <f>H29+H68</f>
        <v>2043677272.0544157</v>
      </c>
      <c r="I70" s="232"/>
    </row>
    <row r="71" spans="2:9" ht="13.5" customHeight="1">
      <c r="B71" s="24" t="str">
        <f>B282</f>
        <v>% Margin pre Bandeira</v>
      </c>
      <c r="C71" s="25" t="s">
        <v>12</v>
      </c>
      <c r="D71" s="26">
        <f>D70/D$29</f>
        <v>0.28481208023607246</v>
      </c>
      <c r="E71" s="26">
        <f>E70/E$29</f>
        <v>0.51177106811349415</v>
      </c>
      <c r="F71" s="26">
        <f>F70/F$29</f>
        <v>0.59458549501825042</v>
      </c>
      <c r="G71" s="26">
        <f>G70/G$29</f>
        <v>0.62235897255917783</v>
      </c>
      <c r="H71" s="26">
        <f>H70/H$29</f>
        <v>0.63686357093376045</v>
      </c>
      <c r="I71" s="232"/>
    </row>
    <row r="72" spans="2:9" ht="13.5" customHeight="1">
      <c r="B72" s="3"/>
      <c r="C72" s="4"/>
      <c r="D72" s="29"/>
      <c r="E72" s="29"/>
      <c r="F72" s="29"/>
      <c r="G72" s="29"/>
      <c r="H72" s="29"/>
      <c r="I72" s="232"/>
    </row>
    <row r="73" spans="2:9" ht="13.5" customHeight="1">
      <c r="B73" s="27" t="str">
        <f>B284</f>
        <v>(-) Bandeira Costs</v>
      </c>
      <c r="C73" s="4" t="s">
        <v>19</v>
      </c>
      <c r="D73" s="29">
        <f>SUM(D76:D82)</f>
        <v>-5799237.2313999999</v>
      </c>
      <c r="E73" s="29">
        <f>SUM(E76:E82)</f>
        <v>-52584012.633933328</v>
      </c>
      <c r="F73" s="29">
        <f>SUM(F76:F82)</f>
        <v>-186396593.20725334</v>
      </c>
      <c r="G73" s="29">
        <f>SUM(G76:G82)</f>
        <v>-437173314.69870335</v>
      </c>
      <c r="H73" s="29">
        <f>SUM(H76:H82)</f>
        <v>-788687352.86843348</v>
      </c>
      <c r="I73" s="232"/>
    </row>
    <row r="74" spans="2:9" ht="13.5" customHeight="1">
      <c r="B74" s="24" t="str">
        <f>B285</f>
        <v>% Revenues</v>
      </c>
      <c r="C74" s="25" t="s">
        <v>12</v>
      </c>
      <c r="D74" s="26">
        <f>D73/D$29</f>
        <v>-0.40456546343934469</v>
      </c>
      <c r="E74" s="26">
        <f>E73/E$29</f>
        <v>-0.37001438198252273</v>
      </c>
      <c r="F74" s="26">
        <f>F73/F$29</f>
        <v>-0.30864739805040448</v>
      </c>
      <c r="G74" s="26">
        <f>G73/G$29</f>
        <v>-0.26845308130225576</v>
      </c>
      <c r="H74" s="26">
        <f>H73/H$29</f>
        <v>-0.2457757155527594</v>
      </c>
      <c r="I74" s="232"/>
    </row>
    <row r="75" spans="2:9" ht="13.5" hidden="1" customHeight="1">
      <c r="B75" s="31"/>
      <c r="C75" s="31"/>
      <c r="D75" s="31"/>
      <c r="E75" s="31"/>
      <c r="F75" s="31"/>
      <c r="G75" s="31"/>
      <c r="H75" s="31"/>
      <c r="I75" s="232"/>
    </row>
    <row r="76" spans="2:9" ht="13.5" customHeight="1">
      <c r="B76" s="23" t="str">
        <f t="shared" ref="B76:B82" si="9">B287</f>
        <v>Manutenção conta ativa, trimestral - Cartão Platinum</v>
      </c>
      <c r="C76" s="21" t="s">
        <v>19</v>
      </c>
      <c r="D76" s="28">
        <f t="shared" ref="D76:H82" si="10">SUMIFS($D287:$BK287,$D$124:$BK$124,D$12)</f>
        <v>-3591432.3770000003</v>
      </c>
      <c r="E76" s="28">
        <f t="shared" si="10"/>
        <v>-31683584.247333333</v>
      </c>
      <c r="F76" s="28">
        <f t="shared" si="10"/>
        <v>-102059201.17833334</v>
      </c>
      <c r="G76" s="28">
        <f t="shared" si="10"/>
        <v>-218886711.77733335</v>
      </c>
      <c r="H76" s="28">
        <f t="shared" si="10"/>
        <v>-374035848.81533343</v>
      </c>
      <c r="I76" s="232"/>
    </row>
    <row r="77" spans="2:9" ht="13.5" customHeight="1">
      <c r="B77" s="23" t="str">
        <f t="shared" si="9"/>
        <v>Manutenção conta ativa, trimestral - Cartão Black</v>
      </c>
      <c r="C77" s="21" t="s">
        <v>19</v>
      </c>
      <c r="D77" s="28">
        <f t="shared" si="10"/>
        <v>0</v>
      </c>
      <c r="E77" s="28">
        <f t="shared" si="10"/>
        <v>0</v>
      </c>
      <c r="F77" s="28">
        <f t="shared" si="10"/>
        <v>0</v>
      </c>
      <c r="G77" s="28">
        <f t="shared" si="10"/>
        <v>0</v>
      </c>
      <c r="H77" s="28">
        <f t="shared" si="10"/>
        <v>0</v>
      </c>
      <c r="I77" s="232"/>
    </row>
    <row r="78" spans="2:9" ht="13.5" customHeight="1">
      <c r="B78" s="23" t="str">
        <f t="shared" si="9"/>
        <v>Custo de processamento (platinum), por volume</v>
      </c>
      <c r="C78" s="21" t="s">
        <v>19</v>
      </c>
      <c r="D78" s="28">
        <f t="shared" si="10"/>
        <v>-1035728.625</v>
      </c>
      <c r="E78" s="28">
        <f t="shared" si="10"/>
        <v>-10268311.35</v>
      </c>
      <c r="F78" s="28">
        <f t="shared" si="10"/>
        <v>-43635430.015000001</v>
      </c>
      <c r="G78" s="28">
        <f t="shared" si="10"/>
        <v>-117665504.50375</v>
      </c>
      <c r="H78" s="28">
        <f t="shared" si="10"/>
        <v>-231862127.96250001</v>
      </c>
      <c r="I78" s="232"/>
    </row>
    <row r="79" spans="2:9" ht="13.5" customHeight="1">
      <c r="B79" s="23" t="str">
        <f t="shared" si="9"/>
        <v>Autorização, por transação</v>
      </c>
      <c r="C79" s="21" t="s">
        <v>19</v>
      </c>
      <c r="D79" s="28">
        <f t="shared" si="10"/>
        <v>-759911.44319999986</v>
      </c>
      <c r="E79" s="28">
        <f t="shared" si="10"/>
        <v>-6905077.8048</v>
      </c>
      <c r="F79" s="28">
        <f t="shared" si="10"/>
        <v>-26434078.325759999</v>
      </c>
      <c r="G79" s="28">
        <f t="shared" si="10"/>
        <v>-65348839.839359999</v>
      </c>
      <c r="H79" s="28">
        <f t="shared" si="10"/>
        <v>-118713409.5168</v>
      </c>
      <c r="I79" s="232"/>
    </row>
    <row r="80" spans="2:9" ht="13.5" customHeight="1">
      <c r="B80" s="23" t="str">
        <f t="shared" si="9"/>
        <v>Liquidação, por transação</v>
      </c>
      <c r="C80" s="21" t="s">
        <v>19</v>
      </c>
      <c r="D80" s="28">
        <f t="shared" si="10"/>
        <v>-410164.78619999997</v>
      </c>
      <c r="E80" s="28">
        <f t="shared" si="10"/>
        <v>-3727039.2318000002</v>
      </c>
      <c r="F80" s="28">
        <f t="shared" si="10"/>
        <v>-14267883.688159999</v>
      </c>
      <c r="G80" s="28">
        <f t="shared" si="10"/>
        <v>-35272258.578259997</v>
      </c>
      <c r="H80" s="28">
        <f t="shared" si="10"/>
        <v>-64075966.573799983</v>
      </c>
      <c r="I80" s="232"/>
    </row>
    <row r="81" spans="2:9" ht="13.5" customHeight="1">
      <c r="B81" s="23" t="str">
        <f t="shared" si="9"/>
        <v>Criação de novo BIN</v>
      </c>
      <c r="C81" s="21" t="s">
        <v>19</v>
      </c>
      <c r="D81" s="28">
        <f t="shared" si="10"/>
        <v>-2000</v>
      </c>
      <c r="E81" s="28">
        <f t="shared" si="10"/>
        <v>0</v>
      </c>
      <c r="F81" s="28">
        <f t="shared" si="10"/>
        <v>0</v>
      </c>
      <c r="G81" s="28">
        <f t="shared" si="10"/>
        <v>0</v>
      </c>
      <c r="H81" s="28">
        <f t="shared" si="10"/>
        <v>0</v>
      </c>
      <c r="I81" s="232"/>
    </row>
    <row r="82" spans="2:9" ht="13.5" customHeight="1">
      <c r="B82" s="23" t="str">
        <f t="shared" si="9"/>
        <v>Manutenção de BIN, mensal</v>
      </c>
      <c r="C82" s="21" t="s">
        <v>19</v>
      </c>
      <c r="D82" s="28">
        <f t="shared" si="10"/>
        <v>0</v>
      </c>
      <c r="E82" s="28">
        <f t="shared" si="10"/>
        <v>0</v>
      </c>
      <c r="F82" s="28">
        <f t="shared" si="10"/>
        <v>0</v>
      </c>
      <c r="G82" s="28">
        <f t="shared" si="10"/>
        <v>0</v>
      </c>
      <c r="H82" s="28">
        <f t="shared" si="10"/>
        <v>0</v>
      </c>
      <c r="I82" s="232"/>
    </row>
    <row r="83" spans="2:9" ht="15" customHeight="1">
      <c r="I83" s="232"/>
    </row>
    <row r="84" spans="2:9" ht="15" customHeight="1">
      <c r="I84" s="232"/>
    </row>
    <row r="85" spans="2:9" ht="15" customHeight="1">
      <c r="I85" s="232"/>
    </row>
    <row r="86" spans="2:9" ht="15" customHeight="1">
      <c r="I86" s="232"/>
    </row>
    <row r="87" spans="2:9" ht="15" customHeight="1">
      <c r="I87" s="232"/>
    </row>
    <row r="88" spans="2:9" ht="15" customHeight="1">
      <c r="I88" s="232"/>
    </row>
    <row r="89" spans="2:9" ht="15" customHeight="1">
      <c r="I89" s="232"/>
    </row>
    <row r="90" spans="2:9" ht="15" customHeight="1">
      <c r="I90" s="232"/>
    </row>
    <row r="91" spans="2:9" ht="15" customHeight="1">
      <c r="I91" s="232"/>
    </row>
    <row r="92" spans="2:9" ht="15" customHeight="1">
      <c r="I92" s="232"/>
    </row>
    <row r="93" spans="2:9" ht="15" customHeight="1">
      <c r="I93" s="232"/>
    </row>
    <row r="94" spans="2:9" ht="15" customHeight="1">
      <c r="I94" s="232"/>
    </row>
    <row r="95" spans="2:9" ht="15" customHeight="1">
      <c r="I95" s="232"/>
    </row>
    <row r="96" spans="2:9" ht="15" customHeight="1">
      <c r="I96" s="232"/>
    </row>
    <row r="97" spans="1:9" ht="15" customHeight="1">
      <c r="I97" s="232"/>
    </row>
    <row r="98" spans="1:9" ht="15" customHeight="1">
      <c r="I98" s="232"/>
    </row>
    <row r="99" spans="1:9" ht="15" customHeight="1">
      <c r="I99" s="232"/>
    </row>
    <row r="100" spans="1:9" ht="15" customHeight="1">
      <c r="I100" s="232"/>
    </row>
    <row r="101" spans="1:9" ht="15" customHeight="1">
      <c r="I101" s="232"/>
    </row>
    <row r="102" spans="1:9" ht="15" customHeight="1">
      <c r="I102" s="232"/>
    </row>
    <row r="103" spans="1:9" ht="15" customHeight="1">
      <c r="I103" s="232"/>
    </row>
    <row r="104" spans="1:9" ht="13.5" customHeight="1">
      <c r="A104" s="2"/>
      <c r="B104" s="3" t="str">
        <f>B315</f>
        <v>(=) Result - pós custos bandeira</v>
      </c>
      <c r="C104" s="4" t="s">
        <v>19</v>
      </c>
      <c r="D104" s="29">
        <f>SUMIFS($D315:$BK315,$D$124:$BK$124,D$12)</f>
        <v>-1716602.9758312507</v>
      </c>
      <c r="E104" s="29">
        <f>SUMIFS($D315:$BK315,$D$124:$BK$124,E$12)</f>
        <v>20145528.761656653</v>
      </c>
      <c r="F104" s="29">
        <f>SUMIFS($D315:$BK315,$D$124:$BK$124,F$12)</f>
        <v>172682120.37306014</v>
      </c>
      <c r="G104" s="29">
        <f>SUMIFS($D315:$BK315,$D$124:$BK$124,G$12)</f>
        <v>576332410.94367492</v>
      </c>
      <c r="H104" s="29">
        <f>SUMIFS($D315:$BK315,$D$124:$BK$124,H$12)</f>
        <v>1254989919.1859827</v>
      </c>
      <c r="I104" s="232"/>
    </row>
    <row r="105" spans="1:9" ht="13.5" customHeight="1">
      <c r="A105" s="2"/>
      <c r="B105" s="24" t="str">
        <f>B316</f>
        <v>% Margin post Bandeira - pre Premium/Cashback</v>
      </c>
      <c r="C105" s="25" t="s">
        <v>12</v>
      </c>
      <c r="D105" s="26">
        <f>D104/D$29</f>
        <v>-0.11975338320327229</v>
      </c>
      <c r="E105" s="26">
        <f>E104/E$29</f>
        <v>0.14175668613097142</v>
      </c>
      <c r="F105" s="26">
        <f>F104/F$29</f>
        <v>0.285938096967846</v>
      </c>
      <c r="G105" s="26">
        <f>G104/G$29</f>
        <v>0.35390589125692201</v>
      </c>
      <c r="H105" s="26">
        <f>H104/H$29</f>
        <v>0.39108785538100121</v>
      </c>
      <c r="I105" s="232"/>
    </row>
    <row r="106" spans="1:9" ht="13.5" customHeight="1">
      <c r="A106" s="2"/>
      <c r="B106" s="36"/>
      <c r="C106" s="37"/>
      <c r="D106" s="38"/>
      <c r="E106" s="38"/>
      <c r="F106" s="38"/>
      <c r="G106" s="38"/>
      <c r="H106" s="38"/>
      <c r="I106" s="232"/>
    </row>
    <row r="107" spans="1:9" ht="13.5" customHeight="1">
      <c r="A107" s="2"/>
      <c r="B107" s="39"/>
      <c r="C107" s="40"/>
      <c r="D107" s="41"/>
      <c r="E107" s="41"/>
      <c r="F107" s="41"/>
      <c r="G107" s="41"/>
      <c r="H107" s="41"/>
      <c r="I107" s="232"/>
    </row>
    <row r="108" spans="1:9" ht="13.5" customHeight="1">
      <c r="A108" s="2" t="s">
        <v>7</v>
      </c>
      <c r="B108" s="3" t="str">
        <f t="shared" ref="B108:B115" si="11">B319</f>
        <v>(=) Premium / Cashback Result</v>
      </c>
      <c r="C108" s="4" t="s">
        <v>19</v>
      </c>
      <c r="D108" s="29">
        <f>D110+D112+D114</f>
        <v>1859540.2799999998</v>
      </c>
      <c r="E108" s="29">
        <f>E110+E112+E114</f>
        <v>10523009.639999993</v>
      </c>
      <c r="F108" s="29">
        <f>F110+F112+F114</f>
        <v>-21010758.027999982</v>
      </c>
      <c r="G108" s="29">
        <f>G110+G112+G114</f>
        <v>-170280189.05950004</v>
      </c>
      <c r="H108" s="29">
        <f>H110+H112+H114</f>
        <v>-451105908.82500029</v>
      </c>
      <c r="I108" s="232"/>
    </row>
    <row r="109" spans="1:9" ht="13.5" customHeight="1">
      <c r="A109" s="2"/>
      <c r="B109" s="24" t="str">
        <f t="shared" si="11"/>
        <v>% Revenues</v>
      </c>
      <c r="C109" s="25" t="s">
        <v>12</v>
      </c>
      <c r="D109" s="26">
        <f>D108/D$29</f>
        <v>0.12972495263497158</v>
      </c>
      <c r="E109" s="26">
        <f>E108/E$29</f>
        <v>7.4046553572217885E-2</v>
      </c>
      <c r="F109" s="26">
        <f>F108/F$29</f>
        <v>-3.4790956663023877E-2</v>
      </c>
      <c r="G109" s="26">
        <f>G108/G$29</f>
        <v>-0.10456320159719261</v>
      </c>
      <c r="H109" s="26">
        <f>H108/H$29</f>
        <v>-0.14057646179859237</v>
      </c>
      <c r="I109" s="232"/>
    </row>
    <row r="110" spans="1:9" ht="13.5" customHeight="1">
      <c r="A110" s="2"/>
      <c r="B110" s="27" t="str">
        <f t="shared" si="11"/>
        <v>(+) Month Fee - Premium Clients</v>
      </c>
      <c r="C110" s="4" t="s">
        <v>19</v>
      </c>
      <c r="D110" s="29">
        <f>SUMIFS($D321:$BK321,$D$124:$BK$124,D$12)</f>
        <v>7245329.1299999999</v>
      </c>
      <c r="E110" s="29">
        <f>SUMIFS($D321:$BK321,$D$124:$BK$124,E$12)</f>
        <v>63918228.659999996</v>
      </c>
      <c r="F110" s="29">
        <f>SUMIFS($D321:$BK321,$D$124:$BK$124,F$12)</f>
        <v>205893478.05000001</v>
      </c>
      <c r="G110" s="29">
        <f>SUMIFS($D321:$BK321,$D$124:$BK$124,G$12)</f>
        <v>441580434.35999995</v>
      </c>
      <c r="H110" s="29">
        <f>SUMIFS($D321:$BK321,$D$124:$BK$124,H$12)</f>
        <v>754577156.5799998</v>
      </c>
      <c r="I110" s="232"/>
    </row>
    <row r="111" spans="1:9" ht="13.5" customHeight="1">
      <c r="A111" s="2"/>
      <c r="B111" s="24" t="str">
        <f t="shared" si="11"/>
        <v>% Revenues</v>
      </c>
      <c r="C111" s="25" t="s">
        <v>12</v>
      </c>
      <c r="D111" s="26">
        <f>D110/D$29</f>
        <v>0.50544749598757277</v>
      </c>
      <c r="E111" s="26">
        <f>E110/E$29</f>
        <v>0.44976909692481909</v>
      </c>
      <c r="F111" s="26">
        <f>F110/F$29</f>
        <v>0.34093158668957729</v>
      </c>
      <c r="G111" s="26">
        <f>G110/G$29</f>
        <v>0.27115934175540857</v>
      </c>
      <c r="H111" s="26">
        <f>H110/H$29</f>
        <v>0.23514608155400887</v>
      </c>
      <c r="I111" s="232"/>
    </row>
    <row r="112" spans="1:9" ht="13.5" customHeight="1">
      <c r="A112" s="2"/>
      <c r="B112" s="27" t="str">
        <f t="shared" si="11"/>
        <v>(-) Cashback - Bipa Plus</v>
      </c>
      <c r="C112" s="4" t="s">
        <v>19</v>
      </c>
      <c r="D112" s="29">
        <f>SUMIFS($D323:$BK323,$D$124:$BK$124,D$12)</f>
        <v>-2485748.7000000002</v>
      </c>
      <c r="E112" s="29">
        <f>SUMIFS($D323:$BK323,$D$124:$BK$124,E$12)</f>
        <v>-24643947.240000002</v>
      </c>
      <c r="F112" s="29">
        <f>SUMIFS($D323:$BK323,$D$124:$BK$124,F$12)</f>
        <v>-104725032.03600001</v>
      </c>
      <c r="G112" s="29">
        <f>SUMIFS($D323:$BK323,$D$124:$BK$124,G$12)</f>
        <v>-282397210.80900002</v>
      </c>
      <c r="H112" s="29">
        <f>SUMIFS($D323:$BK323,$D$124:$BK$124,H$12)</f>
        <v>-556469107.11000001</v>
      </c>
      <c r="I112" s="232"/>
    </row>
    <row r="113" spans="1:64" ht="13.5" customHeight="1">
      <c r="A113" s="2"/>
      <c r="B113" s="24" t="str">
        <f t="shared" si="11"/>
        <v>% Revenues</v>
      </c>
      <c r="C113" s="25" t="s">
        <v>12</v>
      </c>
      <c r="D113" s="26">
        <f>D112/D$29</f>
        <v>-0.17341040462427748</v>
      </c>
      <c r="E113" s="26">
        <f>E112/E$29</f>
        <v>-0.17341040462427748</v>
      </c>
      <c r="F113" s="26">
        <f>F112/F$29</f>
        <v>-0.17341040462427751</v>
      </c>
      <c r="G113" s="26">
        <f>G112/G$29</f>
        <v>-0.17341040462427748</v>
      </c>
      <c r="H113" s="26">
        <f>H112/H$29</f>
        <v>-0.17341040462427748</v>
      </c>
      <c r="I113" s="230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</row>
    <row r="114" spans="1:64" ht="13.5" customHeight="1">
      <c r="A114" s="2"/>
      <c r="B114" s="27" t="str">
        <f t="shared" si="11"/>
        <v>(-) Cashback - Bipa 'Normal'</v>
      </c>
      <c r="C114" s="4" t="s">
        <v>19</v>
      </c>
      <c r="D114" s="29">
        <f>SUMIFS($D325:$BK325,$D$124:$BK$124,D$12)</f>
        <v>-2900040.15</v>
      </c>
      <c r="E114" s="29">
        <f>SUMIFS($D325:$BK325,$D$124:$BK$124,E$12)</f>
        <v>-28751271.780000001</v>
      </c>
      <c r="F114" s="29">
        <f>SUMIFS($D325:$BK325,$D$124:$BK$124,F$12)</f>
        <v>-122179204.04199998</v>
      </c>
      <c r="G114" s="29">
        <f>SUMIFS($D325:$BK325,$D$124:$BK$124,G$12)</f>
        <v>-329463412.61049998</v>
      </c>
      <c r="H114" s="29">
        <f>SUMIFS($D325:$BK325,$D$124:$BK$124,H$12)</f>
        <v>-649213958.29500008</v>
      </c>
      <c r="I114" s="230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</row>
    <row r="115" spans="1:64" ht="13.5" customHeight="1">
      <c r="A115" s="2"/>
      <c r="B115" s="24" t="str">
        <f t="shared" si="11"/>
        <v>% Revenues</v>
      </c>
      <c r="C115" s="25" t="s">
        <v>12</v>
      </c>
      <c r="D115" s="26">
        <f>D114/D$29</f>
        <v>-0.20231213872832368</v>
      </c>
      <c r="E115" s="26">
        <f>E114/E$29</f>
        <v>-0.20231213872832371</v>
      </c>
      <c r="F115" s="26">
        <f>F114/F$29</f>
        <v>-0.20231213872832368</v>
      </c>
      <c r="G115" s="26">
        <f>G114/G$29</f>
        <v>-0.20231213872832371</v>
      </c>
      <c r="H115" s="26">
        <f>H114/H$29</f>
        <v>-0.20231213872832376</v>
      </c>
      <c r="I115" s="230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</row>
    <row r="116" spans="1:64" ht="13.5" customHeight="1">
      <c r="A116" s="2"/>
      <c r="B116" s="23"/>
      <c r="C116" s="21"/>
      <c r="D116" s="28"/>
      <c r="E116" s="28"/>
      <c r="F116" s="28"/>
      <c r="G116" s="28"/>
      <c r="H116" s="28"/>
      <c r="I116" s="230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</row>
    <row r="117" spans="1:64" ht="13.5" customHeight="1">
      <c r="A117" s="2"/>
      <c r="B117" s="3" t="str">
        <f>B328</f>
        <v>(=) Consolidated Unit Economics</v>
      </c>
      <c r="C117" s="4" t="s">
        <v>19</v>
      </c>
      <c r="D117" s="29">
        <f>D104+D108</f>
        <v>142937.30416874913</v>
      </c>
      <c r="E117" s="29">
        <f>E104+E108</f>
        <v>30668538.401656646</v>
      </c>
      <c r="F117" s="29">
        <f>F104+F108</f>
        <v>151671362.34506017</v>
      </c>
      <c r="G117" s="29">
        <f>G104+G108</f>
        <v>406052221.88417488</v>
      </c>
      <c r="H117" s="29">
        <f>H104+H108</f>
        <v>803884010.36098242</v>
      </c>
      <c r="I117" s="230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</row>
    <row r="118" spans="1:64" ht="13.5" customHeight="1">
      <c r="A118" s="2"/>
      <c r="B118" s="24" t="str">
        <f>B329</f>
        <v>% Consolidated margin</v>
      </c>
      <c r="C118" s="25" t="s">
        <v>12</v>
      </c>
      <c r="D118" s="26">
        <f>D117/D$29</f>
        <v>9.9715694316992731E-3</v>
      </c>
      <c r="E118" s="26">
        <f>E117/E$29</f>
        <v>0.21580323970318932</v>
      </c>
      <c r="F118" s="26">
        <f>F117/F$29</f>
        <v>0.25114714030482216</v>
      </c>
      <c r="G118" s="26">
        <f>G117/G$29</f>
        <v>0.24934268965972939</v>
      </c>
      <c r="H118" s="26">
        <f>H117/H$29</f>
        <v>0.25051139358240887</v>
      </c>
      <c r="I118" s="230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</row>
    <row r="119" spans="1:64" ht="13.5" customHeight="1">
      <c r="A119" s="2"/>
      <c r="B119" s="13"/>
      <c r="C119" s="14"/>
      <c r="D119" s="42"/>
      <c r="E119" s="42"/>
      <c r="F119" s="42"/>
      <c r="G119" s="42"/>
      <c r="H119" s="4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</row>
    <row r="120" spans="1:64" ht="13.5" customHeight="1">
      <c r="A120" s="2"/>
      <c r="B120" s="3"/>
      <c r="C120" s="4"/>
      <c r="D120" s="29"/>
      <c r="E120" s="29"/>
      <c r="F120" s="29"/>
      <c r="G120" s="29"/>
      <c r="H120" s="29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</row>
    <row r="121" spans="1:64" ht="13.5" customHeight="1">
      <c r="A121" s="2"/>
      <c r="B121" s="3"/>
      <c r="C121" s="4"/>
      <c r="D121" s="29"/>
      <c r="E121" s="29"/>
      <c r="F121" s="29"/>
      <c r="G121" s="29"/>
      <c r="H121" s="29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</row>
    <row r="122" spans="1:64" ht="13.5" customHeight="1">
      <c r="A122" s="2" t="s">
        <v>7</v>
      </c>
      <c r="B122" s="43" t="s">
        <v>22</v>
      </c>
      <c r="C122" s="11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2" t="s">
        <v>7</v>
      </c>
    </row>
    <row r="123" spans="1:64" ht="13.5" customHeight="1">
      <c r="A123" s="2"/>
      <c r="B123" s="1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2"/>
    </row>
    <row r="124" spans="1:64" ht="13.5" customHeight="1">
      <c r="A124" s="2"/>
      <c r="B124" s="1"/>
      <c r="C124" s="2"/>
      <c r="D124" s="44">
        <v>1</v>
      </c>
      <c r="E124" s="44">
        <f t="shared" ref="E124:AJ124" si="12">IF(MOD(D125,12)=0,D124+1,D124)</f>
        <v>1</v>
      </c>
      <c r="F124" s="44">
        <f t="shared" si="12"/>
        <v>1</v>
      </c>
      <c r="G124" s="44">
        <f t="shared" si="12"/>
        <v>1</v>
      </c>
      <c r="H124" s="44">
        <f t="shared" si="12"/>
        <v>1</v>
      </c>
      <c r="I124" s="44">
        <f t="shared" si="12"/>
        <v>1</v>
      </c>
      <c r="J124" s="44">
        <f t="shared" si="12"/>
        <v>1</v>
      </c>
      <c r="K124" s="44">
        <f t="shared" si="12"/>
        <v>1</v>
      </c>
      <c r="L124" s="44">
        <f t="shared" si="12"/>
        <v>1</v>
      </c>
      <c r="M124" s="44">
        <f t="shared" si="12"/>
        <v>1</v>
      </c>
      <c r="N124" s="44">
        <f t="shared" si="12"/>
        <v>1</v>
      </c>
      <c r="O124" s="44">
        <f t="shared" si="12"/>
        <v>1</v>
      </c>
      <c r="P124" s="44">
        <f t="shared" si="12"/>
        <v>2</v>
      </c>
      <c r="Q124" s="44">
        <f t="shared" si="12"/>
        <v>2</v>
      </c>
      <c r="R124" s="44">
        <f t="shared" si="12"/>
        <v>2</v>
      </c>
      <c r="S124" s="44">
        <f t="shared" si="12"/>
        <v>2</v>
      </c>
      <c r="T124" s="44">
        <f t="shared" si="12"/>
        <v>2</v>
      </c>
      <c r="U124" s="44">
        <f t="shared" si="12"/>
        <v>2</v>
      </c>
      <c r="V124" s="44">
        <f t="shared" si="12"/>
        <v>2</v>
      </c>
      <c r="W124" s="44">
        <f t="shared" si="12"/>
        <v>2</v>
      </c>
      <c r="X124" s="44">
        <f t="shared" si="12"/>
        <v>2</v>
      </c>
      <c r="Y124" s="44">
        <f t="shared" si="12"/>
        <v>2</v>
      </c>
      <c r="Z124" s="44">
        <f t="shared" si="12"/>
        <v>2</v>
      </c>
      <c r="AA124" s="44">
        <f t="shared" si="12"/>
        <v>2</v>
      </c>
      <c r="AB124" s="44">
        <f t="shared" si="12"/>
        <v>3</v>
      </c>
      <c r="AC124" s="44">
        <f t="shared" si="12"/>
        <v>3</v>
      </c>
      <c r="AD124" s="44">
        <f t="shared" si="12"/>
        <v>3</v>
      </c>
      <c r="AE124" s="44">
        <f t="shared" si="12"/>
        <v>3</v>
      </c>
      <c r="AF124" s="44">
        <f t="shared" si="12"/>
        <v>3</v>
      </c>
      <c r="AG124" s="44">
        <f t="shared" si="12"/>
        <v>3</v>
      </c>
      <c r="AH124" s="44">
        <f t="shared" si="12"/>
        <v>3</v>
      </c>
      <c r="AI124" s="44">
        <f t="shared" si="12"/>
        <v>3</v>
      </c>
      <c r="AJ124" s="44">
        <f t="shared" si="12"/>
        <v>3</v>
      </c>
      <c r="AK124" s="44">
        <f t="shared" ref="AK124:BK124" si="13">IF(MOD(AJ125,12)=0,AJ124+1,AJ124)</f>
        <v>3</v>
      </c>
      <c r="AL124" s="44">
        <f t="shared" si="13"/>
        <v>3</v>
      </c>
      <c r="AM124" s="44">
        <f t="shared" si="13"/>
        <v>3</v>
      </c>
      <c r="AN124" s="44">
        <f t="shared" si="13"/>
        <v>4</v>
      </c>
      <c r="AO124" s="44">
        <f t="shared" si="13"/>
        <v>4</v>
      </c>
      <c r="AP124" s="44">
        <f t="shared" si="13"/>
        <v>4</v>
      </c>
      <c r="AQ124" s="44">
        <f t="shared" si="13"/>
        <v>4</v>
      </c>
      <c r="AR124" s="44">
        <f t="shared" si="13"/>
        <v>4</v>
      </c>
      <c r="AS124" s="44">
        <f t="shared" si="13"/>
        <v>4</v>
      </c>
      <c r="AT124" s="44">
        <f t="shared" si="13"/>
        <v>4</v>
      </c>
      <c r="AU124" s="44">
        <f t="shared" si="13"/>
        <v>4</v>
      </c>
      <c r="AV124" s="44">
        <f t="shared" si="13"/>
        <v>4</v>
      </c>
      <c r="AW124" s="44">
        <f t="shared" si="13"/>
        <v>4</v>
      </c>
      <c r="AX124" s="44">
        <f t="shared" si="13"/>
        <v>4</v>
      </c>
      <c r="AY124" s="44">
        <f t="shared" si="13"/>
        <v>4</v>
      </c>
      <c r="AZ124" s="44">
        <f t="shared" si="13"/>
        <v>5</v>
      </c>
      <c r="BA124" s="44">
        <f t="shared" si="13"/>
        <v>5</v>
      </c>
      <c r="BB124" s="44">
        <f t="shared" si="13"/>
        <v>5</v>
      </c>
      <c r="BC124" s="44">
        <f t="shared" si="13"/>
        <v>5</v>
      </c>
      <c r="BD124" s="44">
        <f t="shared" si="13"/>
        <v>5</v>
      </c>
      <c r="BE124" s="44">
        <f t="shared" si="13"/>
        <v>5</v>
      </c>
      <c r="BF124" s="44">
        <f t="shared" si="13"/>
        <v>5</v>
      </c>
      <c r="BG124" s="44">
        <f t="shared" si="13"/>
        <v>5</v>
      </c>
      <c r="BH124" s="44">
        <f t="shared" si="13"/>
        <v>5</v>
      </c>
      <c r="BI124" s="44">
        <f t="shared" si="13"/>
        <v>5</v>
      </c>
      <c r="BJ124" s="44">
        <f t="shared" si="13"/>
        <v>5</v>
      </c>
      <c r="BK124" s="44">
        <f t="shared" si="13"/>
        <v>5</v>
      </c>
      <c r="BL124" s="2"/>
    </row>
    <row r="125" spans="1:64" ht="13.5" customHeight="1">
      <c r="A125" s="2"/>
      <c r="B125" s="13" t="s">
        <v>23</v>
      </c>
      <c r="C125" s="14" t="s">
        <v>24</v>
      </c>
      <c r="D125" s="45">
        <v>1</v>
      </c>
      <c r="E125" s="45">
        <f t="shared" ref="E125:AJ125" si="14">D125+1</f>
        <v>2</v>
      </c>
      <c r="F125" s="45">
        <f t="shared" si="14"/>
        <v>3</v>
      </c>
      <c r="G125" s="45">
        <f t="shared" si="14"/>
        <v>4</v>
      </c>
      <c r="H125" s="45">
        <f t="shared" si="14"/>
        <v>5</v>
      </c>
      <c r="I125" s="45">
        <f t="shared" si="14"/>
        <v>6</v>
      </c>
      <c r="J125" s="45">
        <f t="shared" si="14"/>
        <v>7</v>
      </c>
      <c r="K125" s="45">
        <f t="shared" si="14"/>
        <v>8</v>
      </c>
      <c r="L125" s="45">
        <f t="shared" si="14"/>
        <v>9</v>
      </c>
      <c r="M125" s="45">
        <f t="shared" si="14"/>
        <v>10</v>
      </c>
      <c r="N125" s="45">
        <f t="shared" si="14"/>
        <v>11</v>
      </c>
      <c r="O125" s="45">
        <f t="shared" si="14"/>
        <v>12</v>
      </c>
      <c r="P125" s="45">
        <f t="shared" si="14"/>
        <v>13</v>
      </c>
      <c r="Q125" s="45">
        <f t="shared" si="14"/>
        <v>14</v>
      </c>
      <c r="R125" s="45">
        <f t="shared" si="14"/>
        <v>15</v>
      </c>
      <c r="S125" s="45">
        <f t="shared" si="14"/>
        <v>16</v>
      </c>
      <c r="T125" s="45">
        <f t="shared" si="14"/>
        <v>17</v>
      </c>
      <c r="U125" s="45">
        <f t="shared" si="14"/>
        <v>18</v>
      </c>
      <c r="V125" s="45">
        <f t="shared" si="14"/>
        <v>19</v>
      </c>
      <c r="W125" s="45">
        <f t="shared" si="14"/>
        <v>20</v>
      </c>
      <c r="X125" s="45">
        <f t="shared" si="14"/>
        <v>21</v>
      </c>
      <c r="Y125" s="45">
        <f t="shared" si="14"/>
        <v>22</v>
      </c>
      <c r="Z125" s="45">
        <f t="shared" si="14"/>
        <v>23</v>
      </c>
      <c r="AA125" s="45">
        <f t="shared" si="14"/>
        <v>24</v>
      </c>
      <c r="AB125" s="45">
        <f t="shared" si="14"/>
        <v>25</v>
      </c>
      <c r="AC125" s="45">
        <f t="shared" si="14"/>
        <v>26</v>
      </c>
      <c r="AD125" s="45">
        <f t="shared" si="14"/>
        <v>27</v>
      </c>
      <c r="AE125" s="45">
        <f t="shared" si="14"/>
        <v>28</v>
      </c>
      <c r="AF125" s="45">
        <f t="shared" si="14"/>
        <v>29</v>
      </c>
      <c r="AG125" s="45">
        <f t="shared" si="14"/>
        <v>30</v>
      </c>
      <c r="AH125" s="45">
        <f t="shared" si="14"/>
        <v>31</v>
      </c>
      <c r="AI125" s="45">
        <f t="shared" si="14"/>
        <v>32</v>
      </c>
      <c r="AJ125" s="45">
        <f t="shared" si="14"/>
        <v>33</v>
      </c>
      <c r="AK125" s="45">
        <f t="shared" ref="AK125:BK125" si="15">AJ125+1</f>
        <v>34</v>
      </c>
      <c r="AL125" s="45">
        <f t="shared" si="15"/>
        <v>35</v>
      </c>
      <c r="AM125" s="45">
        <f t="shared" si="15"/>
        <v>36</v>
      </c>
      <c r="AN125" s="45">
        <f t="shared" si="15"/>
        <v>37</v>
      </c>
      <c r="AO125" s="45">
        <f t="shared" si="15"/>
        <v>38</v>
      </c>
      <c r="AP125" s="45">
        <f t="shared" si="15"/>
        <v>39</v>
      </c>
      <c r="AQ125" s="45">
        <f t="shared" si="15"/>
        <v>40</v>
      </c>
      <c r="AR125" s="45">
        <f t="shared" si="15"/>
        <v>41</v>
      </c>
      <c r="AS125" s="45">
        <f t="shared" si="15"/>
        <v>42</v>
      </c>
      <c r="AT125" s="45">
        <f t="shared" si="15"/>
        <v>43</v>
      </c>
      <c r="AU125" s="45">
        <f t="shared" si="15"/>
        <v>44</v>
      </c>
      <c r="AV125" s="45">
        <f t="shared" si="15"/>
        <v>45</v>
      </c>
      <c r="AW125" s="45">
        <f t="shared" si="15"/>
        <v>46</v>
      </c>
      <c r="AX125" s="45">
        <f t="shared" si="15"/>
        <v>47</v>
      </c>
      <c r="AY125" s="45">
        <f t="shared" si="15"/>
        <v>48</v>
      </c>
      <c r="AZ125" s="45">
        <f t="shared" si="15"/>
        <v>49</v>
      </c>
      <c r="BA125" s="45">
        <f t="shared" si="15"/>
        <v>50</v>
      </c>
      <c r="BB125" s="45">
        <f t="shared" si="15"/>
        <v>51</v>
      </c>
      <c r="BC125" s="45">
        <f t="shared" si="15"/>
        <v>52</v>
      </c>
      <c r="BD125" s="45">
        <f t="shared" si="15"/>
        <v>53</v>
      </c>
      <c r="BE125" s="45">
        <f t="shared" si="15"/>
        <v>54</v>
      </c>
      <c r="BF125" s="45">
        <f t="shared" si="15"/>
        <v>55</v>
      </c>
      <c r="BG125" s="45">
        <f t="shared" si="15"/>
        <v>56</v>
      </c>
      <c r="BH125" s="45">
        <f t="shared" si="15"/>
        <v>57</v>
      </c>
      <c r="BI125" s="45">
        <f t="shared" si="15"/>
        <v>58</v>
      </c>
      <c r="BJ125" s="45">
        <f t="shared" si="15"/>
        <v>59</v>
      </c>
      <c r="BK125" s="45">
        <f t="shared" si="15"/>
        <v>60</v>
      </c>
      <c r="BL125" s="2"/>
    </row>
    <row r="126" spans="1:64" ht="13.5" customHeight="1">
      <c r="A126" s="2"/>
      <c r="B126" s="3"/>
      <c r="C126" s="4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2"/>
    </row>
    <row r="127" spans="1:64" ht="13.5" customHeight="1">
      <c r="A127" s="2" t="s">
        <v>7</v>
      </c>
      <c r="B127" s="46" t="s">
        <v>25</v>
      </c>
      <c r="C127" s="21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19"/>
      <c r="AX127" s="19"/>
      <c r="AY127" s="19"/>
      <c r="AZ127" s="19"/>
      <c r="BA127" s="19"/>
      <c r="BB127" s="19"/>
      <c r="BC127" s="19"/>
      <c r="BD127" s="19"/>
      <c r="BE127" s="19"/>
      <c r="BF127" s="19"/>
      <c r="BG127" s="19"/>
      <c r="BH127" s="19"/>
      <c r="BI127" s="19"/>
      <c r="BJ127" s="19"/>
      <c r="BK127" s="19"/>
      <c r="BL127" s="2"/>
    </row>
    <row r="129" spans="2:63" ht="13.5" customHeight="1">
      <c r="B129" s="47" t="s">
        <v>26</v>
      </c>
      <c r="C129" s="21" t="s">
        <v>10</v>
      </c>
      <c r="D129" s="49">
        <v>125</v>
      </c>
      <c r="E129" s="19">
        <v>1063</v>
      </c>
      <c r="F129" s="19">
        <v>2658</v>
      </c>
      <c r="G129" s="19">
        <v>6645</v>
      </c>
      <c r="H129" s="19">
        <v>16613</v>
      </c>
      <c r="I129" s="19">
        <v>29073</v>
      </c>
      <c r="J129" s="19">
        <v>50878</v>
      </c>
      <c r="K129" s="19">
        <v>76826</v>
      </c>
      <c r="L129" s="19">
        <v>105636</v>
      </c>
      <c r="M129" s="19">
        <v>137327</v>
      </c>
      <c r="N129" s="19">
        <v>172346</v>
      </c>
      <c r="O129" s="19">
        <v>208539</v>
      </c>
      <c r="P129" s="19">
        <v>249205</v>
      </c>
      <c r="Q129" s="19">
        <v>290324</v>
      </c>
      <c r="R129" s="19">
        <v>333873</v>
      </c>
      <c r="S129" s="19">
        <v>378946</v>
      </c>
      <c r="T129" s="19">
        <v>424420</v>
      </c>
      <c r="U129" s="19">
        <v>507182</v>
      </c>
      <c r="V129" s="19">
        <v>590868</v>
      </c>
      <c r="W129" s="19">
        <v>679499</v>
      </c>
      <c r="X129" s="19">
        <v>771232</v>
      </c>
      <c r="Y129" s="19">
        <v>863780</v>
      </c>
      <c r="Z129" s="19">
        <v>967434</v>
      </c>
      <c r="AA129" s="19">
        <v>1069015</v>
      </c>
      <c r="AB129" s="19">
        <v>1181262</v>
      </c>
      <c r="AC129" s="19">
        <v>1287576</v>
      </c>
      <c r="AD129" s="19">
        <v>1403458</v>
      </c>
      <c r="AE129" s="19">
        <v>1529770</v>
      </c>
      <c r="AF129" s="19">
        <v>1644503</v>
      </c>
      <c r="AG129" s="19">
        <v>1792509</v>
      </c>
      <c r="AH129" s="19">
        <v>1953835</v>
      </c>
      <c r="AI129" s="19">
        <v>2100373</v>
      </c>
      <c r="AJ129" s="19">
        <v>2257901</v>
      </c>
      <c r="AK129" s="19">
        <v>2427244</v>
      </c>
      <c r="AL129" s="19">
        <v>2609288</v>
      </c>
      <c r="AM129" s="19">
        <v>2765846</v>
      </c>
      <c r="AN129" s="19">
        <v>2931797</v>
      </c>
      <c r="AO129" s="19">
        <v>3107705</v>
      </c>
      <c r="AP129" s="19">
        <v>3294168</v>
      </c>
      <c r="AQ129" s="19">
        <v>3491819</v>
      </c>
      <c r="AR129" s="19">
        <v>3701329</v>
      </c>
      <c r="AS129" s="19">
        <v>3923409</v>
      </c>
      <c r="AT129" s="19">
        <v>4158814</v>
      </c>
      <c r="AU129" s="19">
        <v>4408343</v>
      </c>
      <c r="AV129" s="19">
        <v>4672844</v>
      </c>
      <c r="AW129" s="19">
        <v>4953215</v>
      </c>
      <c r="AX129" s="19">
        <v>5176110</v>
      </c>
      <c r="AY129" s="19">
        <v>5409035</v>
      </c>
      <c r="AZ129" s="19">
        <v>5652442</v>
      </c>
      <c r="BA129" s="19">
        <v>5906802</v>
      </c>
      <c r="BB129" s="19">
        <v>6172609</v>
      </c>
      <c r="BC129" s="19">
        <v>6450377</v>
      </c>
      <c r="BD129" s="19">
        <v>6740644</v>
      </c>
      <c r="BE129" s="19">
        <v>6942864</v>
      </c>
      <c r="BF129" s="19">
        <v>7151150</v>
      </c>
      <c r="BG129" s="19">
        <v>7365685</v>
      </c>
      <c r="BH129" s="19">
        <v>7586656</v>
      </c>
      <c r="BI129" s="19">
        <v>7814256</v>
      </c>
      <c r="BJ129" s="19">
        <v>8048684</v>
      </c>
      <c r="BK129" s="19">
        <v>8290145</v>
      </c>
    </row>
    <row r="130" spans="2:63" ht="13.5" customHeight="1">
      <c r="B130" s="20" t="s">
        <v>27</v>
      </c>
      <c r="C130" s="21" t="s">
        <v>12</v>
      </c>
      <c r="D130" s="50"/>
      <c r="E130" s="51">
        <f t="shared" ref="E130:AJ130" si="16">CHOOSE($C$6,E131,E132,E133)</f>
        <v>3.333333333333333</v>
      </c>
      <c r="F130" s="51">
        <f t="shared" si="16"/>
        <v>0.66666666666666663</v>
      </c>
      <c r="G130" s="51">
        <f t="shared" si="16"/>
        <v>0.66666666666666663</v>
      </c>
      <c r="H130" s="51">
        <f t="shared" si="16"/>
        <v>0.66666666666666663</v>
      </c>
      <c r="I130" s="51">
        <f t="shared" si="16"/>
        <v>0.33333333333333331</v>
      </c>
      <c r="J130" s="51">
        <f t="shared" si="16"/>
        <v>0.33333333333333331</v>
      </c>
      <c r="K130" s="51">
        <f t="shared" si="16"/>
        <v>0.22666666666666668</v>
      </c>
      <c r="L130" s="51">
        <f t="shared" si="16"/>
        <v>0.16666666666666666</v>
      </c>
      <c r="M130" s="51">
        <f t="shared" si="16"/>
        <v>0.13333333333333333</v>
      </c>
      <c r="N130" s="51">
        <f t="shared" si="16"/>
        <v>0.11333333333333334</v>
      </c>
      <c r="O130" s="51">
        <f t="shared" si="16"/>
        <v>9.3333333333333338E-2</v>
      </c>
      <c r="P130" s="51">
        <f t="shared" si="16"/>
        <v>8.666666666666667E-2</v>
      </c>
      <c r="Q130" s="51">
        <f t="shared" si="16"/>
        <v>7.3333333333333334E-2</v>
      </c>
      <c r="R130" s="51">
        <f t="shared" si="16"/>
        <v>6.6666666666666666E-2</v>
      </c>
      <c r="S130" s="51">
        <f t="shared" si="16"/>
        <v>0.06</v>
      </c>
      <c r="T130" s="51">
        <f t="shared" si="16"/>
        <v>5.333333333333333E-2</v>
      </c>
      <c r="U130" s="51">
        <f t="shared" si="16"/>
        <v>8.666666666666667E-2</v>
      </c>
      <c r="V130" s="51">
        <f t="shared" si="16"/>
        <v>7.3333333333333334E-2</v>
      </c>
      <c r="W130" s="51">
        <f t="shared" si="16"/>
        <v>6.6666666666666666E-2</v>
      </c>
      <c r="X130" s="51">
        <f t="shared" si="16"/>
        <v>0.06</v>
      </c>
      <c r="Y130" s="51">
        <f t="shared" si="16"/>
        <v>5.333333333333333E-2</v>
      </c>
      <c r="Z130" s="51">
        <f t="shared" si="16"/>
        <v>5.333333333333333E-2</v>
      </c>
      <c r="AA130" s="51">
        <f t="shared" si="16"/>
        <v>4.6666666666666669E-2</v>
      </c>
      <c r="AB130" s="51">
        <f t="shared" si="16"/>
        <v>4.6666666666666669E-2</v>
      </c>
      <c r="AC130" s="51">
        <f t="shared" si="16"/>
        <v>3.9999999999999994E-2</v>
      </c>
      <c r="AD130" s="51">
        <f t="shared" si="16"/>
        <v>3.9999999999999994E-2</v>
      </c>
      <c r="AE130" s="51">
        <f t="shared" si="16"/>
        <v>3.9999999999999994E-2</v>
      </c>
      <c r="AF130" s="51">
        <f t="shared" si="16"/>
        <v>3.3333333333333333E-2</v>
      </c>
      <c r="AG130" s="51">
        <f t="shared" si="16"/>
        <v>3.9999999999999994E-2</v>
      </c>
      <c r="AH130" s="51">
        <f t="shared" si="16"/>
        <v>3.9999999999999994E-2</v>
      </c>
      <c r="AI130" s="51">
        <f t="shared" si="16"/>
        <v>3.3333333333333333E-2</v>
      </c>
      <c r="AJ130" s="51">
        <f t="shared" si="16"/>
        <v>3.3333333333333333E-2</v>
      </c>
      <c r="AK130" s="51">
        <f t="shared" ref="AK130:BK130" si="17">CHOOSE($C$6,AK131,AK132,AK133)</f>
        <v>3.3333333333333333E-2</v>
      </c>
      <c r="AL130" s="51">
        <f t="shared" si="17"/>
        <v>3.3333333333333333E-2</v>
      </c>
      <c r="AM130" s="51">
        <f t="shared" si="17"/>
        <v>2.6666666666666665E-2</v>
      </c>
      <c r="AN130" s="51">
        <f t="shared" si="17"/>
        <v>2.6666666666666665E-2</v>
      </c>
      <c r="AO130" s="51">
        <f t="shared" si="17"/>
        <v>2.6666666666666665E-2</v>
      </c>
      <c r="AP130" s="51">
        <f t="shared" si="17"/>
        <v>2.6666666666666665E-2</v>
      </c>
      <c r="AQ130" s="51">
        <f t="shared" si="17"/>
        <v>2.6666666666666665E-2</v>
      </c>
      <c r="AR130" s="51">
        <f t="shared" si="17"/>
        <v>2.6666666666666665E-2</v>
      </c>
      <c r="AS130" s="51">
        <f t="shared" si="17"/>
        <v>2.6666666666666665E-2</v>
      </c>
      <c r="AT130" s="51">
        <f t="shared" si="17"/>
        <v>2.6666666666666665E-2</v>
      </c>
      <c r="AU130" s="51">
        <f t="shared" si="17"/>
        <v>2.6666666666666665E-2</v>
      </c>
      <c r="AV130" s="51">
        <f t="shared" si="17"/>
        <v>2.6666666666666665E-2</v>
      </c>
      <c r="AW130" s="51">
        <f t="shared" si="17"/>
        <v>2.6666666666666665E-2</v>
      </c>
      <c r="AX130" s="51">
        <f t="shared" si="17"/>
        <v>1.9999999999999997E-2</v>
      </c>
      <c r="AY130" s="51">
        <f t="shared" si="17"/>
        <v>1.9999999999999997E-2</v>
      </c>
      <c r="AZ130" s="51">
        <f t="shared" si="17"/>
        <v>1.9999999999999997E-2</v>
      </c>
      <c r="BA130" s="51">
        <f t="shared" si="17"/>
        <v>1.9999999999999997E-2</v>
      </c>
      <c r="BB130" s="51">
        <f t="shared" si="17"/>
        <v>1.9999999999999997E-2</v>
      </c>
      <c r="BC130" s="51">
        <f t="shared" si="17"/>
        <v>1.9999999999999997E-2</v>
      </c>
      <c r="BD130" s="51">
        <f t="shared" si="17"/>
        <v>1.9999999999999997E-2</v>
      </c>
      <c r="BE130" s="51">
        <f t="shared" si="17"/>
        <v>1.3333333333333332E-2</v>
      </c>
      <c r="BF130" s="51">
        <f t="shared" si="17"/>
        <v>1.3333333333333332E-2</v>
      </c>
      <c r="BG130" s="51">
        <f t="shared" si="17"/>
        <v>1.3333333333333332E-2</v>
      </c>
      <c r="BH130" s="51">
        <f t="shared" si="17"/>
        <v>1.3333333333333332E-2</v>
      </c>
      <c r="BI130" s="51">
        <f t="shared" si="17"/>
        <v>1.3333333333333332E-2</v>
      </c>
      <c r="BJ130" s="51">
        <f t="shared" si="17"/>
        <v>1.3333333333333332E-2</v>
      </c>
      <c r="BK130" s="51">
        <f t="shared" si="17"/>
        <v>1.3333333333333332E-2</v>
      </c>
    </row>
    <row r="131" spans="2:63" ht="13.5" customHeight="1">
      <c r="B131" s="35" t="str">
        <f>$D$5</f>
        <v>Base</v>
      </c>
      <c r="C131" s="21" t="s">
        <v>27</v>
      </c>
      <c r="D131" s="50"/>
      <c r="E131" s="52">
        <v>5</v>
      </c>
      <c r="F131" s="52">
        <v>1</v>
      </c>
      <c r="G131" s="52">
        <v>1</v>
      </c>
      <c r="H131" s="52">
        <v>1</v>
      </c>
      <c r="I131" s="52">
        <v>0.5</v>
      </c>
      <c r="J131" s="53">
        <v>0.5</v>
      </c>
      <c r="K131" s="52">
        <v>0.34</v>
      </c>
      <c r="L131" s="52">
        <v>0.25</v>
      </c>
      <c r="M131" s="52">
        <v>0.2</v>
      </c>
      <c r="N131" s="52">
        <v>0.17</v>
      </c>
      <c r="O131" s="52">
        <v>0.14000000000000001</v>
      </c>
      <c r="P131" s="52">
        <v>0.13</v>
      </c>
      <c r="Q131" s="52">
        <v>0.11</v>
      </c>
      <c r="R131" s="52">
        <v>0.1</v>
      </c>
      <c r="S131" s="52">
        <v>0.09</v>
      </c>
      <c r="T131" s="52">
        <v>0.08</v>
      </c>
      <c r="U131" s="52">
        <v>0.13</v>
      </c>
      <c r="V131" s="52">
        <v>0.11</v>
      </c>
      <c r="W131" s="52">
        <v>0.1</v>
      </c>
      <c r="X131" s="52">
        <v>0.09</v>
      </c>
      <c r="Y131" s="52">
        <v>0.08</v>
      </c>
      <c r="Z131" s="52">
        <v>0.08</v>
      </c>
      <c r="AA131" s="52">
        <v>7.0000000000000007E-2</v>
      </c>
      <c r="AB131" s="52">
        <v>7.0000000000000007E-2</v>
      </c>
      <c r="AC131" s="52">
        <v>0.06</v>
      </c>
      <c r="AD131" s="52">
        <v>0.06</v>
      </c>
      <c r="AE131" s="52">
        <v>0.06</v>
      </c>
      <c r="AF131" s="52">
        <v>0.05</v>
      </c>
      <c r="AG131" s="52">
        <v>0.06</v>
      </c>
      <c r="AH131" s="52">
        <v>0.06</v>
      </c>
      <c r="AI131" s="52">
        <v>0.05</v>
      </c>
      <c r="AJ131" s="52">
        <v>0.05</v>
      </c>
      <c r="AK131" s="52">
        <v>0.05</v>
      </c>
      <c r="AL131" s="52">
        <v>0.05</v>
      </c>
      <c r="AM131" s="52">
        <v>0.04</v>
      </c>
      <c r="AN131" s="52">
        <v>0.04</v>
      </c>
      <c r="AO131" s="52">
        <v>0.04</v>
      </c>
      <c r="AP131" s="52">
        <v>0.04</v>
      </c>
      <c r="AQ131" s="52">
        <v>0.04</v>
      </c>
      <c r="AR131" s="52">
        <v>0.04</v>
      </c>
      <c r="AS131" s="52">
        <v>0.04</v>
      </c>
      <c r="AT131" s="52">
        <v>0.04</v>
      </c>
      <c r="AU131" s="52">
        <v>0.04</v>
      </c>
      <c r="AV131" s="52">
        <v>0.04</v>
      </c>
      <c r="AW131" s="52">
        <v>0.04</v>
      </c>
      <c r="AX131" s="52">
        <v>0.03</v>
      </c>
      <c r="AY131" s="52">
        <v>0.03</v>
      </c>
      <c r="AZ131" s="52">
        <v>0.03</v>
      </c>
      <c r="BA131" s="52">
        <v>0.03</v>
      </c>
      <c r="BB131" s="52">
        <v>0.03</v>
      </c>
      <c r="BC131" s="52">
        <v>0.03</v>
      </c>
      <c r="BD131" s="52">
        <v>0.03</v>
      </c>
      <c r="BE131" s="52">
        <v>0.02</v>
      </c>
      <c r="BF131" s="52">
        <v>0.02</v>
      </c>
      <c r="BG131" s="52">
        <v>0.02</v>
      </c>
      <c r="BH131" s="52">
        <v>0.02</v>
      </c>
      <c r="BI131" s="52">
        <v>0.02</v>
      </c>
      <c r="BJ131" s="52">
        <v>0.02</v>
      </c>
      <c r="BK131" s="52">
        <v>0.02</v>
      </c>
    </row>
    <row r="132" spans="2:63" ht="13.5" customHeight="1">
      <c r="B132" s="54" t="str">
        <f>$D$6</f>
        <v>Upside</v>
      </c>
      <c r="C132" s="21" t="s">
        <v>27</v>
      </c>
      <c r="D132" s="50"/>
      <c r="E132" s="52">
        <f t="shared" ref="E132:AJ132" si="18">E131*(1.5)</f>
        <v>7.5</v>
      </c>
      <c r="F132" s="52">
        <f t="shared" si="18"/>
        <v>1.5</v>
      </c>
      <c r="G132" s="52">
        <f t="shared" si="18"/>
        <v>1.5</v>
      </c>
      <c r="H132" s="52">
        <f t="shared" si="18"/>
        <v>1.5</v>
      </c>
      <c r="I132" s="52">
        <f t="shared" si="18"/>
        <v>0.75</v>
      </c>
      <c r="J132" s="52">
        <f t="shared" si="18"/>
        <v>0.75</v>
      </c>
      <c r="K132" s="52">
        <f t="shared" si="18"/>
        <v>0.51</v>
      </c>
      <c r="L132" s="52">
        <f t="shared" si="18"/>
        <v>0.375</v>
      </c>
      <c r="M132" s="52">
        <f t="shared" si="18"/>
        <v>0.30000000000000004</v>
      </c>
      <c r="N132" s="52">
        <f t="shared" si="18"/>
        <v>0.255</v>
      </c>
      <c r="O132" s="52">
        <f t="shared" si="18"/>
        <v>0.21000000000000002</v>
      </c>
      <c r="P132" s="52">
        <f t="shared" si="18"/>
        <v>0.19500000000000001</v>
      </c>
      <c r="Q132" s="52">
        <f t="shared" si="18"/>
        <v>0.16500000000000001</v>
      </c>
      <c r="R132" s="52">
        <f t="shared" si="18"/>
        <v>0.15000000000000002</v>
      </c>
      <c r="S132" s="52">
        <f t="shared" si="18"/>
        <v>0.13500000000000001</v>
      </c>
      <c r="T132" s="52">
        <f t="shared" si="18"/>
        <v>0.12</v>
      </c>
      <c r="U132" s="52">
        <f t="shared" si="18"/>
        <v>0.19500000000000001</v>
      </c>
      <c r="V132" s="52">
        <f t="shared" si="18"/>
        <v>0.16500000000000001</v>
      </c>
      <c r="W132" s="52">
        <f t="shared" si="18"/>
        <v>0.15000000000000002</v>
      </c>
      <c r="X132" s="52">
        <f t="shared" si="18"/>
        <v>0.13500000000000001</v>
      </c>
      <c r="Y132" s="52">
        <f t="shared" si="18"/>
        <v>0.12</v>
      </c>
      <c r="Z132" s="52">
        <f t="shared" si="18"/>
        <v>0.12</v>
      </c>
      <c r="AA132" s="52">
        <f t="shared" si="18"/>
        <v>0.10500000000000001</v>
      </c>
      <c r="AB132" s="52">
        <f t="shared" si="18"/>
        <v>0.10500000000000001</v>
      </c>
      <c r="AC132" s="52">
        <f t="shared" si="18"/>
        <v>0.09</v>
      </c>
      <c r="AD132" s="52">
        <f t="shared" si="18"/>
        <v>0.09</v>
      </c>
      <c r="AE132" s="52">
        <f t="shared" si="18"/>
        <v>0.09</v>
      </c>
      <c r="AF132" s="52">
        <f t="shared" si="18"/>
        <v>7.5000000000000011E-2</v>
      </c>
      <c r="AG132" s="52">
        <f t="shared" si="18"/>
        <v>0.09</v>
      </c>
      <c r="AH132" s="52">
        <f t="shared" si="18"/>
        <v>0.09</v>
      </c>
      <c r="AI132" s="52">
        <f t="shared" si="18"/>
        <v>7.5000000000000011E-2</v>
      </c>
      <c r="AJ132" s="52">
        <f t="shared" si="18"/>
        <v>7.5000000000000011E-2</v>
      </c>
      <c r="AK132" s="52">
        <f t="shared" ref="AK132:BK132" si="19">AK131*(1.5)</f>
        <v>7.5000000000000011E-2</v>
      </c>
      <c r="AL132" s="52">
        <f t="shared" si="19"/>
        <v>7.5000000000000011E-2</v>
      </c>
      <c r="AM132" s="52">
        <f t="shared" si="19"/>
        <v>0.06</v>
      </c>
      <c r="AN132" s="52">
        <f t="shared" si="19"/>
        <v>0.06</v>
      </c>
      <c r="AO132" s="52">
        <f t="shared" si="19"/>
        <v>0.06</v>
      </c>
      <c r="AP132" s="52">
        <f t="shared" si="19"/>
        <v>0.06</v>
      </c>
      <c r="AQ132" s="52">
        <f t="shared" si="19"/>
        <v>0.06</v>
      </c>
      <c r="AR132" s="52">
        <f t="shared" si="19"/>
        <v>0.06</v>
      </c>
      <c r="AS132" s="52">
        <f t="shared" si="19"/>
        <v>0.06</v>
      </c>
      <c r="AT132" s="52">
        <f t="shared" si="19"/>
        <v>0.06</v>
      </c>
      <c r="AU132" s="52">
        <f t="shared" si="19"/>
        <v>0.06</v>
      </c>
      <c r="AV132" s="52">
        <f t="shared" si="19"/>
        <v>0.06</v>
      </c>
      <c r="AW132" s="52">
        <f t="shared" si="19"/>
        <v>0.06</v>
      </c>
      <c r="AX132" s="52">
        <f t="shared" si="19"/>
        <v>4.4999999999999998E-2</v>
      </c>
      <c r="AY132" s="52">
        <f t="shared" si="19"/>
        <v>4.4999999999999998E-2</v>
      </c>
      <c r="AZ132" s="52">
        <f t="shared" si="19"/>
        <v>4.4999999999999998E-2</v>
      </c>
      <c r="BA132" s="52">
        <f t="shared" si="19"/>
        <v>4.4999999999999998E-2</v>
      </c>
      <c r="BB132" s="52">
        <f t="shared" si="19"/>
        <v>4.4999999999999998E-2</v>
      </c>
      <c r="BC132" s="52">
        <f t="shared" si="19"/>
        <v>4.4999999999999998E-2</v>
      </c>
      <c r="BD132" s="52">
        <f t="shared" si="19"/>
        <v>4.4999999999999998E-2</v>
      </c>
      <c r="BE132" s="52">
        <f t="shared" si="19"/>
        <v>0.03</v>
      </c>
      <c r="BF132" s="52">
        <f t="shared" si="19"/>
        <v>0.03</v>
      </c>
      <c r="BG132" s="52">
        <f t="shared" si="19"/>
        <v>0.03</v>
      </c>
      <c r="BH132" s="52">
        <f t="shared" si="19"/>
        <v>0.03</v>
      </c>
      <c r="BI132" s="52">
        <f t="shared" si="19"/>
        <v>0.03</v>
      </c>
      <c r="BJ132" s="52">
        <f t="shared" si="19"/>
        <v>0.03</v>
      </c>
      <c r="BK132" s="52">
        <f t="shared" si="19"/>
        <v>0.03</v>
      </c>
    </row>
    <row r="133" spans="2:63" ht="13.5" customHeight="1">
      <c r="B133" s="54" t="str">
        <f>$D$7</f>
        <v>Downside</v>
      </c>
      <c r="C133" s="21" t="s">
        <v>27</v>
      </c>
      <c r="D133" s="50"/>
      <c r="E133" s="52">
        <f t="shared" ref="E133:AJ133" si="20">E131*(2/3)</f>
        <v>3.333333333333333</v>
      </c>
      <c r="F133" s="52">
        <f t="shared" si="20"/>
        <v>0.66666666666666663</v>
      </c>
      <c r="G133" s="52">
        <f t="shared" si="20"/>
        <v>0.66666666666666663</v>
      </c>
      <c r="H133" s="52">
        <f t="shared" si="20"/>
        <v>0.66666666666666663</v>
      </c>
      <c r="I133" s="52">
        <f t="shared" si="20"/>
        <v>0.33333333333333331</v>
      </c>
      <c r="J133" s="52">
        <f t="shared" si="20"/>
        <v>0.33333333333333331</v>
      </c>
      <c r="K133" s="52">
        <f t="shared" si="20"/>
        <v>0.22666666666666668</v>
      </c>
      <c r="L133" s="52">
        <f t="shared" si="20"/>
        <v>0.16666666666666666</v>
      </c>
      <c r="M133" s="52">
        <f t="shared" si="20"/>
        <v>0.13333333333333333</v>
      </c>
      <c r="N133" s="52">
        <f t="shared" si="20"/>
        <v>0.11333333333333334</v>
      </c>
      <c r="O133" s="52">
        <f t="shared" si="20"/>
        <v>9.3333333333333338E-2</v>
      </c>
      <c r="P133" s="52">
        <f t="shared" si="20"/>
        <v>8.666666666666667E-2</v>
      </c>
      <c r="Q133" s="52">
        <f t="shared" si="20"/>
        <v>7.3333333333333334E-2</v>
      </c>
      <c r="R133" s="52">
        <f t="shared" si="20"/>
        <v>6.6666666666666666E-2</v>
      </c>
      <c r="S133" s="52">
        <f t="shared" si="20"/>
        <v>0.06</v>
      </c>
      <c r="T133" s="52">
        <f t="shared" si="20"/>
        <v>5.333333333333333E-2</v>
      </c>
      <c r="U133" s="52">
        <f t="shared" si="20"/>
        <v>8.666666666666667E-2</v>
      </c>
      <c r="V133" s="52">
        <f t="shared" si="20"/>
        <v>7.3333333333333334E-2</v>
      </c>
      <c r="W133" s="52">
        <f t="shared" si="20"/>
        <v>6.6666666666666666E-2</v>
      </c>
      <c r="X133" s="52">
        <f t="shared" si="20"/>
        <v>0.06</v>
      </c>
      <c r="Y133" s="52">
        <f t="shared" si="20"/>
        <v>5.333333333333333E-2</v>
      </c>
      <c r="Z133" s="52">
        <f t="shared" si="20"/>
        <v>5.333333333333333E-2</v>
      </c>
      <c r="AA133" s="52">
        <f t="shared" si="20"/>
        <v>4.6666666666666669E-2</v>
      </c>
      <c r="AB133" s="52">
        <f t="shared" si="20"/>
        <v>4.6666666666666669E-2</v>
      </c>
      <c r="AC133" s="52">
        <f t="shared" si="20"/>
        <v>3.9999999999999994E-2</v>
      </c>
      <c r="AD133" s="52">
        <f t="shared" si="20"/>
        <v>3.9999999999999994E-2</v>
      </c>
      <c r="AE133" s="52">
        <f t="shared" si="20"/>
        <v>3.9999999999999994E-2</v>
      </c>
      <c r="AF133" s="52">
        <f t="shared" si="20"/>
        <v>3.3333333333333333E-2</v>
      </c>
      <c r="AG133" s="52">
        <f t="shared" si="20"/>
        <v>3.9999999999999994E-2</v>
      </c>
      <c r="AH133" s="52">
        <f t="shared" si="20"/>
        <v>3.9999999999999994E-2</v>
      </c>
      <c r="AI133" s="52">
        <f t="shared" si="20"/>
        <v>3.3333333333333333E-2</v>
      </c>
      <c r="AJ133" s="52">
        <f t="shared" si="20"/>
        <v>3.3333333333333333E-2</v>
      </c>
      <c r="AK133" s="52">
        <f t="shared" ref="AK133:BK133" si="21">AK131*(2/3)</f>
        <v>3.3333333333333333E-2</v>
      </c>
      <c r="AL133" s="52">
        <f t="shared" si="21"/>
        <v>3.3333333333333333E-2</v>
      </c>
      <c r="AM133" s="52">
        <f t="shared" si="21"/>
        <v>2.6666666666666665E-2</v>
      </c>
      <c r="AN133" s="52">
        <f t="shared" si="21"/>
        <v>2.6666666666666665E-2</v>
      </c>
      <c r="AO133" s="52">
        <f t="shared" si="21"/>
        <v>2.6666666666666665E-2</v>
      </c>
      <c r="AP133" s="52">
        <f t="shared" si="21"/>
        <v>2.6666666666666665E-2</v>
      </c>
      <c r="AQ133" s="52">
        <f t="shared" si="21"/>
        <v>2.6666666666666665E-2</v>
      </c>
      <c r="AR133" s="52">
        <f t="shared" si="21"/>
        <v>2.6666666666666665E-2</v>
      </c>
      <c r="AS133" s="52">
        <f t="shared" si="21"/>
        <v>2.6666666666666665E-2</v>
      </c>
      <c r="AT133" s="52">
        <f t="shared" si="21"/>
        <v>2.6666666666666665E-2</v>
      </c>
      <c r="AU133" s="52">
        <f t="shared" si="21"/>
        <v>2.6666666666666665E-2</v>
      </c>
      <c r="AV133" s="52">
        <f t="shared" si="21"/>
        <v>2.6666666666666665E-2</v>
      </c>
      <c r="AW133" s="52">
        <f t="shared" si="21"/>
        <v>2.6666666666666665E-2</v>
      </c>
      <c r="AX133" s="52">
        <f t="shared" si="21"/>
        <v>1.9999999999999997E-2</v>
      </c>
      <c r="AY133" s="52">
        <f t="shared" si="21"/>
        <v>1.9999999999999997E-2</v>
      </c>
      <c r="AZ133" s="52">
        <f t="shared" si="21"/>
        <v>1.9999999999999997E-2</v>
      </c>
      <c r="BA133" s="52">
        <f t="shared" si="21"/>
        <v>1.9999999999999997E-2</v>
      </c>
      <c r="BB133" s="52">
        <f t="shared" si="21"/>
        <v>1.9999999999999997E-2</v>
      </c>
      <c r="BC133" s="52">
        <f t="shared" si="21"/>
        <v>1.9999999999999997E-2</v>
      </c>
      <c r="BD133" s="52">
        <f t="shared" si="21"/>
        <v>1.9999999999999997E-2</v>
      </c>
      <c r="BE133" s="52">
        <f t="shared" si="21"/>
        <v>1.3333333333333332E-2</v>
      </c>
      <c r="BF133" s="52">
        <f t="shared" si="21"/>
        <v>1.3333333333333332E-2</v>
      </c>
      <c r="BG133" s="52">
        <f t="shared" si="21"/>
        <v>1.3333333333333332E-2</v>
      </c>
      <c r="BH133" s="52">
        <f t="shared" si="21"/>
        <v>1.3333333333333332E-2</v>
      </c>
      <c r="BI133" s="52">
        <f t="shared" si="21"/>
        <v>1.3333333333333332E-2</v>
      </c>
      <c r="BJ133" s="52">
        <f t="shared" si="21"/>
        <v>1.3333333333333332E-2</v>
      </c>
      <c r="BK133" s="52">
        <f t="shared" si="21"/>
        <v>1.3333333333333332E-2</v>
      </c>
    </row>
    <row r="134" spans="2:63" ht="13.5" customHeight="1">
      <c r="B134" s="55"/>
      <c r="C134" s="25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56"/>
      <c r="BK134" s="56"/>
    </row>
    <row r="135" spans="2:63" ht="13.5" customHeight="1">
      <c r="B135" s="47" t="s">
        <v>28</v>
      </c>
      <c r="C135" s="21" t="s">
        <v>10</v>
      </c>
      <c r="D135" s="19">
        <f t="shared" ref="D135:AI135" si="22">D136*D$129</f>
        <v>125</v>
      </c>
      <c r="E135" s="19">
        <f t="shared" si="22"/>
        <v>1063</v>
      </c>
      <c r="F135" s="19">
        <f t="shared" si="22"/>
        <v>2658</v>
      </c>
      <c r="G135" s="19">
        <f t="shared" si="22"/>
        <v>6645</v>
      </c>
      <c r="H135" s="19">
        <f t="shared" si="22"/>
        <v>16613</v>
      </c>
      <c r="I135" s="19">
        <f t="shared" si="22"/>
        <v>29073</v>
      </c>
      <c r="J135" s="19">
        <f t="shared" si="22"/>
        <v>50878</v>
      </c>
      <c r="K135" s="19">
        <f t="shared" si="22"/>
        <v>76826</v>
      </c>
      <c r="L135" s="19">
        <f t="shared" si="22"/>
        <v>105636</v>
      </c>
      <c r="M135" s="19">
        <f t="shared" si="22"/>
        <v>137327</v>
      </c>
      <c r="N135" s="19">
        <f t="shared" si="22"/>
        <v>172346</v>
      </c>
      <c r="O135" s="19">
        <f t="shared" si="22"/>
        <v>208539</v>
      </c>
      <c r="P135" s="19">
        <f t="shared" si="22"/>
        <v>249205</v>
      </c>
      <c r="Q135" s="19">
        <f t="shared" si="22"/>
        <v>290324</v>
      </c>
      <c r="R135" s="19">
        <f t="shared" si="22"/>
        <v>333873</v>
      </c>
      <c r="S135" s="19">
        <f t="shared" si="22"/>
        <v>378946</v>
      </c>
      <c r="T135" s="19">
        <f t="shared" si="22"/>
        <v>424420</v>
      </c>
      <c r="U135" s="19">
        <f t="shared" si="22"/>
        <v>507182</v>
      </c>
      <c r="V135" s="19">
        <f t="shared" si="22"/>
        <v>590868</v>
      </c>
      <c r="W135" s="19">
        <f t="shared" si="22"/>
        <v>679499</v>
      </c>
      <c r="X135" s="19">
        <f t="shared" si="22"/>
        <v>771232</v>
      </c>
      <c r="Y135" s="19">
        <f t="shared" si="22"/>
        <v>863780</v>
      </c>
      <c r="Z135" s="19">
        <f t="shared" si="22"/>
        <v>967434</v>
      </c>
      <c r="AA135" s="19">
        <f t="shared" si="22"/>
        <v>1069015</v>
      </c>
      <c r="AB135" s="19">
        <f t="shared" si="22"/>
        <v>1181262</v>
      </c>
      <c r="AC135" s="19">
        <f t="shared" si="22"/>
        <v>1287576</v>
      </c>
      <c r="AD135" s="19">
        <f t="shared" si="22"/>
        <v>1403458</v>
      </c>
      <c r="AE135" s="19">
        <f t="shared" si="22"/>
        <v>1529770</v>
      </c>
      <c r="AF135" s="19">
        <f t="shared" si="22"/>
        <v>1644503</v>
      </c>
      <c r="AG135" s="19">
        <f t="shared" si="22"/>
        <v>1792509</v>
      </c>
      <c r="AH135" s="19">
        <f t="shared" si="22"/>
        <v>1953835</v>
      </c>
      <c r="AI135" s="19">
        <f t="shared" si="22"/>
        <v>2100373</v>
      </c>
      <c r="AJ135" s="19">
        <f t="shared" ref="AJ135:BK135" si="23">AJ136*AJ$129</f>
        <v>2257901</v>
      </c>
      <c r="AK135" s="19">
        <f t="shared" si="23"/>
        <v>2427244</v>
      </c>
      <c r="AL135" s="19">
        <f t="shared" si="23"/>
        <v>2609288</v>
      </c>
      <c r="AM135" s="19">
        <f t="shared" si="23"/>
        <v>2765846</v>
      </c>
      <c r="AN135" s="19">
        <f t="shared" si="23"/>
        <v>2931797</v>
      </c>
      <c r="AO135" s="19">
        <f t="shared" si="23"/>
        <v>3107705</v>
      </c>
      <c r="AP135" s="19">
        <f t="shared" si="23"/>
        <v>3294168</v>
      </c>
      <c r="AQ135" s="19">
        <f t="shared" si="23"/>
        <v>3491819</v>
      </c>
      <c r="AR135" s="19">
        <f t="shared" si="23"/>
        <v>3701329</v>
      </c>
      <c r="AS135" s="19">
        <f t="shared" si="23"/>
        <v>3923409</v>
      </c>
      <c r="AT135" s="19">
        <f t="shared" si="23"/>
        <v>4158814</v>
      </c>
      <c r="AU135" s="19">
        <f t="shared" si="23"/>
        <v>4408343</v>
      </c>
      <c r="AV135" s="19">
        <f t="shared" si="23"/>
        <v>4672844</v>
      </c>
      <c r="AW135" s="19">
        <f t="shared" si="23"/>
        <v>4953215</v>
      </c>
      <c r="AX135" s="19">
        <f t="shared" si="23"/>
        <v>5176110</v>
      </c>
      <c r="AY135" s="19">
        <f t="shared" si="23"/>
        <v>5409035</v>
      </c>
      <c r="AZ135" s="19">
        <f t="shared" si="23"/>
        <v>5652442</v>
      </c>
      <c r="BA135" s="19">
        <f t="shared" si="23"/>
        <v>5906802</v>
      </c>
      <c r="BB135" s="19">
        <f t="shared" si="23"/>
        <v>6172609</v>
      </c>
      <c r="BC135" s="19">
        <f t="shared" si="23"/>
        <v>6450377</v>
      </c>
      <c r="BD135" s="19">
        <f t="shared" si="23"/>
        <v>6740644</v>
      </c>
      <c r="BE135" s="19">
        <f t="shared" si="23"/>
        <v>6942864</v>
      </c>
      <c r="BF135" s="19">
        <f t="shared" si="23"/>
        <v>7151150</v>
      </c>
      <c r="BG135" s="19">
        <f t="shared" si="23"/>
        <v>7365685</v>
      </c>
      <c r="BH135" s="19">
        <f t="shared" si="23"/>
        <v>7586656</v>
      </c>
      <c r="BI135" s="19">
        <f t="shared" si="23"/>
        <v>7814256</v>
      </c>
      <c r="BJ135" s="19">
        <f t="shared" si="23"/>
        <v>8048684</v>
      </c>
      <c r="BK135" s="19">
        <f t="shared" si="23"/>
        <v>8290145</v>
      </c>
    </row>
    <row r="136" spans="2:63" ht="13.5" customHeight="1">
      <c r="B136" s="20" t="s">
        <v>29</v>
      </c>
      <c r="C136" s="21" t="s">
        <v>12</v>
      </c>
      <c r="D136" s="51">
        <v>1</v>
      </c>
      <c r="E136" s="48">
        <f t="shared" ref="E136:AJ136" si="24">CHOOSE($C$8,E137,E138,E139)</f>
        <v>1</v>
      </c>
      <c r="F136" s="48">
        <f t="shared" si="24"/>
        <v>1</v>
      </c>
      <c r="G136" s="48">
        <f t="shared" si="24"/>
        <v>1</v>
      </c>
      <c r="H136" s="48">
        <f t="shared" si="24"/>
        <v>1</v>
      </c>
      <c r="I136" s="48">
        <f t="shared" si="24"/>
        <v>1</v>
      </c>
      <c r="J136" s="48">
        <f t="shared" si="24"/>
        <v>1</v>
      </c>
      <c r="K136" s="48">
        <f t="shared" si="24"/>
        <v>1</v>
      </c>
      <c r="L136" s="48">
        <f t="shared" si="24"/>
        <v>1</v>
      </c>
      <c r="M136" s="48">
        <f t="shared" si="24"/>
        <v>1</v>
      </c>
      <c r="N136" s="48">
        <f t="shared" si="24"/>
        <v>1</v>
      </c>
      <c r="O136" s="48">
        <f t="shared" si="24"/>
        <v>1</v>
      </c>
      <c r="P136" s="48">
        <f t="shared" si="24"/>
        <v>1</v>
      </c>
      <c r="Q136" s="48">
        <f t="shared" si="24"/>
        <v>1</v>
      </c>
      <c r="R136" s="48">
        <f t="shared" si="24"/>
        <v>1</v>
      </c>
      <c r="S136" s="48">
        <f t="shared" si="24"/>
        <v>1</v>
      </c>
      <c r="T136" s="48">
        <f t="shared" si="24"/>
        <v>1</v>
      </c>
      <c r="U136" s="48">
        <f t="shared" si="24"/>
        <v>1</v>
      </c>
      <c r="V136" s="48">
        <f t="shared" si="24"/>
        <v>1</v>
      </c>
      <c r="W136" s="48">
        <f t="shared" si="24"/>
        <v>1</v>
      </c>
      <c r="X136" s="48">
        <f t="shared" si="24"/>
        <v>1</v>
      </c>
      <c r="Y136" s="48">
        <f t="shared" si="24"/>
        <v>1</v>
      </c>
      <c r="Z136" s="48">
        <f t="shared" si="24"/>
        <v>1</v>
      </c>
      <c r="AA136" s="48">
        <f t="shared" si="24"/>
        <v>1</v>
      </c>
      <c r="AB136" s="48">
        <f t="shared" si="24"/>
        <v>1</v>
      </c>
      <c r="AC136" s="48">
        <f t="shared" si="24"/>
        <v>1</v>
      </c>
      <c r="AD136" s="48">
        <f t="shared" si="24"/>
        <v>1</v>
      </c>
      <c r="AE136" s="48">
        <f t="shared" si="24"/>
        <v>1</v>
      </c>
      <c r="AF136" s="48">
        <f t="shared" si="24"/>
        <v>1</v>
      </c>
      <c r="AG136" s="48">
        <f t="shared" si="24"/>
        <v>1</v>
      </c>
      <c r="AH136" s="48">
        <f t="shared" si="24"/>
        <v>1</v>
      </c>
      <c r="AI136" s="48">
        <f t="shared" si="24"/>
        <v>1</v>
      </c>
      <c r="AJ136" s="48">
        <f t="shared" si="24"/>
        <v>1</v>
      </c>
      <c r="AK136" s="48">
        <f t="shared" ref="AK136:BK136" si="25">CHOOSE($C$8,AK137,AK138,AK139)</f>
        <v>1</v>
      </c>
      <c r="AL136" s="48">
        <f t="shared" si="25"/>
        <v>1</v>
      </c>
      <c r="AM136" s="48">
        <f t="shared" si="25"/>
        <v>1</v>
      </c>
      <c r="AN136" s="48">
        <f t="shared" si="25"/>
        <v>1</v>
      </c>
      <c r="AO136" s="48">
        <f t="shared" si="25"/>
        <v>1</v>
      </c>
      <c r="AP136" s="48">
        <f t="shared" si="25"/>
        <v>1</v>
      </c>
      <c r="AQ136" s="48">
        <f t="shared" si="25"/>
        <v>1</v>
      </c>
      <c r="AR136" s="48">
        <f t="shared" si="25"/>
        <v>1</v>
      </c>
      <c r="AS136" s="48">
        <f t="shared" si="25"/>
        <v>1</v>
      </c>
      <c r="AT136" s="48">
        <f t="shared" si="25"/>
        <v>1</v>
      </c>
      <c r="AU136" s="48">
        <f t="shared" si="25"/>
        <v>1</v>
      </c>
      <c r="AV136" s="48">
        <f t="shared" si="25"/>
        <v>1</v>
      </c>
      <c r="AW136" s="48">
        <f t="shared" si="25"/>
        <v>1</v>
      </c>
      <c r="AX136" s="48">
        <f t="shared" si="25"/>
        <v>1</v>
      </c>
      <c r="AY136" s="48">
        <f t="shared" si="25"/>
        <v>1</v>
      </c>
      <c r="AZ136" s="48">
        <f t="shared" si="25"/>
        <v>1</v>
      </c>
      <c r="BA136" s="48">
        <f t="shared" si="25"/>
        <v>1</v>
      </c>
      <c r="BB136" s="48">
        <f t="shared" si="25"/>
        <v>1</v>
      </c>
      <c r="BC136" s="48">
        <f t="shared" si="25"/>
        <v>1</v>
      </c>
      <c r="BD136" s="48">
        <f t="shared" si="25"/>
        <v>1</v>
      </c>
      <c r="BE136" s="48">
        <f t="shared" si="25"/>
        <v>1</v>
      </c>
      <c r="BF136" s="48">
        <f t="shared" si="25"/>
        <v>1</v>
      </c>
      <c r="BG136" s="48">
        <f t="shared" si="25"/>
        <v>1</v>
      </c>
      <c r="BH136" s="48">
        <f t="shared" si="25"/>
        <v>1</v>
      </c>
      <c r="BI136" s="48">
        <f t="shared" si="25"/>
        <v>1</v>
      </c>
      <c r="BJ136" s="48">
        <f t="shared" si="25"/>
        <v>1</v>
      </c>
      <c r="BK136" s="48">
        <f t="shared" si="25"/>
        <v>1</v>
      </c>
    </row>
    <row r="137" spans="2:63" ht="13.5" customHeight="1">
      <c r="B137" s="35" t="str">
        <f>$D$5</f>
        <v>Base</v>
      </c>
      <c r="C137" s="21" t="s">
        <v>27</v>
      </c>
      <c r="D137" s="52">
        <f>D136</f>
        <v>1</v>
      </c>
      <c r="E137" s="57">
        <f t="shared" ref="E137:AJ137" si="26">D137</f>
        <v>1</v>
      </c>
      <c r="F137" s="57">
        <f t="shared" si="26"/>
        <v>1</v>
      </c>
      <c r="G137" s="57">
        <f t="shared" si="26"/>
        <v>1</v>
      </c>
      <c r="H137" s="57">
        <f t="shared" si="26"/>
        <v>1</v>
      </c>
      <c r="I137" s="57">
        <f t="shared" si="26"/>
        <v>1</v>
      </c>
      <c r="J137" s="57">
        <f t="shared" si="26"/>
        <v>1</v>
      </c>
      <c r="K137" s="57">
        <f t="shared" si="26"/>
        <v>1</v>
      </c>
      <c r="L137" s="57">
        <f t="shared" si="26"/>
        <v>1</v>
      </c>
      <c r="M137" s="57">
        <f t="shared" si="26"/>
        <v>1</v>
      </c>
      <c r="N137" s="57">
        <f t="shared" si="26"/>
        <v>1</v>
      </c>
      <c r="O137" s="57">
        <f t="shared" si="26"/>
        <v>1</v>
      </c>
      <c r="P137" s="57">
        <f t="shared" si="26"/>
        <v>1</v>
      </c>
      <c r="Q137" s="57">
        <f t="shared" si="26"/>
        <v>1</v>
      </c>
      <c r="R137" s="57">
        <f t="shared" si="26"/>
        <v>1</v>
      </c>
      <c r="S137" s="57">
        <f t="shared" si="26"/>
        <v>1</v>
      </c>
      <c r="T137" s="57">
        <f t="shared" si="26"/>
        <v>1</v>
      </c>
      <c r="U137" s="57">
        <f t="shared" si="26"/>
        <v>1</v>
      </c>
      <c r="V137" s="57">
        <f t="shared" si="26"/>
        <v>1</v>
      </c>
      <c r="W137" s="57">
        <f t="shared" si="26"/>
        <v>1</v>
      </c>
      <c r="X137" s="57">
        <f t="shared" si="26"/>
        <v>1</v>
      </c>
      <c r="Y137" s="57">
        <f t="shared" si="26"/>
        <v>1</v>
      </c>
      <c r="Z137" s="57">
        <f t="shared" si="26"/>
        <v>1</v>
      </c>
      <c r="AA137" s="57">
        <f t="shared" si="26"/>
        <v>1</v>
      </c>
      <c r="AB137" s="57">
        <f t="shared" si="26"/>
        <v>1</v>
      </c>
      <c r="AC137" s="57">
        <f t="shared" si="26"/>
        <v>1</v>
      </c>
      <c r="AD137" s="57">
        <f t="shared" si="26"/>
        <v>1</v>
      </c>
      <c r="AE137" s="57">
        <f t="shared" si="26"/>
        <v>1</v>
      </c>
      <c r="AF137" s="57">
        <f t="shared" si="26"/>
        <v>1</v>
      </c>
      <c r="AG137" s="57">
        <f t="shared" si="26"/>
        <v>1</v>
      </c>
      <c r="AH137" s="57">
        <f t="shared" si="26"/>
        <v>1</v>
      </c>
      <c r="AI137" s="57">
        <f t="shared" si="26"/>
        <v>1</v>
      </c>
      <c r="AJ137" s="57">
        <f t="shared" si="26"/>
        <v>1</v>
      </c>
      <c r="AK137" s="57">
        <f t="shared" ref="AK137:BK137" si="27">AJ137</f>
        <v>1</v>
      </c>
      <c r="AL137" s="57">
        <f t="shared" si="27"/>
        <v>1</v>
      </c>
      <c r="AM137" s="57">
        <f t="shared" si="27"/>
        <v>1</v>
      </c>
      <c r="AN137" s="57">
        <f t="shared" si="27"/>
        <v>1</v>
      </c>
      <c r="AO137" s="57">
        <f t="shared" si="27"/>
        <v>1</v>
      </c>
      <c r="AP137" s="57">
        <f t="shared" si="27"/>
        <v>1</v>
      </c>
      <c r="AQ137" s="57">
        <f t="shared" si="27"/>
        <v>1</v>
      </c>
      <c r="AR137" s="57">
        <f t="shared" si="27"/>
        <v>1</v>
      </c>
      <c r="AS137" s="57">
        <f t="shared" si="27"/>
        <v>1</v>
      </c>
      <c r="AT137" s="57">
        <f t="shared" si="27"/>
        <v>1</v>
      </c>
      <c r="AU137" s="57">
        <f t="shared" si="27"/>
        <v>1</v>
      </c>
      <c r="AV137" s="57">
        <f t="shared" si="27"/>
        <v>1</v>
      </c>
      <c r="AW137" s="57">
        <f t="shared" si="27"/>
        <v>1</v>
      </c>
      <c r="AX137" s="57">
        <f t="shared" si="27"/>
        <v>1</v>
      </c>
      <c r="AY137" s="57">
        <f t="shared" si="27"/>
        <v>1</v>
      </c>
      <c r="AZ137" s="57">
        <f t="shared" si="27"/>
        <v>1</v>
      </c>
      <c r="BA137" s="57">
        <f t="shared" si="27"/>
        <v>1</v>
      </c>
      <c r="BB137" s="57">
        <f t="shared" si="27"/>
        <v>1</v>
      </c>
      <c r="BC137" s="57">
        <f t="shared" si="27"/>
        <v>1</v>
      </c>
      <c r="BD137" s="57">
        <f t="shared" si="27"/>
        <v>1</v>
      </c>
      <c r="BE137" s="57">
        <f t="shared" si="27"/>
        <v>1</v>
      </c>
      <c r="BF137" s="57">
        <f t="shared" si="27"/>
        <v>1</v>
      </c>
      <c r="BG137" s="57">
        <f t="shared" si="27"/>
        <v>1</v>
      </c>
      <c r="BH137" s="57">
        <f t="shared" si="27"/>
        <v>1</v>
      </c>
      <c r="BI137" s="57">
        <f t="shared" si="27"/>
        <v>1</v>
      </c>
      <c r="BJ137" s="57">
        <f t="shared" si="27"/>
        <v>1</v>
      </c>
      <c r="BK137" s="57">
        <f t="shared" si="27"/>
        <v>1</v>
      </c>
    </row>
    <row r="138" spans="2:63" ht="13.5" customHeight="1">
      <c r="B138" s="54" t="str">
        <f>$D$6</f>
        <v>Upside</v>
      </c>
      <c r="C138" s="21" t="s">
        <v>27</v>
      </c>
      <c r="D138" s="52">
        <f>D136</f>
        <v>1</v>
      </c>
      <c r="E138" s="57">
        <f t="shared" ref="E138:AJ138" si="28">D138</f>
        <v>1</v>
      </c>
      <c r="F138" s="57">
        <f t="shared" si="28"/>
        <v>1</v>
      </c>
      <c r="G138" s="57">
        <f t="shared" si="28"/>
        <v>1</v>
      </c>
      <c r="H138" s="57">
        <f t="shared" si="28"/>
        <v>1</v>
      </c>
      <c r="I138" s="57">
        <f t="shared" si="28"/>
        <v>1</v>
      </c>
      <c r="J138" s="57">
        <f t="shared" si="28"/>
        <v>1</v>
      </c>
      <c r="K138" s="57">
        <f t="shared" si="28"/>
        <v>1</v>
      </c>
      <c r="L138" s="57">
        <f t="shared" si="28"/>
        <v>1</v>
      </c>
      <c r="M138" s="57">
        <f t="shared" si="28"/>
        <v>1</v>
      </c>
      <c r="N138" s="57">
        <f t="shared" si="28"/>
        <v>1</v>
      </c>
      <c r="O138" s="57">
        <f t="shared" si="28"/>
        <v>1</v>
      </c>
      <c r="P138" s="57">
        <f t="shared" si="28"/>
        <v>1</v>
      </c>
      <c r="Q138" s="57">
        <f t="shared" si="28"/>
        <v>1</v>
      </c>
      <c r="R138" s="57">
        <f t="shared" si="28"/>
        <v>1</v>
      </c>
      <c r="S138" s="57">
        <f t="shared" si="28"/>
        <v>1</v>
      </c>
      <c r="T138" s="57">
        <f t="shared" si="28"/>
        <v>1</v>
      </c>
      <c r="U138" s="57">
        <f t="shared" si="28"/>
        <v>1</v>
      </c>
      <c r="V138" s="57">
        <f t="shared" si="28"/>
        <v>1</v>
      </c>
      <c r="W138" s="57">
        <f t="shared" si="28"/>
        <v>1</v>
      </c>
      <c r="X138" s="57">
        <f t="shared" si="28"/>
        <v>1</v>
      </c>
      <c r="Y138" s="57">
        <f t="shared" si="28"/>
        <v>1</v>
      </c>
      <c r="Z138" s="57">
        <f t="shared" si="28"/>
        <v>1</v>
      </c>
      <c r="AA138" s="57">
        <f t="shared" si="28"/>
        <v>1</v>
      </c>
      <c r="AB138" s="57">
        <f t="shared" si="28"/>
        <v>1</v>
      </c>
      <c r="AC138" s="57">
        <f t="shared" si="28"/>
        <v>1</v>
      </c>
      <c r="AD138" s="57">
        <f t="shared" si="28"/>
        <v>1</v>
      </c>
      <c r="AE138" s="57">
        <f t="shared" si="28"/>
        <v>1</v>
      </c>
      <c r="AF138" s="57">
        <f t="shared" si="28"/>
        <v>1</v>
      </c>
      <c r="AG138" s="57">
        <f t="shared" si="28"/>
        <v>1</v>
      </c>
      <c r="AH138" s="57">
        <f t="shared" si="28"/>
        <v>1</v>
      </c>
      <c r="AI138" s="57">
        <f t="shared" si="28"/>
        <v>1</v>
      </c>
      <c r="AJ138" s="57">
        <f t="shared" si="28"/>
        <v>1</v>
      </c>
      <c r="AK138" s="57">
        <f t="shared" ref="AK138:BK138" si="29">AJ138</f>
        <v>1</v>
      </c>
      <c r="AL138" s="57">
        <f t="shared" si="29"/>
        <v>1</v>
      </c>
      <c r="AM138" s="57">
        <f t="shared" si="29"/>
        <v>1</v>
      </c>
      <c r="AN138" s="57">
        <f t="shared" si="29"/>
        <v>1</v>
      </c>
      <c r="AO138" s="57">
        <f t="shared" si="29"/>
        <v>1</v>
      </c>
      <c r="AP138" s="57">
        <f t="shared" si="29"/>
        <v>1</v>
      </c>
      <c r="AQ138" s="57">
        <f t="shared" si="29"/>
        <v>1</v>
      </c>
      <c r="AR138" s="57">
        <f t="shared" si="29"/>
        <v>1</v>
      </c>
      <c r="AS138" s="57">
        <f t="shared" si="29"/>
        <v>1</v>
      </c>
      <c r="AT138" s="57">
        <f t="shared" si="29"/>
        <v>1</v>
      </c>
      <c r="AU138" s="57">
        <f t="shared" si="29"/>
        <v>1</v>
      </c>
      <c r="AV138" s="57">
        <f t="shared" si="29"/>
        <v>1</v>
      </c>
      <c r="AW138" s="57">
        <f t="shared" si="29"/>
        <v>1</v>
      </c>
      <c r="AX138" s="57">
        <f t="shared" si="29"/>
        <v>1</v>
      </c>
      <c r="AY138" s="57">
        <f t="shared" si="29"/>
        <v>1</v>
      </c>
      <c r="AZ138" s="57">
        <f t="shared" si="29"/>
        <v>1</v>
      </c>
      <c r="BA138" s="57">
        <f t="shared" si="29"/>
        <v>1</v>
      </c>
      <c r="BB138" s="57">
        <f t="shared" si="29"/>
        <v>1</v>
      </c>
      <c r="BC138" s="57">
        <f t="shared" si="29"/>
        <v>1</v>
      </c>
      <c r="BD138" s="57">
        <f t="shared" si="29"/>
        <v>1</v>
      </c>
      <c r="BE138" s="57">
        <f t="shared" si="29"/>
        <v>1</v>
      </c>
      <c r="BF138" s="57">
        <f t="shared" si="29"/>
        <v>1</v>
      </c>
      <c r="BG138" s="57">
        <f t="shared" si="29"/>
        <v>1</v>
      </c>
      <c r="BH138" s="57">
        <f t="shared" si="29"/>
        <v>1</v>
      </c>
      <c r="BI138" s="57">
        <f t="shared" si="29"/>
        <v>1</v>
      </c>
      <c r="BJ138" s="57">
        <f t="shared" si="29"/>
        <v>1</v>
      </c>
      <c r="BK138" s="57">
        <f t="shared" si="29"/>
        <v>1</v>
      </c>
    </row>
    <row r="139" spans="2:63" ht="13.5" customHeight="1">
      <c r="B139" s="54" t="str">
        <f>$D$7</f>
        <v>Downside</v>
      </c>
      <c r="C139" s="21" t="s">
        <v>27</v>
      </c>
      <c r="D139" s="52">
        <f>D136</f>
        <v>1</v>
      </c>
      <c r="E139" s="57">
        <f t="shared" ref="E139:AJ139" si="30">D139</f>
        <v>1</v>
      </c>
      <c r="F139" s="57">
        <f t="shared" si="30"/>
        <v>1</v>
      </c>
      <c r="G139" s="57">
        <f t="shared" si="30"/>
        <v>1</v>
      </c>
      <c r="H139" s="57">
        <f t="shared" si="30"/>
        <v>1</v>
      </c>
      <c r="I139" s="57">
        <f t="shared" si="30"/>
        <v>1</v>
      </c>
      <c r="J139" s="57">
        <f t="shared" si="30"/>
        <v>1</v>
      </c>
      <c r="K139" s="57">
        <f t="shared" si="30"/>
        <v>1</v>
      </c>
      <c r="L139" s="57">
        <f t="shared" si="30"/>
        <v>1</v>
      </c>
      <c r="M139" s="57">
        <f t="shared" si="30"/>
        <v>1</v>
      </c>
      <c r="N139" s="57">
        <f t="shared" si="30"/>
        <v>1</v>
      </c>
      <c r="O139" s="57">
        <f t="shared" si="30"/>
        <v>1</v>
      </c>
      <c r="P139" s="57">
        <f t="shared" si="30"/>
        <v>1</v>
      </c>
      <c r="Q139" s="57">
        <f t="shared" si="30"/>
        <v>1</v>
      </c>
      <c r="R139" s="57">
        <f t="shared" si="30"/>
        <v>1</v>
      </c>
      <c r="S139" s="57">
        <f t="shared" si="30"/>
        <v>1</v>
      </c>
      <c r="T139" s="57">
        <f t="shared" si="30"/>
        <v>1</v>
      </c>
      <c r="U139" s="57">
        <f t="shared" si="30"/>
        <v>1</v>
      </c>
      <c r="V139" s="57">
        <f t="shared" si="30"/>
        <v>1</v>
      </c>
      <c r="W139" s="57">
        <f t="shared" si="30"/>
        <v>1</v>
      </c>
      <c r="X139" s="57">
        <f t="shared" si="30"/>
        <v>1</v>
      </c>
      <c r="Y139" s="57">
        <f t="shared" si="30"/>
        <v>1</v>
      </c>
      <c r="Z139" s="57">
        <f t="shared" si="30"/>
        <v>1</v>
      </c>
      <c r="AA139" s="57">
        <f t="shared" si="30"/>
        <v>1</v>
      </c>
      <c r="AB139" s="57">
        <f t="shared" si="30"/>
        <v>1</v>
      </c>
      <c r="AC139" s="57">
        <f t="shared" si="30"/>
        <v>1</v>
      </c>
      <c r="AD139" s="57">
        <f t="shared" si="30"/>
        <v>1</v>
      </c>
      <c r="AE139" s="57">
        <f t="shared" si="30"/>
        <v>1</v>
      </c>
      <c r="AF139" s="57">
        <f t="shared" si="30"/>
        <v>1</v>
      </c>
      <c r="AG139" s="57">
        <f t="shared" si="30"/>
        <v>1</v>
      </c>
      <c r="AH139" s="57">
        <f t="shared" si="30"/>
        <v>1</v>
      </c>
      <c r="AI139" s="57">
        <f t="shared" si="30"/>
        <v>1</v>
      </c>
      <c r="AJ139" s="57">
        <f t="shared" si="30"/>
        <v>1</v>
      </c>
      <c r="AK139" s="57">
        <f t="shared" ref="AK139:BK139" si="31">AJ139</f>
        <v>1</v>
      </c>
      <c r="AL139" s="57">
        <f t="shared" si="31"/>
        <v>1</v>
      </c>
      <c r="AM139" s="57">
        <f t="shared" si="31"/>
        <v>1</v>
      </c>
      <c r="AN139" s="57">
        <f t="shared" si="31"/>
        <v>1</v>
      </c>
      <c r="AO139" s="57">
        <f t="shared" si="31"/>
        <v>1</v>
      </c>
      <c r="AP139" s="57">
        <f t="shared" si="31"/>
        <v>1</v>
      </c>
      <c r="AQ139" s="57">
        <f t="shared" si="31"/>
        <v>1</v>
      </c>
      <c r="AR139" s="57">
        <f t="shared" si="31"/>
        <v>1</v>
      </c>
      <c r="AS139" s="57">
        <f t="shared" si="31"/>
        <v>1</v>
      </c>
      <c r="AT139" s="57">
        <f t="shared" si="31"/>
        <v>1</v>
      </c>
      <c r="AU139" s="57">
        <f t="shared" si="31"/>
        <v>1</v>
      </c>
      <c r="AV139" s="57">
        <f t="shared" si="31"/>
        <v>1</v>
      </c>
      <c r="AW139" s="57">
        <f t="shared" si="31"/>
        <v>1</v>
      </c>
      <c r="AX139" s="57">
        <f t="shared" si="31"/>
        <v>1</v>
      </c>
      <c r="AY139" s="57">
        <f t="shared" si="31"/>
        <v>1</v>
      </c>
      <c r="AZ139" s="57">
        <f t="shared" si="31"/>
        <v>1</v>
      </c>
      <c r="BA139" s="57">
        <f t="shared" si="31"/>
        <v>1</v>
      </c>
      <c r="BB139" s="57">
        <f t="shared" si="31"/>
        <v>1</v>
      </c>
      <c r="BC139" s="57">
        <f t="shared" si="31"/>
        <v>1</v>
      </c>
      <c r="BD139" s="57">
        <f t="shared" si="31"/>
        <v>1</v>
      </c>
      <c r="BE139" s="57">
        <f t="shared" si="31"/>
        <v>1</v>
      </c>
      <c r="BF139" s="57">
        <f t="shared" si="31"/>
        <v>1</v>
      </c>
      <c r="BG139" s="57">
        <f t="shared" si="31"/>
        <v>1</v>
      </c>
      <c r="BH139" s="57">
        <f t="shared" si="31"/>
        <v>1</v>
      </c>
      <c r="BI139" s="57">
        <f t="shared" si="31"/>
        <v>1</v>
      </c>
      <c r="BJ139" s="57">
        <f t="shared" si="31"/>
        <v>1</v>
      </c>
      <c r="BK139" s="57">
        <f t="shared" si="31"/>
        <v>1</v>
      </c>
    </row>
    <row r="140" spans="2:63" ht="13.5" customHeight="1">
      <c r="B140" s="55"/>
      <c r="C140" s="25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</row>
    <row r="141" spans="2:63" ht="13.5" customHeight="1">
      <c r="B141" s="47" t="s">
        <v>30</v>
      </c>
      <c r="C141" s="21" t="s">
        <v>10</v>
      </c>
      <c r="D141" s="19">
        <f t="shared" ref="D141:AI141" si="32">D142*D$129</f>
        <v>0</v>
      </c>
      <c r="E141" s="19">
        <f t="shared" si="32"/>
        <v>0</v>
      </c>
      <c r="F141" s="19">
        <f t="shared" si="32"/>
        <v>0</v>
      </c>
      <c r="G141" s="19">
        <f t="shared" si="32"/>
        <v>0</v>
      </c>
      <c r="H141" s="19">
        <f t="shared" si="32"/>
        <v>0</v>
      </c>
      <c r="I141" s="19">
        <f t="shared" si="32"/>
        <v>0</v>
      </c>
      <c r="J141" s="19">
        <f t="shared" si="32"/>
        <v>0</v>
      </c>
      <c r="K141" s="19">
        <f t="shared" si="32"/>
        <v>0</v>
      </c>
      <c r="L141" s="19">
        <f t="shared" si="32"/>
        <v>0</v>
      </c>
      <c r="M141" s="19">
        <f t="shared" si="32"/>
        <v>0</v>
      </c>
      <c r="N141" s="19">
        <f t="shared" si="32"/>
        <v>0</v>
      </c>
      <c r="O141" s="19">
        <f t="shared" si="32"/>
        <v>0</v>
      </c>
      <c r="P141" s="19">
        <f t="shared" si="32"/>
        <v>0</v>
      </c>
      <c r="Q141" s="19">
        <f t="shared" si="32"/>
        <v>0</v>
      </c>
      <c r="R141" s="19">
        <f t="shared" si="32"/>
        <v>0</v>
      </c>
      <c r="S141" s="19">
        <f t="shared" si="32"/>
        <v>0</v>
      </c>
      <c r="T141" s="19">
        <f t="shared" si="32"/>
        <v>0</v>
      </c>
      <c r="U141" s="19">
        <f t="shared" si="32"/>
        <v>0</v>
      </c>
      <c r="V141" s="19">
        <f t="shared" si="32"/>
        <v>0</v>
      </c>
      <c r="W141" s="19">
        <f t="shared" si="32"/>
        <v>0</v>
      </c>
      <c r="X141" s="19">
        <f t="shared" si="32"/>
        <v>0</v>
      </c>
      <c r="Y141" s="19">
        <f t="shared" si="32"/>
        <v>0</v>
      </c>
      <c r="Z141" s="19">
        <f t="shared" si="32"/>
        <v>0</v>
      </c>
      <c r="AA141" s="19">
        <f t="shared" si="32"/>
        <v>0</v>
      </c>
      <c r="AB141" s="19">
        <f t="shared" si="32"/>
        <v>0</v>
      </c>
      <c r="AC141" s="19">
        <f t="shared" si="32"/>
        <v>0</v>
      </c>
      <c r="AD141" s="19">
        <f t="shared" si="32"/>
        <v>0</v>
      </c>
      <c r="AE141" s="19">
        <f t="shared" si="32"/>
        <v>0</v>
      </c>
      <c r="AF141" s="19">
        <f t="shared" si="32"/>
        <v>0</v>
      </c>
      <c r="AG141" s="19">
        <f t="shared" si="32"/>
        <v>0</v>
      </c>
      <c r="AH141" s="19">
        <f t="shared" si="32"/>
        <v>0</v>
      </c>
      <c r="AI141" s="19">
        <f t="shared" si="32"/>
        <v>0</v>
      </c>
      <c r="AJ141" s="19">
        <f t="shared" ref="AJ141:BK141" si="33">AJ142*AJ$129</f>
        <v>0</v>
      </c>
      <c r="AK141" s="19">
        <f t="shared" si="33"/>
        <v>0</v>
      </c>
      <c r="AL141" s="19">
        <f t="shared" si="33"/>
        <v>0</v>
      </c>
      <c r="AM141" s="19">
        <f t="shared" si="33"/>
        <v>0</v>
      </c>
      <c r="AN141" s="19">
        <f t="shared" si="33"/>
        <v>0</v>
      </c>
      <c r="AO141" s="19">
        <f t="shared" si="33"/>
        <v>0</v>
      </c>
      <c r="AP141" s="19">
        <f t="shared" si="33"/>
        <v>0</v>
      </c>
      <c r="AQ141" s="19">
        <f t="shared" si="33"/>
        <v>0</v>
      </c>
      <c r="AR141" s="19">
        <f t="shared" si="33"/>
        <v>0</v>
      </c>
      <c r="AS141" s="19">
        <f t="shared" si="33"/>
        <v>0</v>
      </c>
      <c r="AT141" s="19">
        <f t="shared" si="33"/>
        <v>0</v>
      </c>
      <c r="AU141" s="19">
        <f t="shared" si="33"/>
        <v>0</v>
      </c>
      <c r="AV141" s="19">
        <f t="shared" si="33"/>
        <v>0</v>
      </c>
      <c r="AW141" s="19">
        <f t="shared" si="33"/>
        <v>0</v>
      </c>
      <c r="AX141" s="19">
        <f t="shared" si="33"/>
        <v>0</v>
      </c>
      <c r="AY141" s="19">
        <f t="shared" si="33"/>
        <v>0</v>
      </c>
      <c r="AZ141" s="19">
        <f t="shared" si="33"/>
        <v>0</v>
      </c>
      <c r="BA141" s="19">
        <f t="shared" si="33"/>
        <v>0</v>
      </c>
      <c r="BB141" s="19">
        <f t="shared" si="33"/>
        <v>0</v>
      </c>
      <c r="BC141" s="19">
        <f t="shared" si="33"/>
        <v>0</v>
      </c>
      <c r="BD141" s="19">
        <f t="shared" si="33"/>
        <v>0</v>
      </c>
      <c r="BE141" s="19">
        <f t="shared" si="33"/>
        <v>0</v>
      </c>
      <c r="BF141" s="19">
        <f t="shared" si="33"/>
        <v>0</v>
      </c>
      <c r="BG141" s="19">
        <f t="shared" si="33"/>
        <v>0</v>
      </c>
      <c r="BH141" s="19">
        <f t="shared" si="33"/>
        <v>0</v>
      </c>
      <c r="BI141" s="19">
        <f t="shared" si="33"/>
        <v>0</v>
      </c>
      <c r="BJ141" s="19">
        <f t="shared" si="33"/>
        <v>0</v>
      </c>
      <c r="BK141" s="19">
        <f t="shared" si="33"/>
        <v>0</v>
      </c>
    </row>
    <row r="142" spans="2:63" ht="13.5" customHeight="1">
      <c r="B142" s="20" t="s">
        <v>29</v>
      </c>
      <c r="C142" s="21" t="s">
        <v>12</v>
      </c>
      <c r="D142" s="48">
        <f>1-D136</f>
        <v>0</v>
      </c>
      <c r="E142" s="48">
        <f t="shared" ref="E142:AJ142" si="34">CHOOSE($C$6,E143,E144,E145)</f>
        <v>0</v>
      </c>
      <c r="F142" s="48">
        <f t="shared" si="34"/>
        <v>0</v>
      </c>
      <c r="G142" s="48">
        <f t="shared" si="34"/>
        <v>0</v>
      </c>
      <c r="H142" s="48">
        <f t="shared" si="34"/>
        <v>0</v>
      </c>
      <c r="I142" s="48">
        <f t="shared" si="34"/>
        <v>0</v>
      </c>
      <c r="J142" s="48">
        <f t="shared" si="34"/>
        <v>0</v>
      </c>
      <c r="K142" s="48">
        <f t="shared" si="34"/>
        <v>0</v>
      </c>
      <c r="L142" s="48">
        <f t="shared" si="34"/>
        <v>0</v>
      </c>
      <c r="M142" s="48">
        <f t="shared" si="34"/>
        <v>0</v>
      </c>
      <c r="N142" s="48">
        <f t="shared" si="34"/>
        <v>0</v>
      </c>
      <c r="O142" s="48">
        <f t="shared" si="34"/>
        <v>0</v>
      </c>
      <c r="P142" s="48">
        <f t="shared" si="34"/>
        <v>0</v>
      </c>
      <c r="Q142" s="48">
        <f t="shared" si="34"/>
        <v>0</v>
      </c>
      <c r="R142" s="48">
        <f t="shared" si="34"/>
        <v>0</v>
      </c>
      <c r="S142" s="48">
        <f t="shared" si="34"/>
        <v>0</v>
      </c>
      <c r="T142" s="48">
        <f t="shared" si="34"/>
        <v>0</v>
      </c>
      <c r="U142" s="48">
        <f t="shared" si="34"/>
        <v>0</v>
      </c>
      <c r="V142" s="48">
        <f t="shared" si="34"/>
        <v>0</v>
      </c>
      <c r="W142" s="48">
        <f t="shared" si="34"/>
        <v>0</v>
      </c>
      <c r="X142" s="48">
        <f t="shared" si="34"/>
        <v>0</v>
      </c>
      <c r="Y142" s="48">
        <f t="shared" si="34"/>
        <v>0</v>
      </c>
      <c r="Z142" s="48">
        <f t="shared" si="34"/>
        <v>0</v>
      </c>
      <c r="AA142" s="48">
        <f t="shared" si="34"/>
        <v>0</v>
      </c>
      <c r="AB142" s="48">
        <f t="shared" si="34"/>
        <v>0</v>
      </c>
      <c r="AC142" s="48">
        <f t="shared" si="34"/>
        <v>0</v>
      </c>
      <c r="AD142" s="48">
        <f t="shared" si="34"/>
        <v>0</v>
      </c>
      <c r="AE142" s="48">
        <f t="shared" si="34"/>
        <v>0</v>
      </c>
      <c r="AF142" s="48">
        <f t="shared" si="34"/>
        <v>0</v>
      </c>
      <c r="AG142" s="48">
        <f t="shared" si="34"/>
        <v>0</v>
      </c>
      <c r="AH142" s="48">
        <f t="shared" si="34"/>
        <v>0</v>
      </c>
      <c r="AI142" s="48">
        <f t="shared" si="34"/>
        <v>0</v>
      </c>
      <c r="AJ142" s="48">
        <f t="shared" si="34"/>
        <v>0</v>
      </c>
      <c r="AK142" s="48">
        <f t="shared" ref="AK142:BK142" si="35">CHOOSE($C$6,AK143,AK144,AK145)</f>
        <v>0</v>
      </c>
      <c r="AL142" s="48">
        <f t="shared" si="35"/>
        <v>0</v>
      </c>
      <c r="AM142" s="48">
        <f t="shared" si="35"/>
        <v>0</v>
      </c>
      <c r="AN142" s="48">
        <f t="shared" si="35"/>
        <v>0</v>
      </c>
      <c r="AO142" s="48">
        <f t="shared" si="35"/>
        <v>0</v>
      </c>
      <c r="AP142" s="48">
        <f t="shared" si="35"/>
        <v>0</v>
      </c>
      <c r="AQ142" s="48">
        <f t="shared" si="35"/>
        <v>0</v>
      </c>
      <c r="AR142" s="48">
        <f t="shared" si="35"/>
        <v>0</v>
      </c>
      <c r="AS142" s="48">
        <f t="shared" si="35"/>
        <v>0</v>
      </c>
      <c r="AT142" s="48">
        <f t="shared" si="35"/>
        <v>0</v>
      </c>
      <c r="AU142" s="48">
        <f t="shared" si="35"/>
        <v>0</v>
      </c>
      <c r="AV142" s="48">
        <f t="shared" si="35"/>
        <v>0</v>
      </c>
      <c r="AW142" s="48">
        <f t="shared" si="35"/>
        <v>0</v>
      </c>
      <c r="AX142" s="48">
        <f t="shared" si="35"/>
        <v>0</v>
      </c>
      <c r="AY142" s="48">
        <f t="shared" si="35"/>
        <v>0</v>
      </c>
      <c r="AZ142" s="48">
        <f t="shared" si="35"/>
        <v>0</v>
      </c>
      <c r="BA142" s="48">
        <f t="shared" si="35"/>
        <v>0</v>
      </c>
      <c r="BB142" s="48">
        <f t="shared" si="35"/>
        <v>0</v>
      </c>
      <c r="BC142" s="48">
        <f t="shared" si="35"/>
        <v>0</v>
      </c>
      <c r="BD142" s="48">
        <f t="shared" si="35"/>
        <v>0</v>
      </c>
      <c r="BE142" s="48">
        <f t="shared" si="35"/>
        <v>0</v>
      </c>
      <c r="BF142" s="48">
        <f t="shared" si="35"/>
        <v>0</v>
      </c>
      <c r="BG142" s="48">
        <f t="shared" si="35"/>
        <v>0</v>
      </c>
      <c r="BH142" s="48">
        <f t="shared" si="35"/>
        <v>0</v>
      </c>
      <c r="BI142" s="48">
        <f t="shared" si="35"/>
        <v>0</v>
      </c>
      <c r="BJ142" s="48">
        <f t="shared" si="35"/>
        <v>0</v>
      </c>
      <c r="BK142" s="48">
        <f t="shared" si="35"/>
        <v>0</v>
      </c>
    </row>
    <row r="143" spans="2:63" ht="13.5" customHeight="1">
      <c r="B143" s="35" t="str">
        <f>$D$5</f>
        <v>Base</v>
      </c>
      <c r="C143" s="21" t="s">
        <v>27</v>
      </c>
      <c r="D143" s="57">
        <f>1-D137</f>
        <v>0</v>
      </c>
      <c r="E143" s="57">
        <f t="shared" ref="E143:AJ143" si="36">1-E137</f>
        <v>0</v>
      </c>
      <c r="F143" s="57">
        <f t="shared" si="36"/>
        <v>0</v>
      </c>
      <c r="G143" s="57">
        <f t="shared" si="36"/>
        <v>0</v>
      </c>
      <c r="H143" s="57">
        <f t="shared" si="36"/>
        <v>0</v>
      </c>
      <c r="I143" s="57">
        <f t="shared" si="36"/>
        <v>0</v>
      </c>
      <c r="J143" s="57">
        <f t="shared" si="36"/>
        <v>0</v>
      </c>
      <c r="K143" s="57">
        <f t="shared" si="36"/>
        <v>0</v>
      </c>
      <c r="L143" s="57">
        <f t="shared" si="36"/>
        <v>0</v>
      </c>
      <c r="M143" s="57">
        <f t="shared" si="36"/>
        <v>0</v>
      </c>
      <c r="N143" s="57">
        <f t="shared" si="36"/>
        <v>0</v>
      </c>
      <c r="O143" s="57">
        <f t="shared" si="36"/>
        <v>0</v>
      </c>
      <c r="P143" s="57">
        <f t="shared" si="36"/>
        <v>0</v>
      </c>
      <c r="Q143" s="57">
        <f t="shared" si="36"/>
        <v>0</v>
      </c>
      <c r="R143" s="57">
        <f t="shared" si="36"/>
        <v>0</v>
      </c>
      <c r="S143" s="57">
        <f t="shared" si="36"/>
        <v>0</v>
      </c>
      <c r="T143" s="57">
        <f t="shared" si="36"/>
        <v>0</v>
      </c>
      <c r="U143" s="57">
        <f t="shared" si="36"/>
        <v>0</v>
      </c>
      <c r="V143" s="57">
        <f t="shared" si="36"/>
        <v>0</v>
      </c>
      <c r="W143" s="57">
        <f t="shared" si="36"/>
        <v>0</v>
      </c>
      <c r="X143" s="57">
        <f t="shared" si="36"/>
        <v>0</v>
      </c>
      <c r="Y143" s="57">
        <f t="shared" si="36"/>
        <v>0</v>
      </c>
      <c r="Z143" s="57">
        <f t="shared" si="36"/>
        <v>0</v>
      </c>
      <c r="AA143" s="57">
        <f t="shared" si="36"/>
        <v>0</v>
      </c>
      <c r="AB143" s="57">
        <f t="shared" si="36"/>
        <v>0</v>
      </c>
      <c r="AC143" s="57">
        <f t="shared" si="36"/>
        <v>0</v>
      </c>
      <c r="AD143" s="57">
        <f t="shared" si="36"/>
        <v>0</v>
      </c>
      <c r="AE143" s="57">
        <f t="shared" si="36"/>
        <v>0</v>
      </c>
      <c r="AF143" s="57">
        <f t="shared" si="36"/>
        <v>0</v>
      </c>
      <c r="AG143" s="57">
        <f t="shared" si="36"/>
        <v>0</v>
      </c>
      <c r="AH143" s="57">
        <f t="shared" si="36"/>
        <v>0</v>
      </c>
      <c r="AI143" s="57">
        <f t="shared" si="36"/>
        <v>0</v>
      </c>
      <c r="AJ143" s="57">
        <f t="shared" si="36"/>
        <v>0</v>
      </c>
      <c r="AK143" s="57">
        <f t="shared" ref="AK143:BK143" si="37">1-AK137</f>
        <v>0</v>
      </c>
      <c r="AL143" s="57">
        <f t="shared" si="37"/>
        <v>0</v>
      </c>
      <c r="AM143" s="57">
        <f t="shared" si="37"/>
        <v>0</v>
      </c>
      <c r="AN143" s="57">
        <f t="shared" si="37"/>
        <v>0</v>
      </c>
      <c r="AO143" s="57">
        <f t="shared" si="37"/>
        <v>0</v>
      </c>
      <c r="AP143" s="57">
        <f t="shared" si="37"/>
        <v>0</v>
      </c>
      <c r="AQ143" s="57">
        <f t="shared" si="37"/>
        <v>0</v>
      </c>
      <c r="AR143" s="57">
        <f t="shared" si="37"/>
        <v>0</v>
      </c>
      <c r="AS143" s="57">
        <f t="shared" si="37"/>
        <v>0</v>
      </c>
      <c r="AT143" s="57">
        <f t="shared" si="37"/>
        <v>0</v>
      </c>
      <c r="AU143" s="57">
        <f t="shared" si="37"/>
        <v>0</v>
      </c>
      <c r="AV143" s="57">
        <f t="shared" si="37"/>
        <v>0</v>
      </c>
      <c r="AW143" s="57">
        <f t="shared" si="37"/>
        <v>0</v>
      </c>
      <c r="AX143" s="57">
        <f t="shared" si="37"/>
        <v>0</v>
      </c>
      <c r="AY143" s="57">
        <f t="shared" si="37"/>
        <v>0</v>
      </c>
      <c r="AZ143" s="57">
        <f t="shared" si="37"/>
        <v>0</v>
      </c>
      <c r="BA143" s="57">
        <f t="shared" si="37"/>
        <v>0</v>
      </c>
      <c r="BB143" s="57">
        <f t="shared" si="37"/>
        <v>0</v>
      </c>
      <c r="BC143" s="57">
        <f t="shared" si="37"/>
        <v>0</v>
      </c>
      <c r="BD143" s="57">
        <f t="shared" si="37"/>
        <v>0</v>
      </c>
      <c r="BE143" s="57">
        <f t="shared" si="37"/>
        <v>0</v>
      </c>
      <c r="BF143" s="57">
        <f t="shared" si="37"/>
        <v>0</v>
      </c>
      <c r="BG143" s="57">
        <f t="shared" si="37"/>
        <v>0</v>
      </c>
      <c r="BH143" s="57">
        <f t="shared" si="37"/>
        <v>0</v>
      </c>
      <c r="BI143" s="57">
        <f t="shared" si="37"/>
        <v>0</v>
      </c>
      <c r="BJ143" s="57">
        <f t="shared" si="37"/>
        <v>0</v>
      </c>
      <c r="BK143" s="57">
        <f t="shared" si="37"/>
        <v>0</v>
      </c>
    </row>
    <row r="144" spans="2:63" ht="13.5" customHeight="1">
      <c r="B144" s="54" t="str">
        <f>$D$6</f>
        <v>Upside</v>
      </c>
      <c r="C144" s="21" t="s">
        <v>27</v>
      </c>
      <c r="D144" s="57">
        <f>1-D138</f>
        <v>0</v>
      </c>
      <c r="E144" s="57">
        <f t="shared" ref="E144:AJ144" si="38">1-E138</f>
        <v>0</v>
      </c>
      <c r="F144" s="57">
        <f t="shared" si="38"/>
        <v>0</v>
      </c>
      <c r="G144" s="57">
        <f t="shared" si="38"/>
        <v>0</v>
      </c>
      <c r="H144" s="57">
        <f t="shared" si="38"/>
        <v>0</v>
      </c>
      <c r="I144" s="57">
        <f t="shared" si="38"/>
        <v>0</v>
      </c>
      <c r="J144" s="57">
        <f t="shared" si="38"/>
        <v>0</v>
      </c>
      <c r="K144" s="57">
        <f t="shared" si="38"/>
        <v>0</v>
      </c>
      <c r="L144" s="57">
        <f t="shared" si="38"/>
        <v>0</v>
      </c>
      <c r="M144" s="57">
        <f t="shared" si="38"/>
        <v>0</v>
      </c>
      <c r="N144" s="57">
        <f t="shared" si="38"/>
        <v>0</v>
      </c>
      <c r="O144" s="57">
        <f t="shared" si="38"/>
        <v>0</v>
      </c>
      <c r="P144" s="57">
        <f t="shared" si="38"/>
        <v>0</v>
      </c>
      <c r="Q144" s="57">
        <f t="shared" si="38"/>
        <v>0</v>
      </c>
      <c r="R144" s="57">
        <f t="shared" si="38"/>
        <v>0</v>
      </c>
      <c r="S144" s="57">
        <f t="shared" si="38"/>
        <v>0</v>
      </c>
      <c r="T144" s="57">
        <f t="shared" si="38"/>
        <v>0</v>
      </c>
      <c r="U144" s="57">
        <f t="shared" si="38"/>
        <v>0</v>
      </c>
      <c r="V144" s="57">
        <f t="shared" si="38"/>
        <v>0</v>
      </c>
      <c r="W144" s="57">
        <f t="shared" si="38"/>
        <v>0</v>
      </c>
      <c r="X144" s="57">
        <f t="shared" si="38"/>
        <v>0</v>
      </c>
      <c r="Y144" s="57">
        <f t="shared" si="38"/>
        <v>0</v>
      </c>
      <c r="Z144" s="57">
        <f t="shared" si="38"/>
        <v>0</v>
      </c>
      <c r="AA144" s="57">
        <f t="shared" si="38"/>
        <v>0</v>
      </c>
      <c r="AB144" s="57">
        <f t="shared" si="38"/>
        <v>0</v>
      </c>
      <c r="AC144" s="57">
        <f t="shared" si="38"/>
        <v>0</v>
      </c>
      <c r="AD144" s="57">
        <f t="shared" si="38"/>
        <v>0</v>
      </c>
      <c r="AE144" s="57">
        <f t="shared" si="38"/>
        <v>0</v>
      </c>
      <c r="AF144" s="57">
        <f t="shared" si="38"/>
        <v>0</v>
      </c>
      <c r="AG144" s="57">
        <f t="shared" si="38"/>
        <v>0</v>
      </c>
      <c r="AH144" s="57">
        <f t="shared" si="38"/>
        <v>0</v>
      </c>
      <c r="AI144" s="57">
        <f t="shared" si="38"/>
        <v>0</v>
      </c>
      <c r="AJ144" s="57">
        <f t="shared" si="38"/>
        <v>0</v>
      </c>
      <c r="AK144" s="57">
        <f t="shared" ref="AK144:BK144" si="39">1-AK138</f>
        <v>0</v>
      </c>
      <c r="AL144" s="57">
        <f t="shared" si="39"/>
        <v>0</v>
      </c>
      <c r="AM144" s="57">
        <f t="shared" si="39"/>
        <v>0</v>
      </c>
      <c r="AN144" s="57">
        <f t="shared" si="39"/>
        <v>0</v>
      </c>
      <c r="AO144" s="57">
        <f t="shared" si="39"/>
        <v>0</v>
      </c>
      <c r="AP144" s="57">
        <f t="shared" si="39"/>
        <v>0</v>
      </c>
      <c r="AQ144" s="57">
        <f t="shared" si="39"/>
        <v>0</v>
      </c>
      <c r="AR144" s="57">
        <f t="shared" si="39"/>
        <v>0</v>
      </c>
      <c r="AS144" s="57">
        <f t="shared" si="39"/>
        <v>0</v>
      </c>
      <c r="AT144" s="57">
        <f t="shared" si="39"/>
        <v>0</v>
      </c>
      <c r="AU144" s="57">
        <f t="shared" si="39"/>
        <v>0</v>
      </c>
      <c r="AV144" s="57">
        <f t="shared" si="39"/>
        <v>0</v>
      </c>
      <c r="AW144" s="57">
        <f t="shared" si="39"/>
        <v>0</v>
      </c>
      <c r="AX144" s="57">
        <f t="shared" si="39"/>
        <v>0</v>
      </c>
      <c r="AY144" s="57">
        <f t="shared" si="39"/>
        <v>0</v>
      </c>
      <c r="AZ144" s="57">
        <f t="shared" si="39"/>
        <v>0</v>
      </c>
      <c r="BA144" s="57">
        <f t="shared" si="39"/>
        <v>0</v>
      </c>
      <c r="BB144" s="57">
        <f t="shared" si="39"/>
        <v>0</v>
      </c>
      <c r="BC144" s="57">
        <f t="shared" si="39"/>
        <v>0</v>
      </c>
      <c r="BD144" s="57">
        <f t="shared" si="39"/>
        <v>0</v>
      </c>
      <c r="BE144" s="57">
        <f t="shared" si="39"/>
        <v>0</v>
      </c>
      <c r="BF144" s="57">
        <f t="shared" si="39"/>
        <v>0</v>
      </c>
      <c r="BG144" s="57">
        <f t="shared" si="39"/>
        <v>0</v>
      </c>
      <c r="BH144" s="57">
        <f t="shared" si="39"/>
        <v>0</v>
      </c>
      <c r="BI144" s="57">
        <f t="shared" si="39"/>
        <v>0</v>
      </c>
      <c r="BJ144" s="57">
        <f t="shared" si="39"/>
        <v>0</v>
      </c>
      <c r="BK144" s="57">
        <f t="shared" si="39"/>
        <v>0</v>
      </c>
    </row>
    <row r="145" spans="2:63" ht="13.5" customHeight="1">
      <c r="B145" s="54" t="str">
        <f>$D$7</f>
        <v>Downside</v>
      </c>
      <c r="C145" s="21" t="s">
        <v>27</v>
      </c>
      <c r="D145" s="57">
        <f>1-D139</f>
        <v>0</v>
      </c>
      <c r="E145" s="57">
        <f t="shared" ref="E145:AJ145" si="40">1-E139</f>
        <v>0</v>
      </c>
      <c r="F145" s="57">
        <f t="shared" si="40"/>
        <v>0</v>
      </c>
      <c r="G145" s="57">
        <f t="shared" si="40"/>
        <v>0</v>
      </c>
      <c r="H145" s="57">
        <f t="shared" si="40"/>
        <v>0</v>
      </c>
      <c r="I145" s="57">
        <f t="shared" si="40"/>
        <v>0</v>
      </c>
      <c r="J145" s="57">
        <f t="shared" si="40"/>
        <v>0</v>
      </c>
      <c r="K145" s="57">
        <f t="shared" si="40"/>
        <v>0</v>
      </c>
      <c r="L145" s="57">
        <f t="shared" si="40"/>
        <v>0</v>
      </c>
      <c r="M145" s="57">
        <f t="shared" si="40"/>
        <v>0</v>
      </c>
      <c r="N145" s="57">
        <f t="shared" si="40"/>
        <v>0</v>
      </c>
      <c r="O145" s="57">
        <f t="shared" si="40"/>
        <v>0</v>
      </c>
      <c r="P145" s="57">
        <f t="shared" si="40"/>
        <v>0</v>
      </c>
      <c r="Q145" s="57">
        <f t="shared" si="40"/>
        <v>0</v>
      </c>
      <c r="R145" s="57">
        <f t="shared" si="40"/>
        <v>0</v>
      </c>
      <c r="S145" s="57">
        <f t="shared" si="40"/>
        <v>0</v>
      </c>
      <c r="T145" s="57">
        <f t="shared" si="40"/>
        <v>0</v>
      </c>
      <c r="U145" s="57">
        <f t="shared" si="40"/>
        <v>0</v>
      </c>
      <c r="V145" s="57">
        <f t="shared" si="40"/>
        <v>0</v>
      </c>
      <c r="W145" s="57">
        <f t="shared" si="40"/>
        <v>0</v>
      </c>
      <c r="X145" s="57">
        <f t="shared" si="40"/>
        <v>0</v>
      </c>
      <c r="Y145" s="57">
        <f t="shared" si="40"/>
        <v>0</v>
      </c>
      <c r="Z145" s="57">
        <f t="shared" si="40"/>
        <v>0</v>
      </c>
      <c r="AA145" s="57">
        <f t="shared" si="40"/>
        <v>0</v>
      </c>
      <c r="AB145" s="57">
        <f t="shared" si="40"/>
        <v>0</v>
      </c>
      <c r="AC145" s="57">
        <f t="shared" si="40"/>
        <v>0</v>
      </c>
      <c r="AD145" s="57">
        <f t="shared" si="40"/>
        <v>0</v>
      </c>
      <c r="AE145" s="57">
        <f t="shared" si="40"/>
        <v>0</v>
      </c>
      <c r="AF145" s="57">
        <f t="shared" si="40"/>
        <v>0</v>
      </c>
      <c r="AG145" s="57">
        <f t="shared" si="40"/>
        <v>0</v>
      </c>
      <c r="AH145" s="57">
        <f t="shared" si="40"/>
        <v>0</v>
      </c>
      <c r="AI145" s="57">
        <f t="shared" si="40"/>
        <v>0</v>
      </c>
      <c r="AJ145" s="57">
        <f t="shared" si="40"/>
        <v>0</v>
      </c>
      <c r="AK145" s="57">
        <f t="shared" ref="AK145:BK145" si="41">1-AK139</f>
        <v>0</v>
      </c>
      <c r="AL145" s="57">
        <f t="shared" si="41"/>
        <v>0</v>
      </c>
      <c r="AM145" s="57">
        <f t="shared" si="41"/>
        <v>0</v>
      </c>
      <c r="AN145" s="57">
        <f t="shared" si="41"/>
        <v>0</v>
      </c>
      <c r="AO145" s="57">
        <f t="shared" si="41"/>
        <v>0</v>
      </c>
      <c r="AP145" s="57">
        <f t="shared" si="41"/>
        <v>0</v>
      </c>
      <c r="AQ145" s="57">
        <f t="shared" si="41"/>
        <v>0</v>
      </c>
      <c r="AR145" s="57">
        <f t="shared" si="41"/>
        <v>0</v>
      </c>
      <c r="AS145" s="57">
        <f t="shared" si="41"/>
        <v>0</v>
      </c>
      <c r="AT145" s="57">
        <f t="shared" si="41"/>
        <v>0</v>
      </c>
      <c r="AU145" s="57">
        <f t="shared" si="41"/>
        <v>0</v>
      </c>
      <c r="AV145" s="57">
        <f t="shared" si="41"/>
        <v>0</v>
      </c>
      <c r="AW145" s="57">
        <f t="shared" si="41"/>
        <v>0</v>
      </c>
      <c r="AX145" s="57">
        <f t="shared" si="41"/>
        <v>0</v>
      </c>
      <c r="AY145" s="57">
        <f t="shared" si="41"/>
        <v>0</v>
      </c>
      <c r="AZ145" s="57">
        <f t="shared" si="41"/>
        <v>0</v>
      </c>
      <c r="BA145" s="57">
        <f t="shared" si="41"/>
        <v>0</v>
      </c>
      <c r="BB145" s="57">
        <f t="shared" si="41"/>
        <v>0</v>
      </c>
      <c r="BC145" s="57">
        <f t="shared" si="41"/>
        <v>0</v>
      </c>
      <c r="BD145" s="57">
        <f t="shared" si="41"/>
        <v>0</v>
      </c>
      <c r="BE145" s="57">
        <f t="shared" si="41"/>
        <v>0</v>
      </c>
      <c r="BF145" s="57">
        <f t="shared" si="41"/>
        <v>0</v>
      </c>
      <c r="BG145" s="57">
        <f t="shared" si="41"/>
        <v>0</v>
      </c>
      <c r="BH145" s="57">
        <f t="shared" si="41"/>
        <v>0</v>
      </c>
      <c r="BI145" s="57">
        <f t="shared" si="41"/>
        <v>0</v>
      </c>
      <c r="BJ145" s="57">
        <f t="shared" si="41"/>
        <v>0</v>
      </c>
      <c r="BK145" s="57">
        <f t="shared" si="41"/>
        <v>0</v>
      </c>
    </row>
    <row r="146" spans="2:63" ht="13.5" customHeight="1">
      <c r="B146" s="55"/>
      <c r="C146" s="25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  <c r="BI146" s="56"/>
      <c r="BJ146" s="56"/>
      <c r="BK146" s="56"/>
    </row>
    <row r="147" spans="2:63" ht="13.5" customHeight="1">
      <c r="B147" s="55" t="s">
        <v>31</v>
      </c>
      <c r="C147" s="25" t="s">
        <v>10</v>
      </c>
      <c r="D147" s="56">
        <f>D129</f>
        <v>125</v>
      </c>
      <c r="E147" s="56">
        <f t="shared" ref="E147:AJ147" si="42">E129-D129</f>
        <v>938</v>
      </c>
      <c r="F147" s="56">
        <f t="shared" si="42"/>
        <v>1595</v>
      </c>
      <c r="G147" s="56">
        <f t="shared" si="42"/>
        <v>3987</v>
      </c>
      <c r="H147" s="56">
        <f t="shared" si="42"/>
        <v>9968</v>
      </c>
      <c r="I147" s="56">
        <f t="shared" si="42"/>
        <v>12460</v>
      </c>
      <c r="J147" s="56">
        <f t="shared" si="42"/>
        <v>21805</v>
      </c>
      <c r="K147" s="56">
        <f t="shared" si="42"/>
        <v>25948</v>
      </c>
      <c r="L147" s="56">
        <f t="shared" si="42"/>
        <v>28810</v>
      </c>
      <c r="M147" s="56">
        <f t="shared" si="42"/>
        <v>31691</v>
      </c>
      <c r="N147" s="56">
        <f t="shared" si="42"/>
        <v>35019</v>
      </c>
      <c r="O147" s="56">
        <f t="shared" si="42"/>
        <v>36193</v>
      </c>
      <c r="P147" s="56">
        <f t="shared" si="42"/>
        <v>40666</v>
      </c>
      <c r="Q147" s="56">
        <f t="shared" si="42"/>
        <v>41119</v>
      </c>
      <c r="R147" s="56">
        <f t="shared" si="42"/>
        <v>43549</v>
      </c>
      <c r="S147" s="56">
        <f t="shared" si="42"/>
        <v>45073</v>
      </c>
      <c r="T147" s="56">
        <f t="shared" si="42"/>
        <v>45474</v>
      </c>
      <c r="U147" s="56">
        <f t="shared" si="42"/>
        <v>82762</v>
      </c>
      <c r="V147" s="56">
        <f t="shared" si="42"/>
        <v>83686</v>
      </c>
      <c r="W147" s="56">
        <f t="shared" si="42"/>
        <v>88631</v>
      </c>
      <c r="X147" s="56">
        <f t="shared" si="42"/>
        <v>91733</v>
      </c>
      <c r="Y147" s="56">
        <f t="shared" si="42"/>
        <v>92548</v>
      </c>
      <c r="Z147" s="56">
        <f t="shared" si="42"/>
        <v>103654</v>
      </c>
      <c r="AA147" s="56">
        <f t="shared" si="42"/>
        <v>101581</v>
      </c>
      <c r="AB147" s="56">
        <f t="shared" si="42"/>
        <v>112247</v>
      </c>
      <c r="AC147" s="56">
        <f t="shared" si="42"/>
        <v>106314</v>
      </c>
      <c r="AD147" s="56">
        <f t="shared" si="42"/>
        <v>115882</v>
      </c>
      <c r="AE147" s="56">
        <f t="shared" si="42"/>
        <v>126312</v>
      </c>
      <c r="AF147" s="56">
        <f t="shared" si="42"/>
        <v>114733</v>
      </c>
      <c r="AG147" s="56">
        <f t="shared" si="42"/>
        <v>148006</v>
      </c>
      <c r="AH147" s="56">
        <f t="shared" si="42"/>
        <v>161326</v>
      </c>
      <c r="AI147" s="56">
        <f t="shared" si="42"/>
        <v>146538</v>
      </c>
      <c r="AJ147" s="56">
        <f t="shared" si="42"/>
        <v>157528</v>
      </c>
      <c r="AK147" s="56">
        <f t="shared" ref="AK147:BK147" si="43">AK129-AJ129</f>
        <v>169343</v>
      </c>
      <c r="AL147" s="56">
        <f t="shared" si="43"/>
        <v>182044</v>
      </c>
      <c r="AM147" s="56">
        <f t="shared" si="43"/>
        <v>156558</v>
      </c>
      <c r="AN147" s="56">
        <f t="shared" si="43"/>
        <v>165951</v>
      </c>
      <c r="AO147" s="56">
        <f t="shared" si="43"/>
        <v>175908</v>
      </c>
      <c r="AP147" s="56">
        <f t="shared" si="43"/>
        <v>186463</v>
      </c>
      <c r="AQ147" s="56">
        <f t="shared" si="43"/>
        <v>197651</v>
      </c>
      <c r="AR147" s="56">
        <f t="shared" si="43"/>
        <v>209510</v>
      </c>
      <c r="AS147" s="56">
        <f t="shared" si="43"/>
        <v>222080</v>
      </c>
      <c r="AT147" s="56">
        <f t="shared" si="43"/>
        <v>235405</v>
      </c>
      <c r="AU147" s="56">
        <f t="shared" si="43"/>
        <v>249529</v>
      </c>
      <c r="AV147" s="56">
        <f t="shared" si="43"/>
        <v>264501</v>
      </c>
      <c r="AW147" s="56">
        <f t="shared" si="43"/>
        <v>280371</v>
      </c>
      <c r="AX147" s="56">
        <f t="shared" si="43"/>
        <v>222895</v>
      </c>
      <c r="AY147" s="56">
        <f t="shared" si="43"/>
        <v>232925</v>
      </c>
      <c r="AZ147" s="56">
        <f t="shared" si="43"/>
        <v>243407</v>
      </c>
      <c r="BA147" s="56">
        <f t="shared" si="43"/>
        <v>254360</v>
      </c>
      <c r="BB147" s="56">
        <f t="shared" si="43"/>
        <v>265807</v>
      </c>
      <c r="BC147" s="56">
        <f t="shared" si="43"/>
        <v>277768</v>
      </c>
      <c r="BD147" s="56">
        <f t="shared" si="43"/>
        <v>290267</v>
      </c>
      <c r="BE147" s="56">
        <f t="shared" si="43"/>
        <v>202220</v>
      </c>
      <c r="BF147" s="56">
        <f t="shared" si="43"/>
        <v>208286</v>
      </c>
      <c r="BG147" s="56">
        <f t="shared" si="43"/>
        <v>214535</v>
      </c>
      <c r="BH147" s="56">
        <f t="shared" si="43"/>
        <v>220971</v>
      </c>
      <c r="BI147" s="56">
        <f t="shared" si="43"/>
        <v>227600</v>
      </c>
      <c r="BJ147" s="56">
        <f t="shared" si="43"/>
        <v>234428</v>
      </c>
      <c r="BK147" s="56">
        <f t="shared" si="43"/>
        <v>241461</v>
      </c>
    </row>
    <row r="148" spans="2:63" ht="13.5" customHeight="1">
      <c r="B148" s="55" t="s">
        <v>32</v>
      </c>
      <c r="C148" s="25" t="s">
        <v>10</v>
      </c>
      <c r="D148" s="56">
        <f>D135</f>
        <v>125</v>
      </c>
      <c r="E148" s="56">
        <f t="shared" ref="E148:AJ148" si="44">E135-D135</f>
        <v>938</v>
      </c>
      <c r="F148" s="56">
        <f t="shared" si="44"/>
        <v>1595</v>
      </c>
      <c r="G148" s="56">
        <f t="shared" si="44"/>
        <v>3987</v>
      </c>
      <c r="H148" s="56">
        <f t="shared" si="44"/>
        <v>9968</v>
      </c>
      <c r="I148" s="56">
        <f t="shared" si="44"/>
        <v>12460</v>
      </c>
      <c r="J148" s="56">
        <f t="shared" si="44"/>
        <v>21805</v>
      </c>
      <c r="K148" s="56">
        <f t="shared" si="44"/>
        <v>25948</v>
      </c>
      <c r="L148" s="56">
        <f t="shared" si="44"/>
        <v>28810</v>
      </c>
      <c r="M148" s="56">
        <f t="shared" si="44"/>
        <v>31691</v>
      </c>
      <c r="N148" s="56">
        <f t="shared" si="44"/>
        <v>35019</v>
      </c>
      <c r="O148" s="56">
        <f t="shared" si="44"/>
        <v>36193</v>
      </c>
      <c r="P148" s="56">
        <f t="shared" si="44"/>
        <v>40666</v>
      </c>
      <c r="Q148" s="56">
        <f t="shared" si="44"/>
        <v>41119</v>
      </c>
      <c r="R148" s="56">
        <f t="shared" si="44"/>
        <v>43549</v>
      </c>
      <c r="S148" s="56">
        <f t="shared" si="44"/>
        <v>45073</v>
      </c>
      <c r="T148" s="56">
        <f t="shared" si="44"/>
        <v>45474</v>
      </c>
      <c r="U148" s="56">
        <f t="shared" si="44"/>
        <v>82762</v>
      </c>
      <c r="V148" s="56">
        <f t="shared" si="44"/>
        <v>83686</v>
      </c>
      <c r="W148" s="56">
        <f t="shared" si="44"/>
        <v>88631</v>
      </c>
      <c r="X148" s="56">
        <f t="shared" si="44"/>
        <v>91733</v>
      </c>
      <c r="Y148" s="56">
        <f t="shared" si="44"/>
        <v>92548</v>
      </c>
      <c r="Z148" s="56">
        <f t="shared" si="44"/>
        <v>103654</v>
      </c>
      <c r="AA148" s="56">
        <f t="shared" si="44"/>
        <v>101581</v>
      </c>
      <c r="AB148" s="56">
        <f t="shared" si="44"/>
        <v>112247</v>
      </c>
      <c r="AC148" s="56">
        <f t="shared" si="44"/>
        <v>106314</v>
      </c>
      <c r="AD148" s="56">
        <f t="shared" si="44"/>
        <v>115882</v>
      </c>
      <c r="AE148" s="56">
        <f t="shared" si="44"/>
        <v>126312</v>
      </c>
      <c r="AF148" s="56">
        <f t="shared" si="44"/>
        <v>114733</v>
      </c>
      <c r="AG148" s="56">
        <f t="shared" si="44"/>
        <v>148006</v>
      </c>
      <c r="AH148" s="56">
        <f t="shared" si="44"/>
        <v>161326</v>
      </c>
      <c r="AI148" s="56">
        <f t="shared" si="44"/>
        <v>146538</v>
      </c>
      <c r="AJ148" s="56">
        <f t="shared" si="44"/>
        <v>157528</v>
      </c>
      <c r="AK148" s="56">
        <f t="shared" ref="AK148:BK148" si="45">AK135-AJ135</f>
        <v>169343</v>
      </c>
      <c r="AL148" s="56">
        <f t="shared" si="45"/>
        <v>182044</v>
      </c>
      <c r="AM148" s="56">
        <f t="shared" si="45"/>
        <v>156558</v>
      </c>
      <c r="AN148" s="56">
        <f t="shared" si="45"/>
        <v>165951</v>
      </c>
      <c r="AO148" s="56">
        <f t="shared" si="45"/>
        <v>175908</v>
      </c>
      <c r="AP148" s="56">
        <f t="shared" si="45"/>
        <v>186463</v>
      </c>
      <c r="AQ148" s="56">
        <f t="shared" si="45"/>
        <v>197651</v>
      </c>
      <c r="AR148" s="56">
        <f t="shared" si="45"/>
        <v>209510</v>
      </c>
      <c r="AS148" s="56">
        <f t="shared" si="45"/>
        <v>222080</v>
      </c>
      <c r="AT148" s="56">
        <f t="shared" si="45"/>
        <v>235405</v>
      </c>
      <c r="AU148" s="56">
        <f t="shared" si="45"/>
        <v>249529</v>
      </c>
      <c r="AV148" s="56">
        <f t="shared" si="45"/>
        <v>264501</v>
      </c>
      <c r="AW148" s="56">
        <f t="shared" si="45"/>
        <v>280371</v>
      </c>
      <c r="AX148" s="56">
        <f t="shared" si="45"/>
        <v>222895</v>
      </c>
      <c r="AY148" s="56">
        <f t="shared" si="45"/>
        <v>232925</v>
      </c>
      <c r="AZ148" s="56">
        <f t="shared" si="45"/>
        <v>243407</v>
      </c>
      <c r="BA148" s="56">
        <f t="shared" si="45"/>
        <v>254360</v>
      </c>
      <c r="BB148" s="56">
        <f t="shared" si="45"/>
        <v>265807</v>
      </c>
      <c r="BC148" s="56">
        <f t="shared" si="45"/>
        <v>277768</v>
      </c>
      <c r="BD148" s="56">
        <f t="shared" si="45"/>
        <v>290267</v>
      </c>
      <c r="BE148" s="56">
        <f t="shared" si="45"/>
        <v>202220</v>
      </c>
      <c r="BF148" s="56">
        <f t="shared" si="45"/>
        <v>208286</v>
      </c>
      <c r="BG148" s="56">
        <f t="shared" si="45"/>
        <v>214535</v>
      </c>
      <c r="BH148" s="56">
        <f t="shared" si="45"/>
        <v>220971</v>
      </c>
      <c r="BI148" s="56">
        <f t="shared" si="45"/>
        <v>227600</v>
      </c>
      <c r="BJ148" s="56">
        <f t="shared" si="45"/>
        <v>234428</v>
      </c>
      <c r="BK148" s="56">
        <f t="shared" si="45"/>
        <v>241461</v>
      </c>
    </row>
    <row r="149" spans="2:63" ht="13.5" customHeight="1">
      <c r="B149" s="55" t="s">
        <v>33</v>
      </c>
      <c r="C149" s="25" t="s">
        <v>10</v>
      </c>
      <c r="D149" s="56">
        <f>D141</f>
        <v>0</v>
      </c>
      <c r="E149" s="56">
        <f t="shared" ref="E149:AJ149" si="46">E141-D141</f>
        <v>0</v>
      </c>
      <c r="F149" s="56">
        <f t="shared" si="46"/>
        <v>0</v>
      </c>
      <c r="G149" s="56">
        <f t="shared" si="46"/>
        <v>0</v>
      </c>
      <c r="H149" s="56">
        <f t="shared" si="46"/>
        <v>0</v>
      </c>
      <c r="I149" s="56">
        <f t="shared" si="46"/>
        <v>0</v>
      </c>
      <c r="J149" s="56">
        <f t="shared" si="46"/>
        <v>0</v>
      </c>
      <c r="K149" s="56">
        <f t="shared" si="46"/>
        <v>0</v>
      </c>
      <c r="L149" s="56">
        <f t="shared" si="46"/>
        <v>0</v>
      </c>
      <c r="M149" s="56">
        <f t="shared" si="46"/>
        <v>0</v>
      </c>
      <c r="N149" s="56">
        <f t="shared" si="46"/>
        <v>0</v>
      </c>
      <c r="O149" s="56">
        <f t="shared" si="46"/>
        <v>0</v>
      </c>
      <c r="P149" s="56">
        <f t="shared" si="46"/>
        <v>0</v>
      </c>
      <c r="Q149" s="56">
        <f t="shared" si="46"/>
        <v>0</v>
      </c>
      <c r="R149" s="56">
        <f t="shared" si="46"/>
        <v>0</v>
      </c>
      <c r="S149" s="56">
        <f t="shared" si="46"/>
        <v>0</v>
      </c>
      <c r="T149" s="56">
        <f t="shared" si="46"/>
        <v>0</v>
      </c>
      <c r="U149" s="56">
        <f t="shared" si="46"/>
        <v>0</v>
      </c>
      <c r="V149" s="56">
        <f t="shared" si="46"/>
        <v>0</v>
      </c>
      <c r="W149" s="56">
        <f t="shared" si="46"/>
        <v>0</v>
      </c>
      <c r="X149" s="56">
        <f t="shared" si="46"/>
        <v>0</v>
      </c>
      <c r="Y149" s="56">
        <f t="shared" si="46"/>
        <v>0</v>
      </c>
      <c r="Z149" s="56">
        <f t="shared" si="46"/>
        <v>0</v>
      </c>
      <c r="AA149" s="56">
        <f t="shared" si="46"/>
        <v>0</v>
      </c>
      <c r="AB149" s="56">
        <f t="shared" si="46"/>
        <v>0</v>
      </c>
      <c r="AC149" s="56">
        <f t="shared" si="46"/>
        <v>0</v>
      </c>
      <c r="AD149" s="56">
        <f t="shared" si="46"/>
        <v>0</v>
      </c>
      <c r="AE149" s="56">
        <f t="shared" si="46"/>
        <v>0</v>
      </c>
      <c r="AF149" s="56">
        <f t="shared" si="46"/>
        <v>0</v>
      </c>
      <c r="AG149" s="56">
        <f t="shared" si="46"/>
        <v>0</v>
      </c>
      <c r="AH149" s="56">
        <f t="shared" si="46"/>
        <v>0</v>
      </c>
      <c r="AI149" s="56">
        <f t="shared" si="46"/>
        <v>0</v>
      </c>
      <c r="AJ149" s="56">
        <f t="shared" si="46"/>
        <v>0</v>
      </c>
      <c r="AK149" s="56">
        <f t="shared" ref="AK149:BK149" si="47">AK141-AJ141</f>
        <v>0</v>
      </c>
      <c r="AL149" s="56">
        <f t="shared" si="47"/>
        <v>0</v>
      </c>
      <c r="AM149" s="56">
        <f t="shared" si="47"/>
        <v>0</v>
      </c>
      <c r="AN149" s="56">
        <f t="shared" si="47"/>
        <v>0</v>
      </c>
      <c r="AO149" s="56">
        <f t="shared" si="47"/>
        <v>0</v>
      </c>
      <c r="AP149" s="56">
        <f t="shared" si="47"/>
        <v>0</v>
      </c>
      <c r="AQ149" s="56">
        <f t="shared" si="47"/>
        <v>0</v>
      </c>
      <c r="AR149" s="56">
        <f t="shared" si="47"/>
        <v>0</v>
      </c>
      <c r="AS149" s="56">
        <f t="shared" si="47"/>
        <v>0</v>
      </c>
      <c r="AT149" s="56">
        <f t="shared" si="47"/>
        <v>0</v>
      </c>
      <c r="AU149" s="56">
        <f t="shared" si="47"/>
        <v>0</v>
      </c>
      <c r="AV149" s="56">
        <f t="shared" si="47"/>
        <v>0</v>
      </c>
      <c r="AW149" s="56">
        <f t="shared" si="47"/>
        <v>0</v>
      </c>
      <c r="AX149" s="56">
        <f t="shared" si="47"/>
        <v>0</v>
      </c>
      <c r="AY149" s="56">
        <f t="shared" si="47"/>
        <v>0</v>
      </c>
      <c r="AZ149" s="56">
        <f t="shared" si="47"/>
        <v>0</v>
      </c>
      <c r="BA149" s="56">
        <f t="shared" si="47"/>
        <v>0</v>
      </c>
      <c r="BB149" s="56">
        <f t="shared" si="47"/>
        <v>0</v>
      </c>
      <c r="BC149" s="56">
        <f t="shared" si="47"/>
        <v>0</v>
      </c>
      <c r="BD149" s="56">
        <f t="shared" si="47"/>
        <v>0</v>
      </c>
      <c r="BE149" s="56">
        <f t="shared" si="47"/>
        <v>0</v>
      </c>
      <c r="BF149" s="56">
        <f t="shared" si="47"/>
        <v>0</v>
      </c>
      <c r="BG149" s="56">
        <f t="shared" si="47"/>
        <v>0</v>
      </c>
      <c r="BH149" s="56">
        <f t="shared" si="47"/>
        <v>0</v>
      </c>
      <c r="BI149" s="56">
        <f t="shared" si="47"/>
        <v>0</v>
      </c>
      <c r="BJ149" s="56">
        <f t="shared" si="47"/>
        <v>0</v>
      </c>
      <c r="BK149" s="56">
        <f t="shared" si="47"/>
        <v>0</v>
      </c>
    </row>
    <row r="150" spans="2:63" ht="13.5" customHeight="1">
      <c r="B150" s="55"/>
      <c r="C150" s="25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  <c r="BI150" s="56"/>
      <c r="BJ150" s="56"/>
      <c r="BK150" s="56"/>
    </row>
    <row r="151" spans="2:63" ht="13.5" customHeight="1">
      <c r="B151" s="47" t="s">
        <v>34</v>
      </c>
      <c r="C151" s="21" t="s">
        <v>10</v>
      </c>
      <c r="D151" s="19">
        <f t="shared" ref="D151:AI151" si="48">CHOOSE($C$8,D152,D153,D154)</f>
        <v>10</v>
      </c>
      <c r="E151" s="19">
        <f t="shared" si="48"/>
        <v>10</v>
      </c>
      <c r="F151" s="19">
        <f t="shared" si="48"/>
        <v>10</v>
      </c>
      <c r="G151" s="19">
        <f t="shared" si="48"/>
        <v>10</v>
      </c>
      <c r="H151" s="19">
        <f t="shared" si="48"/>
        <v>10</v>
      </c>
      <c r="I151" s="19">
        <f t="shared" si="48"/>
        <v>10</v>
      </c>
      <c r="J151" s="19">
        <f t="shared" si="48"/>
        <v>10</v>
      </c>
      <c r="K151" s="19">
        <f t="shared" si="48"/>
        <v>10</v>
      </c>
      <c r="L151" s="19">
        <f t="shared" si="48"/>
        <v>10</v>
      </c>
      <c r="M151" s="19">
        <f t="shared" si="48"/>
        <v>10</v>
      </c>
      <c r="N151" s="19">
        <f t="shared" si="48"/>
        <v>10</v>
      </c>
      <c r="O151" s="19">
        <f t="shared" si="48"/>
        <v>10</v>
      </c>
      <c r="P151" s="19">
        <f t="shared" si="48"/>
        <v>10</v>
      </c>
      <c r="Q151" s="19">
        <f t="shared" si="48"/>
        <v>10</v>
      </c>
      <c r="R151" s="19">
        <f t="shared" si="48"/>
        <v>10</v>
      </c>
      <c r="S151" s="19">
        <f t="shared" si="48"/>
        <v>10</v>
      </c>
      <c r="T151" s="19">
        <f t="shared" si="48"/>
        <v>10</v>
      </c>
      <c r="U151" s="19">
        <f t="shared" si="48"/>
        <v>10</v>
      </c>
      <c r="V151" s="19">
        <f t="shared" si="48"/>
        <v>10</v>
      </c>
      <c r="W151" s="19">
        <f t="shared" si="48"/>
        <v>10</v>
      </c>
      <c r="X151" s="19">
        <f t="shared" si="48"/>
        <v>10</v>
      </c>
      <c r="Y151" s="19">
        <f t="shared" si="48"/>
        <v>10</v>
      </c>
      <c r="Z151" s="19">
        <f t="shared" si="48"/>
        <v>10</v>
      </c>
      <c r="AA151" s="19">
        <f t="shared" si="48"/>
        <v>12</v>
      </c>
      <c r="AB151" s="19">
        <f t="shared" si="48"/>
        <v>12</v>
      </c>
      <c r="AC151" s="19">
        <f t="shared" si="48"/>
        <v>12</v>
      </c>
      <c r="AD151" s="19">
        <f t="shared" si="48"/>
        <v>12</v>
      </c>
      <c r="AE151" s="19">
        <f t="shared" si="48"/>
        <v>12</v>
      </c>
      <c r="AF151" s="19">
        <f t="shared" si="48"/>
        <v>12</v>
      </c>
      <c r="AG151" s="19">
        <f t="shared" si="48"/>
        <v>12</v>
      </c>
      <c r="AH151" s="19">
        <f t="shared" si="48"/>
        <v>12</v>
      </c>
      <c r="AI151" s="19">
        <f t="shared" si="48"/>
        <v>12</v>
      </c>
      <c r="AJ151" s="19">
        <f t="shared" ref="AJ151:BK151" si="49">CHOOSE($C$8,AJ152,AJ153,AJ154)</f>
        <v>12</v>
      </c>
      <c r="AK151" s="19">
        <f t="shared" si="49"/>
        <v>12</v>
      </c>
      <c r="AL151" s="19">
        <f t="shared" si="49"/>
        <v>12</v>
      </c>
      <c r="AM151" s="19">
        <f t="shared" si="49"/>
        <v>14</v>
      </c>
      <c r="AN151" s="19">
        <f t="shared" si="49"/>
        <v>14</v>
      </c>
      <c r="AO151" s="19">
        <f t="shared" si="49"/>
        <v>14</v>
      </c>
      <c r="AP151" s="19">
        <f t="shared" si="49"/>
        <v>14</v>
      </c>
      <c r="AQ151" s="19">
        <f t="shared" si="49"/>
        <v>14</v>
      </c>
      <c r="AR151" s="19">
        <f t="shared" si="49"/>
        <v>14</v>
      </c>
      <c r="AS151" s="19">
        <f t="shared" si="49"/>
        <v>14</v>
      </c>
      <c r="AT151" s="19">
        <f t="shared" si="49"/>
        <v>14</v>
      </c>
      <c r="AU151" s="19">
        <f t="shared" si="49"/>
        <v>14</v>
      </c>
      <c r="AV151" s="19">
        <f t="shared" si="49"/>
        <v>14</v>
      </c>
      <c r="AW151" s="19">
        <f t="shared" si="49"/>
        <v>14</v>
      </c>
      <c r="AX151" s="19">
        <f t="shared" si="49"/>
        <v>14</v>
      </c>
      <c r="AY151" s="19">
        <f t="shared" si="49"/>
        <v>15</v>
      </c>
      <c r="AZ151" s="19">
        <f t="shared" si="49"/>
        <v>15</v>
      </c>
      <c r="BA151" s="19">
        <f t="shared" si="49"/>
        <v>15</v>
      </c>
      <c r="BB151" s="19">
        <f t="shared" si="49"/>
        <v>15</v>
      </c>
      <c r="BC151" s="19">
        <f t="shared" si="49"/>
        <v>15</v>
      </c>
      <c r="BD151" s="19">
        <f t="shared" si="49"/>
        <v>15</v>
      </c>
      <c r="BE151" s="19">
        <f t="shared" si="49"/>
        <v>15</v>
      </c>
      <c r="BF151" s="19">
        <f t="shared" si="49"/>
        <v>15</v>
      </c>
      <c r="BG151" s="19">
        <f t="shared" si="49"/>
        <v>15</v>
      </c>
      <c r="BH151" s="19">
        <f t="shared" si="49"/>
        <v>15</v>
      </c>
      <c r="BI151" s="19">
        <f t="shared" si="49"/>
        <v>15</v>
      </c>
      <c r="BJ151" s="19">
        <f t="shared" si="49"/>
        <v>15</v>
      </c>
      <c r="BK151" s="19">
        <f t="shared" si="49"/>
        <v>15</v>
      </c>
    </row>
    <row r="152" spans="2:63" ht="13.5" customHeight="1">
      <c r="B152" s="35" t="str">
        <f>$D$5</f>
        <v>Base</v>
      </c>
      <c r="C152" s="21" t="s">
        <v>10</v>
      </c>
      <c r="D152" s="49">
        <v>10</v>
      </c>
      <c r="E152" s="58">
        <v>10</v>
      </c>
      <c r="F152" s="58">
        <v>10</v>
      </c>
      <c r="G152" s="58">
        <v>10</v>
      </c>
      <c r="H152" s="58">
        <v>10</v>
      </c>
      <c r="I152" s="58">
        <v>10</v>
      </c>
      <c r="J152" s="58">
        <v>10</v>
      </c>
      <c r="K152" s="58">
        <v>10</v>
      </c>
      <c r="L152" s="58">
        <v>10</v>
      </c>
      <c r="M152" s="58">
        <v>10</v>
      </c>
      <c r="N152" s="58">
        <v>10</v>
      </c>
      <c r="O152" s="58">
        <v>10</v>
      </c>
      <c r="P152" s="58">
        <f t="shared" ref="P152:Z152" si="50">O152</f>
        <v>10</v>
      </c>
      <c r="Q152" s="58">
        <f t="shared" si="50"/>
        <v>10</v>
      </c>
      <c r="R152" s="58">
        <f t="shared" si="50"/>
        <v>10</v>
      </c>
      <c r="S152" s="58">
        <f t="shared" si="50"/>
        <v>10</v>
      </c>
      <c r="T152" s="58">
        <f t="shared" si="50"/>
        <v>10</v>
      </c>
      <c r="U152" s="58">
        <f t="shared" si="50"/>
        <v>10</v>
      </c>
      <c r="V152" s="58">
        <f t="shared" si="50"/>
        <v>10</v>
      </c>
      <c r="W152" s="58">
        <f t="shared" si="50"/>
        <v>10</v>
      </c>
      <c r="X152" s="58">
        <f t="shared" si="50"/>
        <v>10</v>
      </c>
      <c r="Y152" s="58">
        <f t="shared" si="50"/>
        <v>10</v>
      </c>
      <c r="Z152" s="58">
        <f t="shared" si="50"/>
        <v>10</v>
      </c>
      <c r="AA152" s="58">
        <v>12</v>
      </c>
      <c r="AB152" s="58">
        <f t="shared" ref="AB152:AL152" si="51">AA152</f>
        <v>12</v>
      </c>
      <c r="AC152" s="58">
        <f t="shared" si="51"/>
        <v>12</v>
      </c>
      <c r="AD152" s="58">
        <f t="shared" si="51"/>
        <v>12</v>
      </c>
      <c r="AE152" s="58">
        <f t="shared" si="51"/>
        <v>12</v>
      </c>
      <c r="AF152" s="58">
        <f t="shared" si="51"/>
        <v>12</v>
      </c>
      <c r="AG152" s="58">
        <f t="shared" si="51"/>
        <v>12</v>
      </c>
      <c r="AH152" s="58">
        <f t="shared" si="51"/>
        <v>12</v>
      </c>
      <c r="AI152" s="58">
        <f t="shared" si="51"/>
        <v>12</v>
      </c>
      <c r="AJ152" s="58">
        <f t="shared" si="51"/>
        <v>12</v>
      </c>
      <c r="AK152" s="58">
        <f t="shared" si="51"/>
        <v>12</v>
      </c>
      <c r="AL152" s="58">
        <f t="shared" si="51"/>
        <v>12</v>
      </c>
      <c r="AM152" s="58">
        <v>14</v>
      </c>
      <c r="AN152" s="58">
        <v>14</v>
      </c>
      <c r="AO152" s="58">
        <v>14</v>
      </c>
      <c r="AP152" s="58">
        <v>14</v>
      </c>
      <c r="AQ152" s="58">
        <v>14</v>
      </c>
      <c r="AR152" s="58">
        <v>14</v>
      </c>
      <c r="AS152" s="58">
        <v>14</v>
      </c>
      <c r="AT152" s="58">
        <v>14</v>
      </c>
      <c r="AU152" s="58">
        <v>14</v>
      </c>
      <c r="AV152" s="58">
        <v>14</v>
      </c>
      <c r="AW152" s="58">
        <v>14</v>
      </c>
      <c r="AX152" s="58">
        <v>14</v>
      </c>
      <c r="AY152" s="58">
        <v>15</v>
      </c>
      <c r="AZ152" s="58">
        <v>15</v>
      </c>
      <c r="BA152" s="58">
        <v>15</v>
      </c>
      <c r="BB152" s="58">
        <v>15</v>
      </c>
      <c r="BC152" s="58">
        <v>15</v>
      </c>
      <c r="BD152" s="58">
        <v>15</v>
      </c>
      <c r="BE152" s="58">
        <v>15</v>
      </c>
      <c r="BF152" s="58">
        <v>15</v>
      </c>
      <c r="BG152" s="58">
        <v>15</v>
      </c>
      <c r="BH152" s="58">
        <v>15</v>
      </c>
      <c r="BI152" s="58">
        <v>15</v>
      </c>
      <c r="BJ152" s="58">
        <v>15</v>
      </c>
      <c r="BK152" s="58">
        <v>15</v>
      </c>
    </row>
    <row r="153" spans="2:63" ht="13.5" customHeight="1">
      <c r="B153" s="54" t="str">
        <f>$D$6</f>
        <v>Upside</v>
      </c>
      <c r="C153" s="21" t="s">
        <v>10</v>
      </c>
      <c r="D153" s="49">
        <v>13</v>
      </c>
      <c r="E153" s="58">
        <v>13</v>
      </c>
      <c r="F153" s="58">
        <v>13</v>
      </c>
      <c r="G153" s="58">
        <v>13</v>
      </c>
      <c r="H153" s="58">
        <v>13</v>
      </c>
      <c r="I153" s="58">
        <v>13</v>
      </c>
      <c r="J153" s="58">
        <v>13</v>
      </c>
      <c r="K153" s="58">
        <v>13</v>
      </c>
      <c r="L153" s="58">
        <v>13</v>
      </c>
      <c r="M153" s="58">
        <v>13</v>
      </c>
      <c r="N153" s="58">
        <v>13</v>
      </c>
      <c r="O153" s="58">
        <v>13</v>
      </c>
      <c r="P153" s="58">
        <v>13</v>
      </c>
      <c r="Q153" s="58">
        <v>13</v>
      </c>
      <c r="R153" s="58">
        <v>13</v>
      </c>
      <c r="S153" s="58">
        <v>13</v>
      </c>
      <c r="T153" s="58">
        <v>13</v>
      </c>
      <c r="U153" s="58">
        <v>13</v>
      </c>
      <c r="V153" s="58">
        <v>13</v>
      </c>
      <c r="W153" s="58">
        <v>13</v>
      </c>
      <c r="X153" s="58">
        <v>13</v>
      </c>
      <c r="Y153" s="58">
        <v>13</v>
      </c>
      <c r="Z153" s="58">
        <v>13</v>
      </c>
      <c r="AA153" s="58">
        <v>15</v>
      </c>
      <c r="AB153" s="58">
        <v>15</v>
      </c>
      <c r="AC153" s="58">
        <v>15</v>
      </c>
      <c r="AD153" s="58">
        <v>15</v>
      </c>
      <c r="AE153" s="58">
        <v>15</v>
      </c>
      <c r="AF153" s="58">
        <v>15</v>
      </c>
      <c r="AG153" s="58">
        <v>15</v>
      </c>
      <c r="AH153" s="58">
        <v>15</v>
      </c>
      <c r="AI153" s="58">
        <v>15</v>
      </c>
      <c r="AJ153" s="58">
        <v>15</v>
      </c>
      <c r="AK153" s="58">
        <v>15</v>
      </c>
      <c r="AL153" s="58">
        <v>15</v>
      </c>
      <c r="AM153" s="58">
        <v>18</v>
      </c>
      <c r="AN153" s="58">
        <v>18</v>
      </c>
      <c r="AO153" s="58">
        <v>18</v>
      </c>
      <c r="AP153" s="58">
        <v>18</v>
      </c>
      <c r="AQ153" s="58">
        <v>18</v>
      </c>
      <c r="AR153" s="58">
        <v>18</v>
      </c>
      <c r="AS153" s="58">
        <v>18</v>
      </c>
      <c r="AT153" s="58">
        <v>18</v>
      </c>
      <c r="AU153" s="58">
        <v>18</v>
      </c>
      <c r="AV153" s="58">
        <v>18</v>
      </c>
      <c r="AW153" s="58">
        <v>18</v>
      </c>
      <c r="AX153" s="58">
        <v>18</v>
      </c>
      <c r="AY153" s="58">
        <v>19</v>
      </c>
      <c r="AZ153" s="58">
        <v>19</v>
      </c>
      <c r="BA153" s="58">
        <v>19</v>
      </c>
      <c r="BB153" s="58">
        <v>19</v>
      </c>
      <c r="BC153" s="58">
        <v>19</v>
      </c>
      <c r="BD153" s="58">
        <v>19</v>
      </c>
      <c r="BE153" s="58">
        <v>19</v>
      </c>
      <c r="BF153" s="58">
        <v>19</v>
      </c>
      <c r="BG153" s="58">
        <v>19</v>
      </c>
      <c r="BH153" s="58">
        <v>19</v>
      </c>
      <c r="BI153" s="58">
        <v>19</v>
      </c>
      <c r="BJ153" s="58">
        <v>19</v>
      </c>
      <c r="BK153" s="58">
        <v>19</v>
      </c>
    </row>
    <row r="154" spans="2:63" ht="13.5" customHeight="1">
      <c r="B154" s="54" t="str">
        <f>$D$7</f>
        <v>Downside</v>
      </c>
      <c r="C154" s="21" t="s">
        <v>10</v>
      </c>
      <c r="D154" s="49">
        <v>7</v>
      </c>
      <c r="E154" s="58">
        <v>7</v>
      </c>
      <c r="F154" s="58">
        <v>7</v>
      </c>
      <c r="G154" s="58">
        <v>7</v>
      </c>
      <c r="H154" s="58">
        <v>7</v>
      </c>
      <c r="I154" s="58">
        <v>7</v>
      </c>
      <c r="J154" s="58">
        <v>7</v>
      </c>
      <c r="K154" s="58">
        <v>7</v>
      </c>
      <c r="L154" s="58">
        <v>7</v>
      </c>
      <c r="M154" s="58">
        <v>7</v>
      </c>
      <c r="N154" s="58">
        <v>7</v>
      </c>
      <c r="O154" s="58">
        <v>7</v>
      </c>
      <c r="P154" s="58">
        <v>7</v>
      </c>
      <c r="Q154" s="58">
        <v>7</v>
      </c>
      <c r="R154" s="58">
        <v>7</v>
      </c>
      <c r="S154" s="58">
        <v>7</v>
      </c>
      <c r="T154" s="58">
        <v>7</v>
      </c>
      <c r="U154" s="58">
        <v>7</v>
      </c>
      <c r="V154" s="58">
        <v>7</v>
      </c>
      <c r="W154" s="58">
        <v>7</v>
      </c>
      <c r="X154" s="58">
        <v>7</v>
      </c>
      <c r="Y154" s="58">
        <v>7</v>
      </c>
      <c r="Z154" s="58">
        <v>7</v>
      </c>
      <c r="AA154" s="58">
        <v>8</v>
      </c>
      <c r="AB154" s="58">
        <v>8</v>
      </c>
      <c r="AC154" s="58">
        <v>8</v>
      </c>
      <c r="AD154" s="58">
        <v>8</v>
      </c>
      <c r="AE154" s="58">
        <v>8</v>
      </c>
      <c r="AF154" s="58">
        <v>8</v>
      </c>
      <c r="AG154" s="58">
        <v>8</v>
      </c>
      <c r="AH154" s="58">
        <v>8</v>
      </c>
      <c r="AI154" s="58">
        <v>8</v>
      </c>
      <c r="AJ154" s="58">
        <v>8</v>
      </c>
      <c r="AK154" s="58">
        <v>8</v>
      </c>
      <c r="AL154" s="58">
        <v>8</v>
      </c>
      <c r="AM154" s="58">
        <v>10</v>
      </c>
      <c r="AN154" s="58">
        <v>10</v>
      </c>
      <c r="AO154" s="58">
        <v>10</v>
      </c>
      <c r="AP154" s="58">
        <v>10</v>
      </c>
      <c r="AQ154" s="58">
        <v>10</v>
      </c>
      <c r="AR154" s="58">
        <v>10</v>
      </c>
      <c r="AS154" s="58">
        <v>10</v>
      </c>
      <c r="AT154" s="58">
        <v>10</v>
      </c>
      <c r="AU154" s="58">
        <v>10</v>
      </c>
      <c r="AV154" s="58">
        <v>10</v>
      </c>
      <c r="AW154" s="58">
        <v>10</v>
      </c>
      <c r="AX154" s="58">
        <v>10</v>
      </c>
      <c r="AY154" s="58">
        <v>10</v>
      </c>
      <c r="AZ154" s="58">
        <v>10</v>
      </c>
      <c r="BA154" s="58">
        <v>10</v>
      </c>
      <c r="BB154" s="58">
        <v>10</v>
      </c>
      <c r="BC154" s="58">
        <v>10</v>
      </c>
      <c r="BD154" s="58">
        <v>10</v>
      </c>
      <c r="BE154" s="58">
        <v>10</v>
      </c>
      <c r="BF154" s="58">
        <v>10</v>
      </c>
      <c r="BG154" s="58">
        <v>10</v>
      </c>
      <c r="BH154" s="58">
        <v>10</v>
      </c>
      <c r="BI154" s="58">
        <v>10</v>
      </c>
      <c r="BJ154" s="58">
        <v>10</v>
      </c>
      <c r="BK154" s="58">
        <v>10</v>
      </c>
    </row>
    <row r="155" spans="2:63" ht="13.5" customHeight="1">
      <c r="B155" s="55"/>
      <c r="C155" s="25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  <c r="AS155" s="56"/>
      <c r="AT155" s="56"/>
      <c r="AU155" s="56"/>
      <c r="AV155" s="56"/>
      <c r="AW155" s="56"/>
      <c r="AX155" s="56"/>
      <c r="AY155" s="56"/>
      <c r="AZ155" s="56"/>
      <c r="BA155" s="56"/>
      <c r="BB155" s="56"/>
      <c r="BC155" s="56"/>
      <c r="BD155" s="56"/>
      <c r="BE155" s="56"/>
      <c r="BF155" s="56"/>
      <c r="BG155" s="56"/>
      <c r="BH155" s="56"/>
      <c r="BI155" s="56"/>
      <c r="BJ155" s="56"/>
      <c r="BK155" s="56"/>
    </row>
    <row r="156" spans="2:63" ht="13.5" customHeight="1">
      <c r="B156" s="47" t="s">
        <v>35</v>
      </c>
      <c r="C156" s="21" t="s">
        <v>10</v>
      </c>
      <c r="D156" s="59">
        <f t="shared" ref="D156:AI156" si="52">CHOOSE($C$8,D157,D158,D159)</f>
        <v>0</v>
      </c>
      <c r="E156" s="59">
        <f t="shared" si="52"/>
        <v>0</v>
      </c>
      <c r="F156" s="59">
        <f t="shared" si="52"/>
        <v>0</v>
      </c>
      <c r="G156" s="59">
        <f t="shared" si="52"/>
        <v>0</v>
      </c>
      <c r="H156" s="59">
        <f t="shared" si="52"/>
        <v>0</v>
      </c>
      <c r="I156" s="59">
        <f t="shared" si="52"/>
        <v>0</v>
      </c>
      <c r="J156" s="59">
        <f t="shared" si="52"/>
        <v>0</v>
      </c>
      <c r="K156" s="59">
        <f t="shared" si="52"/>
        <v>0</v>
      </c>
      <c r="L156" s="59">
        <f t="shared" si="52"/>
        <v>0</v>
      </c>
      <c r="M156" s="59">
        <f t="shared" si="52"/>
        <v>0</v>
      </c>
      <c r="N156" s="59">
        <f t="shared" si="52"/>
        <v>0</v>
      </c>
      <c r="O156" s="59">
        <f t="shared" si="52"/>
        <v>0</v>
      </c>
      <c r="P156" s="59">
        <f t="shared" si="52"/>
        <v>0</v>
      </c>
      <c r="Q156" s="59">
        <f t="shared" si="52"/>
        <v>0</v>
      </c>
      <c r="R156" s="59">
        <f t="shared" si="52"/>
        <v>0</v>
      </c>
      <c r="S156" s="59">
        <f t="shared" si="52"/>
        <v>0</v>
      </c>
      <c r="T156" s="59">
        <f t="shared" si="52"/>
        <v>0</v>
      </c>
      <c r="U156" s="59">
        <f t="shared" si="52"/>
        <v>0</v>
      </c>
      <c r="V156" s="59">
        <f t="shared" si="52"/>
        <v>0</v>
      </c>
      <c r="W156" s="59">
        <f t="shared" si="52"/>
        <v>0</v>
      </c>
      <c r="X156" s="59">
        <f t="shared" si="52"/>
        <v>0</v>
      </c>
      <c r="Y156" s="59">
        <f t="shared" si="52"/>
        <v>0</v>
      </c>
      <c r="Z156" s="59">
        <f t="shared" si="52"/>
        <v>0</v>
      </c>
      <c r="AA156" s="59">
        <f t="shared" si="52"/>
        <v>0</v>
      </c>
      <c r="AB156" s="59">
        <f t="shared" si="52"/>
        <v>0</v>
      </c>
      <c r="AC156" s="59">
        <f t="shared" si="52"/>
        <v>0</v>
      </c>
      <c r="AD156" s="59">
        <f t="shared" si="52"/>
        <v>0</v>
      </c>
      <c r="AE156" s="59">
        <f t="shared" si="52"/>
        <v>0</v>
      </c>
      <c r="AF156" s="59">
        <f t="shared" si="52"/>
        <v>0</v>
      </c>
      <c r="AG156" s="59">
        <f t="shared" si="52"/>
        <v>0</v>
      </c>
      <c r="AH156" s="59">
        <f t="shared" si="52"/>
        <v>0</v>
      </c>
      <c r="AI156" s="59">
        <f t="shared" si="52"/>
        <v>0</v>
      </c>
      <c r="AJ156" s="59">
        <f t="shared" ref="AJ156:BK156" si="53">CHOOSE($C$8,AJ157,AJ158,AJ159)</f>
        <v>0</v>
      </c>
      <c r="AK156" s="59">
        <f t="shared" si="53"/>
        <v>0</v>
      </c>
      <c r="AL156" s="59">
        <f t="shared" si="53"/>
        <v>0</v>
      </c>
      <c r="AM156" s="59">
        <f t="shared" si="53"/>
        <v>0</v>
      </c>
      <c r="AN156" s="59">
        <f t="shared" si="53"/>
        <v>0</v>
      </c>
      <c r="AO156" s="59">
        <f t="shared" si="53"/>
        <v>0</v>
      </c>
      <c r="AP156" s="59">
        <f t="shared" si="53"/>
        <v>0</v>
      </c>
      <c r="AQ156" s="59">
        <f t="shared" si="53"/>
        <v>0</v>
      </c>
      <c r="AR156" s="59">
        <f t="shared" si="53"/>
        <v>0</v>
      </c>
      <c r="AS156" s="59">
        <f t="shared" si="53"/>
        <v>0</v>
      </c>
      <c r="AT156" s="59">
        <f t="shared" si="53"/>
        <v>0</v>
      </c>
      <c r="AU156" s="59">
        <f t="shared" si="53"/>
        <v>0</v>
      </c>
      <c r="AV156" s="59">
        <f t="shared" si="53"/>
        <v>0</v>
      </c>
      <c r="AW156" s="59">
        <f t="shared" si="53"/>
        <v>0</v>
      </c>
      <c r="AX156" s="59">
        <f t="shared" si="53"/>
        <v>0</v>
      </c>
      <c r="AY156" s="59">
        <f t="shared" si="53"/>
        <v>0</v>
      </c>
      <c r="AZ156" s="59">
        <f t="shared" si="53"/>
        <v>0</v>
      </c>
      <c r="BA156" s="59">
        <f t="shared" si="53"/>
        <v>0</v>
      </c>
      <c r="BB156" s="59">
        <f t="shared" si="53"/>
        <v>0</v>
      </c>
      <c r="BC156" s="59">
        <f t="shared" si="53"/>
        <v>0</v>
      </c>
      <c r="BD156" s="59">
        <f t="shared" si="53"/>
        <v>0</v>
      </c>
      <c r="BE156" s="59">
        <f t="shared" si="53"/>
        <v>0</v>
      </c>
      <c r="BF156" s="59">
        <f t="shared" si="53"/>
        <v>0</v>
      </c>
      <c r="BG156" s="59">
        <f t="shared" si="53"/>
        <v>0</v>
      </c>
      <c r="BH156" s="59">
        <f t="shared" si="53"/>
        <v>0</v>
      </c>
      <c r="BI156" s="59">
        <f t="shared" si="53"/>
        <v>0</v>
      </c>
      <c r="BJ156" s="59">
        <f t="shared" si="53"/>
        <v>0</v>
      </c>
      <c r="BK156" s="59">
        <f t="shared" si="53"/>
        <v>0</v>
      </c>
    </row>
    <row r="157" spans="2:63" ht="13.5" customHeight="1">
      <c r="B157" s="35" t="str">
        <f>$D$5</f>
        <v>Base</v>
      </c>
      <c r="C157" s="21" t="s">
        <v>10</v>
      </c>
      <c r="D157" s="60">
        <v>0</v>
      </c>
      <c r="E157" s="61">
        <f t="shared" ref="E157:AJ157" si="54">D157</f>
        <v>0</v>
      </c>
      <c r="F157" s="61">
        <f t="shared" si="54"/>
        <v>0</v>
      </c>
      <c r="G157" s="61">
        <f t="shared" si="54"/>
        <v>0</v>
      </c>
      <c r="H157" s="61">
        <f t="shared" si="54"/>
        <v>0</v>
      </c>
      <c r="I157" s="61">
        <f t="shared" si="54"/>
        <v>0</v>
      </c>
      <c r="J157" s="61">
        <f t="shared" si="54"/>
        <v>0</v>
      </c>
      <c r="K157" s="61">
        <f t="shared" si="54"/>
        <v>0</v>
      </c>
      <c r="L157" s="61">
        <f t="shared" si="54"/>
        <v>0</v>
      </c>
      <c r="M157" s="61">
        <f t="shared" si="54"/>
        <v>0</v>
      </c>
      <c r="N157" s="61">
        <f t="shared" si="54"/>
        <v>0</v>
      </c>
      <c r="O157" s="61">
        <f t="shared" si="54"/>
        <v>0</v>
      </c>
      <c r="P157" s="61">
        <f t="shared" si="54"/>
        <v>0</v>
      </c>
      <c r="Q157" s="61">
        <f t="shared" si="54"/>
        <v>0</v>
      </c>
      <c r="R157" s="61">
        <f t="shared" si="54"/>
        <v>0</v>
      </c>
      <c r="S157" s="61">
        <f t="shared" si="54"/>
        <v>0</v>
      </c>
      <c r="T157" s="61">
        <f t="shared" si="54"/>
        <v>0</v>
      </c>
      <c r="U157" s="61">
        <f t="shared" si="54"/>
        <v>0</v>
      </c>
      <c r="V157" s="61">
        <f t="shared" si="54"/>
        <v>0</v>
      </c>
      <c r="W157" s="61">
        <f t="shared" si="54"/>
        <v>0</v>
      </c>
      <c r="X157" s="61">
        <f t="shared" si="54"/>
        <v>0</v>
      </c>
      <c r="Y157" s="61">
        <f t="shared" si="54"/>
        <v>0</v>
      </c>
      <c r="Z157" s="61">
        <f t="shared" si="54"/>
        <v>0</v>
      </c>
      <c r="AA157" s="61">
        <f t="shared" si="54"/>
        <v>0</v>
      </c>
      <c r="AB157" s="61">
        <f t="shared" si="54"/>
        <v>0</v>
      </c>
      <c r="AC157" s="61">
        <f t="shared" si="54"/>
        <v>0</v>
      </c>
      <c r="AD157" s="61">
        <f t="shared" si="54"/>
        <v>0</v>
      </c>
      <c r="AE157" s="61">
        <f t="shared" si="54"/>
        <v>0</v>
      </c>
      <c r="AF157" s="61">
        <f t="shared" si="54"/>
        <v>0</v>
      </c>
      <c r="AG157" s="61">
        <f t="shared" si="54"/>
        <v>0</v>
      </c>
      <c r="AH157" s="61">
        <f t="shared" si="54"/>
        <v>0</v>
      </c>
      <c r="AI157" s="61">
        <f t="shared" si="54"/>
        <v>0</v>
      </c>
      <c r="AJ157" s="61">
        <f t="shared" si="54"/>
        <v>0</v>
      </c>
      <c r="AK157" s="61">
        <f t="shared" ref="AK157:BK157" si="55">AJ157</f>
        <v>0</v>
      </c>
      <c r="AL157" s="61">
        <f t="shared" si="55"/>
        <v>0</v>
      </c>
      <c r="AM157" s="61">
        <f t="shared" si="55"/>
        <v>0</v>
      </c>
      <c r="AN157" s="61">
        <f t="shared" si="55"/>
        <v>0</v>
      </c>
      <c r="AO157" s="61">
        <f t="shared" si="55"/>
        <v>0</v>
      </c>
      <c r="AP157" s="61">
        <f t="shared" si="55"/>
        <v>0</v>
      </c>
      <c r="AQ157" s="61">
        <f t="shared" si="55"/>
        <v>0</v>
      </c>
      <c r="AR157" s="61">
        <f t="shared" si="55"/>
        <v>0</v>
      </c>
      <c r="AS157" s="61">
        <f t="shared" si="55"/>
        <v>0</v>
      </c>
      <c r="AT157" s="61">
        <f t="shared" si="55"/>
        <v>0</v>
      </c>
      <c r="AU157" s="61">
        <f t="shared" si="55"/>
        <v>0</v>
      </c>
      <c r="AV157" s="61">
        <f t="shared" si="55"/>
        <v>0</v>
      </c>
      <c r="AW157" s="61">
        <f t="shared" si="55"/>
        <v>0</v>
      </c>
      <c r="AX157" s="61">
        <f t="shared" si="55"/>
        <v>0</v>
      </c>
      <c r="AY157" s="61">
        <f t="shared" si="55"/>
        <v>0</v>
      </c>
      <c r="AZ157" s="61">
        <f t="shared" si="55"/>
        <v>0</v>
      </c>
      <c r="BA157" s="61">
        <f t="shared" si="55"/>
        <v>0</v>
      </c>
      <c r="BB157" s="61">
        <f t="shared" si="55"/>
        <v>0</v>
      </c>
      <c r="BC157" s="61">
        <f t="shared" si="55"/>
        <v>0</v>
      </c>
      <c r="BD157" s="61">
        <f t="shared" si="55"/>
        <v>0</v>
      </c>
      <c r="BE157" s="61">
        <f t="shared" si="55"/>
        <v>0</v>
      </c>
      <c r="BF157" s="61">
        <f t="shared" si="55"/>
        <v>0</v>
      </c>
      <c r="BG157" s="61">
        <f t="shared" si="55"/>
        <v>0</v>
      </c>
      <c r="BH157" s="61">
        <f t="shared" si="55"/>
        <v>0</v>
      </c>
      <c r="BI157" s="61">
        <f t="shared" si="55"/>
        <v>0</v>
      </c>
      <c r="BJ157" s="61">
        <f t="shared" si="55"/>
        <v>0</v>
      </c>
      <c r="BK157" s="61">
        <f t="shared" si="55"/>
        <v>0</v>
      </c>
    </row>
    <row r="158" spans="2:63" ht="13.5" customHeight="1">
      <c r="B158" s="54" t="str">
        <f>$D$6</f>
        <v>Upside</v>
      </c>
      <c r="C158" s="21" t="s">
        <v>10</v>
      </c>
      <c r="D158" s="60">
        <v>0</v>
      </c>
      <c r="E158" s="61">
        <f t="shared" ref="E158:AJ158" si="56">D158</f>
        <v>0</v>
      </c>
      <c r="F158" s="61">
        <f t="shared" si="56"/>
        <v>0</v>
      </c>
      <c r="G158" s="61">
        <f t="shared" si="56"/>
        <v>0</v>
      </c>
      <c r="H158" s="61">
        <f t="shared" si="56"/>
        <v>0</v>
      </c>
      <c r="I158" s="61">
        <f t="shared" si="56"/>
        <v>0</v>
      </c>
      <c r="J158" s="61">
        <f t="shared" si="56"/>
        <v>0</v>
      </c>
      <c r="K158" s="61">
        <f t="shared" si="56"/>
        <v>0</v>
      </c>
      <c r="L158" s="61">
        <f t="shared" si="56"/>
        <v>0</v>
      </c>
      <c r="M158" s="61">
        <f t="shared" si="56"/>
        <v>0</v>
      </c>
      <c r="N158" s="61">
        <f t="shared" si="56"/>
        <v>0</v>
      </c>
      <c r="O158" s="61">
        <f t="shared" si="56"/>
        <v>0</v>
      </c>
      <c r="P158" s="61">
        <f t="shared" si="56"/>
        <v>0</v>
      </c>
      <c r="Q158" s="61">
        <f t="shared" si="56"/>
        <v>0</v>
      </c>
      <c r="R158" s="61">
        <f t="shared" si="56"/>
        <v>0</v>
      </c>
      <c r="S158" s="61">
        <f t="shared" si="56"/>
        <v>0</v>
      </c>
      <c r="T158" s="61">
        <f t="shared" si="56"/>
        <v>0</v>
      </c>
      <c r="U158" s="61">
        <f t="shared" si="56"/>
        <v>0</v>
      </c>
      <c r="V158" s="61">
        <f t="shared" si="56"/>
        <v>0</v>
      </c>
      <c r="W158" s="61">
        <f t="shared" si="56"/>
        <v>0</v>
      </c>
      <c r="X158" s="61">
        <f t="shared" si="56"/>
        <v>0</v>
      </c>
      <c r="Y158" s="61">
        <f t="shared" si="56"/>
        <v>0</v>
      </c>
      <c r="Z158" s="61">
        <f t="shared" si="56"/>
        <v>0</v>
      </c>
      <c r="AA158" s="61">
        <f t="shared" si="56"/>
        <v>0</v>
      </c>
      <c r="AB158" s="61">
        <f t="shared" si="56"/>
        <v>0</v>
      </c>
      <c r="AC158" s="61">
        <f t="shared" si="56"/>
        <v>0</v>
      </c>
      <c r="AD158" s="61">
        <f t="shared" si="56"/>
        <v>0</v>
      </c>
      <c r="AE158" s="61">
        <f t="shared" si="56"/>
        <v>0</v>
      </c>
      <c r="AF158" s="61">
        <f t="shared" si="56"/>
        <v>0</v>
      </c>
      <c r="AG158" s="61">
        <f t="shared" si="56"/>
        <v>0</v>
      </c>
      <c r="AH158" s="61">
        <f t="shared" si="56"/>
        <v>0</v>
      </c>
      <c r="AI158" s="61">
        <f t="shared" si="56"/>
        <v>0</v>
      </c>
      <c r="AJ158" s="61">
        <f t="shared" si="56"/>
        <v>0</v>
      </c>
      <c r="AK158" s="61">
        <f t="shared" ref="AK158:BK158" si="57">AJ158</f>
        <v>0</v>
      </c>
      <c r="AL158" s="61">
        <f t="shared" si="57"/>
        <v>0</v>
      </c>
      <c r="AM158" s="61">
        <f t="shared" si="57"/>
        <v>0</v>
      </c>
      <c r="AN158" s="61">
        <f t="shared" si="57"/>
        <v>0</v>
      </c>
      <c r="AO158" s="61">
        <f t="shared" si="57"/>
        <v>0</v>
      </c>
      <c r="AP158" s="61">
        <f t="shared" si="57"/>
        <v>0</v>
      </c>
      <c r="AQ158" s="61">
        <f t="shared" si="57"/>
        <v>0</v>
      </c>
      <c r="AR158" s="61">
        <f t="shared" si="57"/>
        <v>0</v>
      </c>
      <c r="AS158" s="61">
        <f t="shared" si="57"/>
        <v>0</v>
      </c>
      <c r="AT158" s="61">
        <f t="shared" si="57"/>
        <v>0</v>
      </c>
      <c r="AU158" s="61">
        <f t="shared" si="57"/>
        <v>0</v>
      </c>
      <c r="AV158" s="61">
        <f t="shared" si="57"/>
        <v>0</v>
      </c>
      <c r="AW158" s="61">
        <f t="shared" si="57"/>
        <v>0</v>
      </c>
      <c r="AX158" s="61">
        <f t="shared" si="57"/>
        <v>0</v>
      </c>
      <c r="AY158" s="61">
        <f t="shared" si="57"/>
        <v>0</v>
      </c>
      <c r="AZ158" s="61">
        <f t="shared" si="57"/>
        <v>0</v>
      </c>
      <c r="BA158" s="61">
        <f t="shared" si="57"/>
        <v>0</v>
      </c>
      <c r="BB158" s="61">
        <f t="shared" si="57"/>
        <v>0</v>
      </c>
      <c r="BC158" s="61">
        <f t="shared" si="57"/>
        <v>0</v>
      </c>
      <c r="BD158" s="61">
        <f t="shared" si="57"/>
        <v>0</v>
      </c>
      <c r="BE158" s="61">
        <f t="shared" si="57"/>
        <v>0</v>
      </c>
      <c r="BF158" s="61">
        <f t="shared" si="57"/>
        <v>0</v>
      </c>
      <c r="BG158" s="61">
        <f t="shared" si="57"/>
        <v>0</v>
      </c>
      <c r="BH158" s="61">
        <f t="shared" si="57"/>
        <v>0</v>
      </c>
      <c r="BI158" s="61">
        <f t="shared" si="57"/>
        <v>0</v>
      </c>
      <c r="BJ158" s="61">
        <f t="shared" si="57"/>
        <v>0</v>
      </c>
      <c r="BK158" s="61">
        <f t="shared" si="57"/>
        <v>0</v>
      </c>
    </row>
    <row r="159" spans="2:63" ht="13.5" customHeight="1">
      <c r="B159" s="54" t="str">
        <f>$D$7</f>
        <v>Downside</v>
      </c>
      <c r="C159" s="21" t="s">
        <v>10</v>
      </c>
      <c r="D159" s="60">
        <v>0</v>
      </c>
      <c r="E159" s="61">
        <f t="shared" ref="E159:AJ159" si="58">D159</f>
        <v>0</v>
      </c>
      <c r="F159" s="61">
        <f t="shared" si="58"/>
        <v>0</v>
      </c>
      <c r="G159" s="61">
        <f t="shared" si="58"/>
        <v>0</v>
      </c>
      <c r="H159" s="61">
        <f t="shared" si="58"/>
        <v>0</v>
      </c>
      <c r="I159" s="61">
        <f t="shared" si="58"/>
        <v>0</v>
      </c>
      <c r="J159" s="61">
        <f t="shared" si="58"/>
        <v>0</v>
      </c>
      <c r="K159" s="61">
        <f t="shared" si="58"/>
        <v>0</v>
      </c>
      <c r="L159" s="61">
        <f t="shared" si="58"/>
        <v>0</v>
      </c>
      <c r="M159" s="61">
        <f t="shared" si="58"/>
        <v>0</v>
      </c>
      <c r="N159" s="61">
        <f t="shared" si="58"/>
        <v>0</v>
      </c>
      <c r="O159" s="61">
        <f t="shared" si="58"/>
        <v>0</v>
      </c>
      <c r="P159" s="61">
        <f t="shared" si="58"/>
        <v>0</v>
      </c>
      <c r="Q159" s="61">
        <f t="shared" si="58"/>
        <v>0</v>
      </c>
      <c r="R159" s="61">
        <f t="shared" si="58"/>
        <v>0</v>
      </c>
      <c r="S159" s="61">
        <f t="shared" si="58"/>
        <v>0</v>
      </c>
      <c r="T159" s="61">
        <f t="shared" si="58"/>
        <v>0</v>
      </c>
      <c r="U159" s="61">
        <f t="shared" si="58"/>
        <v>0</v>
      </c>
      <c r="V159" s="61">
        <f t="shared" si="58"/>
        <v>0</v>
      </c>
      <c r="W159" s="61">
        <f t="shared" si="58"/>
        <v>0</v>
      </c>
      <c r="X159" s="61">
        <f t="shared" si="58"/>
        <v>0</v>
      </c>
      <c r="Y159" s="61">
        <f t="shared" si="58"/>
        <v>0</v>
      </c>
      <c r="Z159" s="61">
        <f t="shared" si="58"/>
        <v>0</v>
      </c>
      <c r="AA159" s="61">
        <f t="shared" si="58"/>
        <v>0</v>
      </c>
      <c r="AB159" s="61">
        <f t="shared" si="58"/>
        <v>0</v>
      </c>
      <c r="AC159" s="61">
        <f t="shared" si="58"/>
        <v>0</v>
      </c>
      <c r="AD159" s="61">
        <f t="shared" si="58"/>
        <v>0</v>
      </c>
      <c r="AE159" s="61">
        <f t="shared" si="58"/>
        <v>0</v>
      </c>
      <c r="AF159" s="61">
        <f t="shared" si="58"/>
        <v>0</v>
      </c>
      <c r="AG159" s="61">
        <f t="shared" si="58"/>
        <v>0</v>
      </c>
      <c r="AH159" s="61">
        <f t="shared" si="58"/>
        <v>0</v>
      </c>
      <c r="AI159" s="61">
        <f t="shared" si="58"/>
        <v>0</v>
      </c>
      <c r="AJ159" s="61">
        <f t="shared" si="58"/>
        <v>0</v>
      </c>
      <c r="AK159" s="61">
        <f t="shared" ref="AK159:BK159" si="59">AJ159</f>
        <v>0</v>
      </c>
      <c r="AL159" s="61">
        <f t="shared" si="59"/>
        <v>0</v>
      </c>
      <c r="AM159" s="61">
        <f t="shared" si="59"/>
        <v>0</v>
      </c>
      <c r="AN159" s="61">
        <f t="shared" si="59"/>
        <v>0</v>
      </c>
      <c r="AO159" s="61">
        <f t="shared" si="59"/>
        <v>0</v>
      </c>
      <c r="AP159" s="61">
        <f t="shared" si="59"/>
        <v>0</v>
      </c>
      <c r="AQ159" s="61">
        <f t="shared" si="59"/>
        <v>0</v>
      </c>
      <c r="AR159" s="61">
        <f t="shared" si="59"/>
        <v>0</v>
      </c>
      <c r="AS159" s="61">
        <f t="shared" si="59"/>
        <v>0</v>
      </c>
      <c r="AT159" s="61">
        <f t="shared" si="59"/>
        <v>0</v>
      </c>
      <c r="AU159" s="61">
        <f t="shared" si="59"/>
        <v>0</v>
      </c>
      <c r="AV159" s="61">
        <f t="shared" si="59"/>
        <v>0</v>
      </c>
      <c r="AW159" s="61">
        <f t="shared" si="59"/>
        <v>0</v>
      </c>
      <c r="AX159" s="61">
        <f t="shared" si="59"/>
        <v>0</v>
      </c>
      <c r="AY159" s="61">
        <f t="shared" si="59"/>
        <v>0</v>
      </c>
      <c r="AZ159" s="61">
        <f t="shared" si="59"/>
        <v>0</v>
      </c>
      <c r="BA159" s="61">
        <f t="shared" si="59"/>
        <v>0</v>
      </c>
      <c r="BB159" s="61">
        <f t="shared" si="59"/>
        <v>0</v>
      </c>
      <c r="BC159" s="61">
        <f t="shared" si="59"/>
        <v>0</v>
      </c>
      <c r="BD159" s="61">
        <f t="shared" si="59"/>
        <v>0</v>
      </c>
      <c r="BE159" s="61">
        <f t="shared" si="59"/>
        <v>0</v>
      </c>
      <c r="BF159" s="61">
        <f t="shared" si="59"/>
        <v>0</v>
      </c>
      <c r="BG159" s="61">
        <f t="shared" si="59"/>
        <v>0</v>
      </c>
      <c r="BH159" s="61">
        <f t="shared" si="59"/>
        <v>0</v>
      </c>
      <c r="BI159" s="61">
        <f t="shared" si="59"/>
        <v>0</v>
      </c>
      <c r="BJ159" s="61">
        <f t="shared" si="59"/>
        <v>0</v>
      </c>
      <c r="BK159" s="61">
        <f t="shared" si="59"/>
        <v>0</v>
      </c>
    </row>
    <row r="161" spans="2:63" ht="13.5" customHeight="1">
      <c r="B161" s="47" t="s">
        <v>36</v>
      </c>
      <c r="C161" s="21" t="s">
        <v>19</v>
      </c>
      <c r="D161" s="19">
        <f t="shared" ref="D161:AI161" si="60">CHOOSE($C$10,D162,D163,D164)</f>
        <v>100</v>
      </c>
      <c r="E161" s="19">
        <f t="shared" si="60"/>
        <v>100</v>
      </c>
      <c r="F161" s="19">
        <f t="shared" si="60"/>
        <v>100</v>
      </c>
      <c r="G161" s="19">
        <f t="shared" si="60"/>
        <v>100</v>
      </c>
      <c r="H161" s="19">
        <f t="shared" si="60"/>
        <v>100</v>
      </c>
      <c r="I161" s="19">
        <f t="shared" si="60"/>
        <v>100</v>
      </c>
      <c r="J161" s="19">
        <f t="shared" si="60"/>
        <v>100</v>
      </c>
      <c r="K161" s="19">
        <f t="shared" si="60"/>
        <v>100</v>
      </c>
      <c r="L161" s="19">
        <f t="shared" si="60"/>
        <v>100</v>
      </c>
      <c r="M161" s="19">
        <f t="shared" si="60"/>
        <v>100</v>
      </c>
      <c r="N161" s="19">
        <f t="shared" si="60"/>
        <v>100</v>
      </c>
      <c r="O161" s="19">
        <f t="shared" si="60"/>
        <v>110</v>
      </c>
      <c r="P161" s="19">
        <f t="shared" si="60"/>
        <v>110</v>
      </c>
      <c r="Q161" s="19">
        <f t="shared" si="60"/>
        <v>110</v>
      </c>
      <c r="R161" s="19">
        <f t="shared" si="60"/>
        <v>110</v>
      </c>
      <c r="S161" s="19">
        <f t="shared" si="60"/>
        <v>110</v>
      </c>
      <c r="T161" s="19">
        <f t="shared" si="60"/>
        <v>110</v>
      </c>
      <c r="U161" s="19">
        <f t="shared" si="60"/>
        <v>110</v>
      </c>
      <c r="V161" s="19">
        <f t="shared" si="60"/>
        <v>110</v>
      </c>
      <c r="W161" s="19">
        <f t="shared" si="60"/>
        <v>110</v>
      </c>
      <c r="X161" s="19">
        <f t="shared" si="60"/>
        <v>110</v>
      </c>
      <c r="Y161" s="19">
        <f t="shared" si="60"/>
        <v>110</v>
      </c>
      <c r="Z161" s="19">
        <f t="shared" si="60"/>
        <v>110</v>
      </c>
      <c r="AA161" s="19">
        <f t="shared" si="60"/>
        <v>121</v>
      </c>
      <c r="AB161" s="19">
        <f t="shared" si="60"/>
        <v>121</v>
      </c>
      <c r="AC161" s="19">
        <f t="shared" si="60"/>
        <v>121</v>
      </c>
      <c r="AD161" s="19">
        <f t="shared" si="60"/>
        <v>121</v>
      </c>
      <c r="AE161" s="19">
        <f t="shared" si="60"/>
        <v>121</v>
      </c>
      <c r="AF161" s="19">
        <f t="shared" si="60"/>
        <v>121</v>
      </c>
      <c r="AG161" s="19">
        <f t="shared" si="60"/>
        <v>121</v>
      </c>
      <c r="AH161" s="19">
        <f t="shared" si="60"/>
        <v>121</v>
      </c>
      <c r="AI161" s="19">
        <f t="shared" si="60"/>
        <v>121</v>
      </c>
      <c r="AJ161" s="19">
        <f t="shared" ref="AJ161:BK161" si="61">CHOOSE($C$10,AJ162,AJ163,AJ164)</f>
        <v>121</v>
      </c>
      <c r="AK161" s="19">
        <f t="shared" si="61"/>
        <v>121</v>
      </c>
      <c r="AL161" s="19">
        <f t="shared" si="61"/>
        <v>134</v>
      </c>
      <c r="AM161" s="19">
        <f t="shared" si="61"/>
        <v>134</v>
      </c>
      <c r="AN161" s="19">
        <f t="shared" si="61"/>
        <v>134</v>
      </c>
      <c r="AO161" s="19">
        <f t="shared" si="61"/>
        <v>134</v>
      </c>
      <c r="AP161" s="19">
        <f t="shared" si="61"/>
        <v>134</v>
      </c>
      <c r="AQ161" s="19">
        <f t="shared" si="61"/>
        <v>134</v>
      </c>
      <c r="AR161" s="19">
        <f t="shared" si="61"/>
        <v>134</v>
      </c>
      <c r="AS161" s="19">
        <f t="shared" si="61"/>
        <v>134</v>
      </c>
      <c r="AT161" s="19">
        <f t="shared" si="61"/>
        <v>134</v>
      </c>
      <c r="AU161" s="19">
        <f t="shared" si="61"/>
        <v>134</v>
      </c>
      <c r="AV161" s="19">
        <f t="shared" si="61"/>
        <v>134</v>
      </c>
      <c r="AW161" s="19">
        <f t="shared" si="61"/>
        <v>134</v>
      </c>
      <c r="AX161" s="19">
        <f t="shared" si="61"/>
        <v>134</v>
      </c>
      <c r="AY161" s="19">
        <f t="shared" si="61"/>
        <v>147</v>
      </c>
      <c r="AZ161" s="19">
        <f t="shared" si="61"/>
        <v>147</v>
      </c>
      <c r="BA161" s="19">
        <f t="shared" si="61"/>
        <v>147</v>
      </c>
      <c r="BB161" s="19">
        <f t="shared" si="61"/>
        <v>147</v>
      </c>
      <c r="BC161" s="19">
        <f t="shared" si="61"/>
        <v>147</v>
      </c>
      <c r="BD161" s="19">
        <f t="shared" si="61"/>
        <v>147</v>
      </c>
      <c r="BE161" s="19">
        <f t="shared" si="61"/>
        <v>147</v>
      </c>
      <c r="BF161" s="19">
        <f t="shared" si="61"/>
        <v>147</v>
      </c>
      <c r="BG161" s="19">
        <f t="shared" si="61"/>
        <v>147</v>
      </c>
      <c r="BH161" s="19">
        <f t="shared" si="61"/>
        <v>147</v>
      </c>
      <c r="BI161" s="19">
        <f t="shared" si="61"/>
        <v>147</v>
      </c>
      <c r="BJ161" s="19">
        <f t="shared" si="61"/>
        <v>147</v>
      </c>
      <c r="BK161" s="19">
        <f t="shared" si="61"/>
        <v>147</v>
      </c>
    </row>
    <row r="162" spans="2:63" ht="13.5" customHeight="1">
      <c r="B162" s="35" t="str">
        <f>$D$5</f>
        <v>Base</v>
      </c>
      <c r="C162" s="21" t="s">
        <v>19</v>
      </c>
      <c r="D162" s="49">
        <v>150</v>
      </c>
      <c r="E162" s="62">
        <f t="shared" ref="E162:N162" si="62">D162</f>
        <v>150</v>
      </c>
      <c r="F162" s="62">
        <f t="shared" si="62"/>
        <v>150</v>
      </c>
      <c r="G162" s="62">
        <f t="shared" si="62"/>
        <v>150</v>
      </c>
      <c r="H162" s="62">
        <f t="shared" si="62"/>
        <v>150</v>
      </c>
      <c r="I162" s="62">
        <f t="shared" si="62"/>
        <v>150</v>
      </c>
      <c r="J162" s="62">
        <f t="shared" si="62"/>
        <v>150</v>
      </c>
      <c r="K162" s="62">
        <f t="shared" si="62"/>
        <v>150</v>
      </c>
      <c r="L162" s="62">
        <f t="shared" si="62"/>
        <v>150</v>
      </c>
      <c r="M162" s="62">
        <f t="shared" si="62"/>
        <v>150</v>
      </c>
      <c r="N162" s="62">
        <f t="shared" si="62"/>
        <v>150</v>
      </c>
      <c r="O162" s="62">
        <f>N162*(1+10/100)</f>
        <v>165</v>
      </c>
      <c r="P162" s="62">
        <f t="shared" ref="P162:Z162" si="63">O162</f>
        <v>165</v>
      </c>
      <c r="Q162" s="62">
        <f t="shared" si="63"/>
        <v>165</v>
      </c>
      <c r="R162" s="62">
        <f t="shared" si="63"/>
        <v>165</v>
      </c>
      <c r="S162" s="62">
        <f t="shared" si="63"/>
        <v>165</v>
      </c>
      <c r="T162" s="62">
        <f t="shared" si="63"/>
        <v>165</v>
      </c>
      <c r="U162" s="62">
        <f t="shared" si="63"/>
        <v>165</v>
      </c>
      <c r="V162" s="62">
        <f t="shared" si="63"/>
        <v>165</v>
      </c>
      <c r="W162" s="62">
        <f t="shared" si="63"/>
        <v>165</v>
      </c>
      <c r="X162" s="62">
        <f t="shared" si="63"/>
        <v>165</v>
      </c>
      <c r="Y162" s="62">
        <f t="shared" si="63"/>
        <v>165</v>
      </c>
      <c r="Z162" s="62">
        <f t="shared" si="63"/>
        <v>165</v>
      </c>
      <c r="AA162" s="62">
        <f>Z162*(1+10/100)</f>
        <v>181.50000000000003</v>
      </c>
      <c r="AB162" s="62">
        <f t="shared" ref="AB162:AK162" si="64">AA162</f>
        <v>181.50000000000003</v>
      </c>
      <c r="AC162" s="62">
        <f t="shared" si="64"/>
        <v>181.50000000000003</v>
      </c>
      <c r="AD162" s="62">
        <f t="shared" si="64"/>
        <v>181.50000000000003</v>
      </c>
      <c r="AE162" s="62">
        <f t="shared" si="64"/>
        <v>181.50000000000003</v>
      </c>
      <c r="AF162" s="62">
        <f t="shared" si="64"/>
        <v>181.50000000000003</v>
      </c>
      <c r="AG162" s="62">
        <f t="shared" si="64"/>
        <v>181.50000000000003</v>
      </c>
      <c r="AH162" s="62">
        <f t="shared" si="64"/>
        <v>181.50000000000003</v>
      </c>
      <c r="AI162" s="62">
        <f t="shared" si="64"/>
        <v>181.50000000000003</v>
      </c>
      <c r="AJ162" s="62">
        <f t="shared" si="64"/>
        <v>181.50000000000003</v>
      </c>
      <c r="AK162" s="62">
        <f t="shared" si="64"/>
        <v>181.50000000000003</v>
      </c>
      <c r="AL162" s="62">
        <f>AK162*(1+10/100)</f>
        <v>199.65000000000003</v>
      </c>
      <c r="AM162" s="62">
        <f t="shared" ref="AM162:AX162" si="65">AL162</f>
        <v>199.65000000000003</v>
      </c>
      <c r="AN162" s="62">
        <f t="shared" si="65"/>
        <v>199.65000000000003</v>
      </c>
      <c r="AO162" s="62">
        <f t="shared" si="65"/>
        <v>199.65000000000003</v>
      </c>
      <c r="AP162" s="62">
        <f t="shared" si="65"/>
        <v>199.65000000000003</v>
      </c>
      <c r="AQ162" s="62">
        <f t="shared" si="65"/>
        <v>199.65000000000003</v>
      </c>
      <c r="AR162" s="62">
        <f t="shared" si="65"/>
        <v>199.65000000000003</v>
      </c>
      <c r="AS162" s="62">
        <f t="shared" si="65"/>
        <v>199.65000000000003</v>
      </c>
      <c r="AT162" s="62">
        <f t="shared" si="65"/>
        <v>199.65000000000003</v>
      </c>
      <c r="AU162" s="62">
        <f t="shared" si="65"/>
        <v>199.65000000000003</v>
      </c>
      <c r="AV162" s="62">
        <f t="shared" si="65"/>
        <v>199.65000000000003</v>
      </c>
      <c r="AW162" s="62">
        <f t="shared" si="65"/>
        <v>199.65000000000003</v>
      </c>
      <c r="AX162" s="62">
        <f t="shared" si="65"/>
        <v>199.65000000000003</v>
      </c>
      <c r="AY162" s="62">
        <f>AX162*(1+10/100)</f>
        <v>219.61500000000007</v>
      </c>
      <c r="AZ162" s="62">
        <f t="shared" ref="AZ162:BK162" si="66">AY162</f>
        <v>219.61500000000007</v>
      </c>
      <c r="BA162" s="62">
        <f t="shared" si="66"/>
        <v>219.61500000000007</v>
      </c>
      <c r="BB162" s="62">
        <f t="shared" si="66"/>
        <v>219.61500000000007</v>
      </c>
      <c r="BC162" s="62">
        <f t="shared" si="66"/>
        <v>219.61500000000007</v>
      </c>
      <c r="BD162" s="62">
        <f t="shared" si="66"/>
        <v>219.61500000000007</v>
      </c>
      <c r="BE162" s="62">
        <f t="shared" si="66"/>
        <v>219.61500000000007</v>
      </c>
      <c r="BF162" s="62">
        <f t="shared" si="66"/>
        <v>219.61500000000007</v>
      </c>
      <c r="BG162" s="62">
        <f t="shared" si="66"/>
        <v>219.61500000000007</v>
      </c>
      <c r="BH162" s="62">
        <f t="shared" si="66"/>
        <v>219.61500000000007</v>
      </c>
      <c r="BI162" s="62">
        <f t="shared" si="66"/>
        <v>219.61500000000007</v>
      </c>
      <c r="BJ162" s="62">
        <f t="shared" si="66"/>
        <v>219.61500000000007</v>
      </c>
      <c r="BK162" s="62">
        <f t="shared" si="66"/>
        <v>219.61500000000007</v>
      </c>
    </row>
    <row r="163" spans="2:63" ht="13.5" customHeight="1">
      <c r="B163" s="54" t="str">
        <f>$D$6</f>
        <v>Upside</v>
      </c>
      <c r="C163" s="21" t="s">
        <v>19</v>
      </c>
      <c r="D163" s="49">
        <v>225</v>
      </c>
      <c r="E163" s="62">
        <v>225</v>
      </c>
      <c r="F163" s="62">
        <v>225</v>
      </c>
      <c r="G163" s="62">
        <v>225</v>
      </c>
      <c r="H163" s="62">
        <v>225</v>
      </c>
      <c r="I163" s="62">
        <v>225</v>
      </c>
      <c r="J163" s="62">
        <v>225</v>
      </c>
      <c r="K163" s="62">
        <v>225</v>
      </c>
      <c r="L163" s="62">
        <v>225</v>
      </c>
      <c r="M163" s="62">
        <v>225</v>
      </c>
      <c r="N163" s="62">
        <v>225</v>
      </c>
      <c r="O163" s="62">
        <v>248</v>
      </c>
      <c r="P163" s="62">
        <v>248</v>
      </c>
      <c r="Q163" s="62">
        <v>248</v>
      </c>
      <c r="R163" s="62">
        <v>248</v>
      </c>
      <c r="S163" s="62">
        <v>248</v>
      </c>
      <c r="T163" s="62">
        <v>248</v>
      </c>
      <c r="U163" s="62">
        <v>248</v>
      </c>
      <c r="V163" s="62">
        <v>248</v>
      </c>
      <c r="W163" s="62">
        <v>248</v>
      </c>
      <c r="X163" s="62">
        <v>248</v>
      </c>
      <c r="Y163" s="62">
        <v>248</v>
      </c>
      <c r="Z163" s="62">
        <v>248</v>
      </c>
      <c r="AA163" s="62">
        <v>273</v>
      </c>
      <c r="AB163" s="62">
        <v>273</v>
      </c>
      <c r="AC163" s="62">
        <v>273</v>
      </c>
      <c r="AD163" s="62">
        <v>273</v>
      </c>
      <c r="AE163" s="62">
        <v>273</v>
      </c>
      <c r="AF163" s="62">
        <v>273</v>
      </c>
      <c r="AG163" s="62">
        <v>273</v>
      </c>
      <c r="AH163" s="62">
        <v>273</v>
      </c>
      <c r="AI163" s="62">
        <v>273</v>
      </c>
      <c r="AJ163" s="62">
        <v>273</v>
      </c>
      <c r="AK163" s="62">
        <v>273</v>
      </c>
      <c r="AL163" s="62">
        <v>300</v>
      </c>
      <c r="AM163" s="62">
        <v>300</v>
      </c>
      <c r="AN163" s="62">
        <v>300</v>
      </c>
      <c r="AO163" s="62">
        <v>300</v>
      </c>
      <c r="AP163" s="62">
        <v>300</v>
      </c>
      <c r="AQ163" s="62">
        <v>300</v>
      </c>
      <c r="AR163" s="62">
        <v>300</v>
      </c>
      <c r="AS163" s="62">
        <v>300</v>
      </c>
      <c r="AT163" s="62">
        <v>300</v>
      </c>
      <c r="AU163" s="62">
        <v>300</v>
      </c>
      <c r="AV163" s="62">
        <v>300</v>
      </c>
      <c r="AW163" s="62">
        <v>300</v>
      </c>
      <c r="AX163" s="62">
        <v>300</v>
      </c>
      <c r="AY163" s="62">
        <v>330</v>
      </c>
      <c r="AZ163" s="62">
        <v>330</v>
      </c>
      <c r="BA163" s="62">
        <v>330</v>
      </c>
      <c r="BB163" s="62">
        <v>330</v>
      </c>
      <c r="BC163" s="62">
        <v>330</v>
      </c>
      <c r="BD163" s="62">
        <v>330</v>
      </c>
      <c r="BE163" s="62">
        <v>330</v>
      </c>
      <c r="BF163" s="62">
        <v>330</v>
      </c>
      <c r="BG163" s="62">
        <v>330</v>
      </c>
      <c r="BH163" s="62">
        <v>330</v>
      </c>
      <c r="BI163" s="62">
        <v>330</v>
      </c>
      <c r="BJ163" s="62">
        <v>330</v>
      </c>
      <c r="BK163" s="62">
        <v>330</v>
      </c>
    </row>
    <row r="164" spans="2:63" ht="13.5" customHeight="1">
      <c r="B164" s="54" t="str">
        <f>$D$7</f>
        <v>Downside</v>
      </c>
      <c r="C164" s="21" t="s">
        <v>19</v>
      </c>
      <c r="D164" s="49">
        <v>100</v>
      </c>
      <c r="E164" s="62">
        <v>100</v>
      </c>
      <c r="F164" s="62">
        <v>100</v>
      </c>
      <c r="G164" s="62">
        <v>100</v>
      </c>
      <c r="H164" s="62">
        <v>100</v>
      </c>
      <c r="I164" s="62">
        <v>100</v>
      </c>
      <c r="J164" s="62">
        <v>100</v>
      </c>
      <c r="K164" s="62">
        <v>100</v>
      </c>
      <c r="L164" s="62">
        <v>100</v>
      </c>
      <c r="M164" s="62">
        <v>100</v>
      </c>
      <c r="N164" s="62">
        <v>100</v>
      </c>
      <c r="O164" s="62">
        <v>110</v>
      </c>
      <c r="P164" s="62">
        <v>110</v>
      </c>
      <c r="Q164" s="62">
        <v>110</v>
      </c>
      <c r="R164" s="62">
        <v>110</v>
      </c>
      <c r="S164" s="62">
        <v>110</v>
      </c>
      <c r="T164" s="62">
        <v>110</v>
      </c>
      <c r="U164" s="62">
        <v>110</v>
      </c>
      <c r="V164" s="62">
        <v>110</v>
      </c>
      <c r="W164" s="62">
        <v>110</v>
      </c>
      <c r="X164" s="62">
        <v>110</v>
      </c>
      <c r="Y164" s="62">
        <v>110</v>
      </c>
      <c r="Z164" s="62">
        <v>110</v>
      </c>
      <c r="AA164" s="62">
        <v>121</v>
      </c>
      <c r="AB164" s="62">
        <v>121</v>
      </c>
      <c r="AC164" s="62">
        <v>121</v>
      </c>
      <c r="AD164" s="62">
        <v>121</v>
      </c>
      <c r="AE164" s="62">
        <v>121</v>
      </c>
      <c r="AF164" s="62">
        <v>121</v>
      </c>
      <c r="AG164" s="62">
        <v>121</v>
      </c>
      <c r="AH164" s="62">
        <v>121</v>
      </c>
      <c r="AI164" s="62">
        <v>121</v>
      </c>
      <c r="AJ164" s="62">
        <v>121</v>
      </c>
      <c r="AK164" s="62">
        <v>121</v>
      </c>
      <c r="AL164" s="62">
        <v>134</v>
      </c>
      <c r="AM164" s="62">
        <v>134</v>
      </c>
      <c r="AN164" s="62">
        <v>134</v>
      </c>
      <c r="AO164" s="62">
        <v>134</v>
      </c>
      <c r="AP164" s="62">
        <v>134</v>
      </c>
      <c r="AQ164" s="62">
        <v>134</v>
      </c>
      <c r="AR164" s="62">
        <v>134</v>
      </c>
      <c r="AS164" s="62">
        <v>134</v>
      </c>
      <c r="AT164" s="62">
        <v>134</v>
      </c>
      <c r="AU164" s="62">
        <v>134</v>
      </c>
      <c r="AV164" s="62">
        <v>134</v>
      </c>
      <c r="AW164" s="62">
        <v>134</v>
      </c>
      <c r="AX164" s="62">
        <v>134</v>
      </c>
      <c r="AY164" s="62">
        <v>147</v>
      </c>
      <c r="AZ164" s="62">
        <v>147</v>
      </c>
      <c r="BA164" s="62">
        <v>147</v>
      </c>
      <c r="BB164" s="62">
        <v>147</v>
      </c>
      <c r="BC164" s="62">
        <v>147</v>
      </c>
      <c r="BD164" s="62">
        <v>147</v>
      </c>
      <c r="BE164" s="62">
        <v>147</v>
      </c>
      <c r="BF164" s="62">
        <v>147</v>
      </c>
      <c r="BG164" s="62">
        <v>147</v>
      </c>
      <c r="BH164" s="62">
        <v>147</v>
      </c>
      <c r="BI164" s="62">
        <v>147</v>
      </c>
      <c r="BJ164" s="62">
        <v>147</v>
      </c>
      <c r="BK164" s="62">
        <v>147</v>
      </c>
    </row>
    <row r="165" spans="2:63" ht="13.5" customHeight="1">
      <c r="B165" s="55"/>
      <c r="C165" s="25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  <c r="AS165" s="56"/>
      <c r="AT165" s="56"/>
      <c r="AU165" s="56"/>
      <c r="AV165" s="56"/>
      <c r="AW165" s="56"/>
      <c r="AX165" s="56"/>
      <c r="AY165" s="56"/>
      <c r="AZ165" s="56"/>
      <c r="BA165" s="56"/>
      <c r="BB165" s="56"/>
      <c r="BC165" s="56"/>
      <c r="BD165" s="56"/>
      <c r="BE165" s="56"/>
      <c r="BF165" s="56"/>
      <c r="BG165" s="56"/>
      <c r="BH165" s="56"/>
      <c r="BI165" s="56"/>
      <c r="BJ165" s="56"/>
      <c r="BK165" s="56"/>
    </row>
    <row r="166" spans="2:63" ht="13.5" customHeight="1">
      <c r="B166" s="47" t="s">
        <v>37</v>
      </c>
      <c r="C166" s="21" t="s">
        <v>19</v>
      </c>
      <c r="D166" s="19">
        <f t="shared" ref="D166:AI166" si="67">CHOOSE($C$10,D167,D168,D169)</f>
        <v>200</v>
      </c>
      <c r="E166" s="19">
        <f t="shared" si="67"/>
        <v>200</v>
      </c>
      <c r="F166" s="19">
        <f t="shared" si="67"/>
        <v>200</v>
      </c>
      <c r="G166" s="19">
        <f t="shared" si="67"/>
        <v>200</v>
      </c>
      <c r="H166" s="19">
        <f t="shared" si="67"/>
        <v>200</v>
      </c>
      <c r="I166" s="19">
        <f t="shared" si="67"/>
        <v>200</v>
      </c>
      <c r="J166" s="19">
        <f t="shared" si="67"/>
        <v>200</v>
      </c>
      <c r="K166" s="19">
        <f t="shared" si="67"/>
        <v>200</v>
      </c>
      <c r="L166" s="19">
        <f t="shared" si="67"/>
        <v>200</v>
      </c>
      <c r="M166" s="19">
        <f t="shared" si="67"/>
        <v>200</v>
      </c>
      <c r="N166" s="19">
        <f t="shared" si="67"/>
        <v>200</v>
      </c>
      <c r="O166" s="19">
        <f t="shared" si="67"/>
        <v>200</v>
      </c>
      <c r="P166" s="19">
        <f t="shared" si="67"/>
        <v>200</v>
      </c>
      <c r="Q166" s="19">
        <f t="shared" si="67"/>
        <v>200</v>
      </c>
      <c r="R166" s="19">
        <f t="shared" si="67"/>
        <v>200</v>
      </c>
      <c r="S166" s="19">
        <f t="shared" si="67"/>
        <v>200</v>
      </c>
      <c r="T166" s="19">
        <f t="shared" si="67"/>
        <v>200</v>
      </c>
      <c r="U166" s="19">
        <f t="shared" si="67"/>
        <v>200</v>
      </c>
      <c r="V166" s="19">
        <f t="shared" si="67"/>
        <v>200</v>
      </c>
      <c r="W166" s="19">
        <f t="shared" si="67"/>
        <v>200</v>
      </c>
      <c r="X166" s="19">
        <f t="shared" si="67"/>
        <v>200</v>
      </c>
      <c r="Y166" s="19">
        <f t="shared" si="67"/>
        <v>200</v>
      </c>
      <c r="Z166" s="19">
        <f t="shared" si="67"/>
        <v>200</v>
      </c>
      <c r="AA166" s="19">
        <f t="shared" si="67"/>
        <v>200</v>
      </c>
      <c r="AB166" s="19">
        <f t="shared" si="67"/>
        <v>200</v>
      </c>
      <c r="AC166" s="19">
        <f t="shared" si="67"/>
        <v>200</v>
      </c>
      <c r="AD166" s="19">
        <f t="shared" si="67"/>
        <v>200</v>
      </c>
      <c r="AE166" s="19">
        <f t="shared" si="67"/>
        <v>200</v>
      </c>
      <c r="AF166" s="19">
        <f t="shared" si="67"/>
        <v>200</v>
      </c>
      <c r="AG166" s="19">
        <f t="shared" si="67"/>
        <v>200</v>
      </c>
      <c r="AH166" s="19">
        <f t="shared" si="67"/>
        <v>200</v>
      </c>
      <c r="AI166" s="19">
        <f t="shared" si="67"/>
        <v>200</v>
      </c>
      <c r="AJ166" s="19">
        <f t="shared" ref="AJ166:BK166" si="68">CHOOSE($C$10,AJ167,AJ168,AJ169)</f>
        <v>200</v>
      </c>
      <c r="AK166" s="19">
        <f t="shared" si="68"/>
        <v>200</v>
      </c>
      <c r="AL166" s="19">
        <f t="shared" si="68"/>
        <v>200</v>
      </c>
      <c r="AM166" s="19">
        <f t="shared" si="68"/>
        <v>200</v>
      </c>
      <c r="AN166" s="19">
        <f t="shared" si="68"/>
        <v>200</v>
      </c>
      <c r="AO166" s="19">
        <f t="shared" si="68"/>
        <v>200</v>
      </c>
      <c r="AP166" s="19">
        <f t="shared" si="68"/>
        <v>200</v>
      </c>
      <c r="AQ166" s="19">
        <f t="shared" si="68"/>
        <v>200</v>
      </c>
      <c r="AR166" s="19">
        <f t="shared" si="68"/>
        <v>200</v>
      </c>
      <c r="AS166" s="19">
        <f t="shared" si="68"/>
        <v>200</v>
      </c>
      <c r="AT166" s="19">
        <f t="shared" si="68"/>
        <v>200</v>
      </c>
      <c r="AU166" s="19">
        <f t="shared" si="68"/>
        <v>200</v>
      </c>
      <c r="AV166" s="19">
        <f t="shared" si="68"/>
        <v>200</v>
      </c>
      <c r="AW166" s="19">
        <f t="shared" si="68"/>
        <v>200</v>
      </c>
      <c r="AX166" s="19">
        <f t="shared" si="68"/>
        <v>200</v>
      </c>
      <c r="AY166" s="19">
        <f t="shared" si="68"/>
        <v>200</v>
      </c>
      <c r="AZ166" s="19">
        <f t="shared" si="68"/>
        <v>200</v>
      </c>
      <c r="BA166" s="19">
        <f t="shared" si="68"/>
        <v>200</v>
      </c>
      <c r="BB166" s="19">
        <f t="shared" si="68"/>
        <v>200</v>
      </c>
      <c r="BC166" s="19">
        <f t="shared" si="68"/>
        <v>200</v>
      </c>
      <c r="BD166" s="19">
        <f t="shared" si="68"/>
        <v>200</v>
      </c>
      <c r="BE166" s="19">
        <f t="shared" si="68"/>
        <v>200</v>
      </c>
      <c r="BF166" s="19">
        <f t="shared" si="68"/>
        <v>200</v>
      </c>
      <c r="BG166" s="19">
        <f t="shared" si="68"/>
        <v>200</v>
      </c>
      <c r="BH166" s="19">
        <f t="shared" si="68"/>
        <v>200</v>
      </c>
      <c r="BI166" s="19">
        <f t="shared" si="68"/>
        <v>200</v>
      </c>
      <c r="BJ166" s="19">
        <f t="shared" si="68"/>
        <v>200</v>
      </c>
      <c r="BK166" s="19">
        <f t="shared" si="68"/>
        <v>200</v>
      </c>
    </row>
    <row r="167" spans="2:63" ht="13.5" customHeight="1">
      <c r="B167" s="35" t="str">
        <f>$D$5</f>
        <v>Base</v>
      </c>
      <c r="C167" s="21" t="s">
        <v>19</v>
      </c>
      <c r="D167" s="49">
        <f>D162*2</f>
        <v>300</v>
      </c>
      <c r="E167" s="62">
        <f t="shared" ref="E167:AJ167" si="69">D167</f>
        <v>300</v>
      </c>
      <c r="F167" s="62">
        <f t="shared" si="69"/>
        <v>300</v>
      </c>
      <c r="G167" s="62">
        <f t="shared" si="69"/>
        <v>300</v>
      </c>
      <c r="H167" s="62">
        <f t="shared" si="69"/>
        <v>300</v>
      </c>
      <c r="I167" s="62">
        <f t="shared" si="69"/>
        <v>300</v>
      </c>
      <c r="J167" s="62">
        <f t="shared" si="69"/>
        <v>300</v>
      </c>
      <c r="K167" s="62">
        <f t="shared" si="69"/>
        <v>300</v>
      </c>
      <c r="L167" s="62">
        <f t="shared" si="69"/>
        <v>300</v>
      </c>
      <c r="M167" s="62">
        <f t="shared" si="69"/>
        <v>300</v>
      </c>
      <c r="N167" s="62">
        <f t="shared" si="69"/>
        <v>300</v>
      </c>
      <c r="O167" s="62">
        <f t="shared" si="69"/>
        <v>300</v>
      </c>
      <c r="P167" s="62">
        <f t="shared" si="69"/>
        <v>300</v>
      </c>
      <c r="Q167" s="62">
        <f t="shared" si="69"/>
        <v>300</v>
      </c>
      <c r="R167" s="62">
        <f t="shared" si="69"/>
        <v>300</v>
      </c>
      <c r="S167" s="62">
        <f t="shared" si="69"/>
        <v>300</v>
      </c>
      <c r="T167" s="62">
        <f t="shared" si="69"/>
        <v>300</v>
      </c>
      <c r="U167" s="62">
        <f t="shared" si="69"/>
        <v>300</v>
      </c>
      <c r="V167" s="62">
        <f t="shared" si="69"/>
        <v>300</v>
      </c>
      <c r="W167" s="62">
        <f t="shared" si="69"/>
        <v>300</v>
      </c>
      <c r="X167" s="62">
        <f t="shared" si="69"/>
        <v>300</v>
      </c>
      <c r="Y167" s="62">
        <f t="shared" si="69"/>
        <v>300</v>
      </c>
      <c r="Z167" s="62">
        <f t="shared" si="69"/>
        <v>300</v>
      </c>
      <c r="AA167" s="62">
        <f t="shared" si="69"/>
        <v>300</v>
      </c>
      <c r="AB167" s="62">
        <f t="shared" si="69"/>
        <v>300</v>
      </c>
      <c r="AC167" s="62">
        <f t="shared" si="69"/>
        <v>300</v>
      </c>
      <c r="AD167" s="62">
        <f t="shared" si="69"/>
        <v>300</v>
      </c>
      <c r="AE167" s="62">
        <f t="shared" si="69"/>
        <v>300</v>
      </c>
      <c r="AF167" s="62">
        <f t="shared" si="69"/>
        <v>300</v>
      </c>
      <c r="AG167" s="62">
        <f t="shared" si="69"/>
        <v>300</v>
      </c>
      <c r="AH167" s="62">
        <f t="shared" si="69"/>
        <v>300</v>
      </c>
      <c r="AI167" s="62">
        <f t="shared" si="69"/>
        <v>300</v>
      </c>
      <c r="AJ167" s="62">
        <f t="shared" si="69"/>
        <v>300</v>
      </c>
      <c r="AK167" s="62">
        <f t="shared" ref="AK167:BK167" si="70">AJ167</f>
        <v>300</v>
      </c>
      <c r="AL167" s="62">
        <f t="shared" si="70"/>
        <v>300</v>
      </c>
      <c r="AM167" s="62">
        <f t="shared" si="70"/>
        <v>300</v>
      </c>
      <c r="AN167" s="62">
        <f t="shared" si="70"/>
        <v>300</v>
      </c>
      <c r="AO167" s="62">
        <f t="shared" si="70"/>
        <v>300</v>
      </c>
      <c r="AP167" s="62">
        <f t="shared" si="70"/>
        <v>300</v>
      </c>
      <c r="AQ167" s="62">
        <f t="shared" si="70"/>
        <v>300</v>
      </c>
      <c r="AR167" s="62">
        <f t="shared" si="70"/>
        <v>300</v>
      </c>
      <c r="AS167" s="62">
        <f t="shared" si="70"/>
        <v>300</v>
      </c>
      <c r="AT167" s="62">
        <f t="shared" si="70"/>
        <v>300</v>
      </c>
      <c r="AU167" s="62">
        <f t="shared" si="70"/>
        <v>300</v>
      </c>
      <c r="AV167" s="62">
        <f t="shared" si="70"/>
        <v>300</v>
      </c>
      <c r="AW167" s="62">
        <f t="shared" si="70"/>
        <v>300</v>
      </c>
      <c r="AX167" s="62">
        <f t="shared" si="70"/>
        <v>300</v>
      </c>
      <c r="AY167" s="62">
        <f t="shared" si="70"/>
        <v>300</v>
      </c>
      <c r="AZ167" s="62">
        <f t="shared" si="70"/>
        <v>300</v>
      </c>
      <c r="BA167" s="62">
        <f t="shared" si="70"/>
        <v>300</v>
      </c>
      <c r="BB167" s="62">
        <f t="shared" si="70"/>
        <v>300</v>
      </c>
      <c r="BC167" s="62">
        <f t="shared" si="70"/>
        <v>300</v>
      </c>
      <c r="BD167" s="62">
        <f t="shared" si="70"/>
        <v>300</v>
      </c>
      <c r="BE167" s="62">
        <f t="shared" si="70"/>
        <v>300</v>
      </c>
      <c r="BF167" s="62">
        <f t="shared" si="70"/>
        <v>300</v>
      </c>
      <c r="BG167" s="62">
        <f t="shared" si="70"/>
        <v>300</v>
      </c>
      <c r="BH167" s="62">
        <f t="shared" si="70"/>
        <v>300</v>
      </c>
      <c r="BI167" s="62">
        <f t="shared" si="70"/>
        <v>300</v>
      </c>
      <c r="BJ167" s="62">
        <f t="shared" si="70"/>
        <v>300</v>
      </c>
      <c r="BK167" s="62">
        <f t="shared" si="70"/>
        <v>300</v>
      </c>
    </row>
    <row r="168" spans="2:63" ht="13.5" customHeight="1">
      <c r="B168" s="54" t="str">
        <f>$D$6</f>
        <v>Upside</v>
      </c>
      <c r="C168" s="21" t="s">
        <v>19</v>
      </c>
      <c r="D168" s="49">
        <f>D163*2</f>
        <v>450</v>
      </c>
      <c r="E168" s="62">
        <f t="shared" ref="E168:AJ168" si="71">D168</f>
        <v>450</v>
      </c>
      <c r="F168" s="62">
        <f t="shared" si="71"/>
        <v>450</v>
      </c>
      <c r="G168" s="62">
        <f t="shared" si="71"/>
        <v>450</v>
      </c>
      <c r="H168" s="62">
        <f t="shared" si="71"/>
        <v>450</v>
      </c>
      <c r="I168" s="62">
        <f t="shared" si="71"/>
        <v>450</v>
      </c>
      <c r="J168" s="62">
        <f t="shared" si="71"/>
        <v>450</v>
      </c>
      <c r="K168" s="62">
        <f t="shared" si="71"/>
        <v>450</v>
      </c>
      <c r="L168" s="62">
        <f t="shared" si="71"/>
        <v>450</v>
      </c>
      <c r="M168" s="62">
        <f t="shared" si="71"/>
        <v>450</v>
      </c>
      <c r="N168" s="62">
        <f t="shared" si="71"/>
        <v>450</v>
      </c>
      <c r="O168" s="62">
        <f t="shared" si="71"/>
        <v>450</v>
      </c>
      <c r="P168" s="62">
        <f t="shared" si="71"/>
        <v>450</v>
      </c>
      <c r="Q168" s="62">
        <f t="shared" si="71"/>
        <v>450</v>
      </c>
      <c r="R168" s="62">
        <f t="shared" si="71"/>
        <v>450</v>
      </c>
      <c r="S168" s="62">
        <f t="shared" si="71"/>
        <v>450</v>
      </c>
      <c r="T168" s="62">
        <f t="shared" si="71"/>
        <v>450</v>
      </c>
      <c r="U168" s="62">
        <f t="shared" si="71"/>
        <v>450</v>
      </c>
      <c r="V168" s="62">
        <f t="shared" si="71"/>
        <v>450</v>
      </c>
      <c r="W168" s="62">
        <f t="shared" si="71"/>
        <v>450</v>
      </c>
      <c r="X168" s="62">
        <f t="shared" si="71"/>
        <v>450</v>
      </c>
      <c r="Y168" s="62">
        <f t="shared" si="71"/>
        <v>450</v>
      </c>
      <c r="Z168" s="62">
        <f t="shared" si="71"/>
        <v>450</v>
      </c>
      <c r="AA168" s="62">
        <f t="shared" si="71"/>
        <v>450</v>
      </c>
      <c r="AB168" s="62">
        <f t="shared" si="71"/>
        <v>450</v>
      </c>
      <c r="AC168" s="62">
        <f t="shared" si="71"/>
        <v>450</v>
      </c>
      <c r="AD168" s="62">
        <f t="shared" si="71"/>
        <v>450</v>
      </c>
      <c r="AE168" s="62">
        <f t="shared" si="71"/>
        <v>450</v>
      </c>
      <c r="AF168" s="62">
        <f t="shared" si="71"/>
        <v>450</v>
      </c>
      <c r="AG168" s="62">
        <f t="shared" si="71"/>
        <v>450</v>
      </c>
      <c r="AH168" s="62">
        <f t="shared" si="71"/>
        <v>450</v>
      </c>
      <c r="AI168" s="62">
        <f t="shared" si="71"/>
        <v>450</v>
      </c>
      <c r="AJ168" s="62">
        <f t="shared" si="71"/>
        <v>450</v>
      </c>
      <c r="AK168" s="62">
        <f t="shared" ref="AK168:BK168" si="72">AJ168</f>
        <v>450</v>
      </c>
      <c r="AL168" s="62">
        <f t="shared" si="72"/>
        <v>450</v>
      </c>
      <c r="AM168" s="62">
        <f t="shared" si="72"/>
        <v>450</v>
      </c>
      <c r="AN168" s="62">
        <f t="shared" si="72"/>
        <v>450</v>
      </c>
      <c r="AO168" s="62">
        <f t="shared" si="72"/>
        <v>450</v>
      </c>
      <c r="AP168" s="62">
        <f t="shared" si="72"/>
        <v>450</v>
      </c>
      <c r="AQ168" s="62">
        <f t="shared" si="72"/>
        <v>450</v>
      </c>
      <c r="AR168" s="62">
        <f t="shared" si="72"/>
        <v>450</v>
      </c>
      <c r="AS168" s="62">
        <f t="shared" si="72"/>
        <v>450</v>
      </c>
      <c r="AT168" s="62">
        <f t="shared" si="72"/>
        <v>450</v>
      </c>
      <c r="AU168" s="62">
        <f t="shared" si="72"/>
        <v>450</v>
      </c>
      <c r="AV168" s="62">
        <f t="shared" si="72"/>
        <v>450</v>
      </c>
      <c r="AW168" s="62">
        <f t="shared" si="72"/>
        <v>450</v>
      </c>
      <c r="AX168" s="62">
        <f t="shared" si="72"/>
        <v>450</v>
      </c>
      <c r="AY168" s="62">
        <f t="shared" si="72"/>
        <v>450</v>
      </c>
      <c r="AZ168" s="62">
        <f t="shared" si="72"/>
        <v>450</v>
      </c>
      <c r="BA168" s="62">
        <f t="shared" si="72"/>
        <v>450</v>
      </c>
      <c r="BB168" s="62">
        <f t="shared" si="72"/>
        <v>450</v>
      </c>
      <c r="BC168" s="62">
        <f t="shared" si="72"/>
        <v>450</v>
      </c>
      <c r="BD168" s="62">
        <f t="shared" si="72"/>
        <v>450</v>
      </c>
      <c r="BE168" s="62">
        <f t="shared" si="72"/>
        <v>450</v>
      </c>
      <c r="BF168" s="62">
        <f t="shared" si="72"/>
        <v>450</v>
      </c>
      <c r="BG168" s="62">
        <f t="shared" si="72"/>
        <v>450</v>
      </c>
      <c r="BH168" s="62">
        <f t="shared" si="72"/>
        <v>450</v>
      </c>
      <c r="BI168" s="62">
        <f t="shared" si="72"/>
        <v>450</v>
      </c>
      <c r="BJ168" s="62">
        <f t="shared" si="72"/>
        <v>450</v>
      </c>
      <c r="BK168" s="62">
        <f t="shared" si="72"/>
        <v>450</v>
      </c>
    </row>
    <row r="169" spans="2:63" ht="13.5" customHeight="1">
      <c r="B169" s="54" t="str">
        <f>$D$7</f>
        <v>Downside</v>
      </c>
      <c r="C169" s="21" t="s">
        <v>19</v>
      </c>
      <c r="D169" s="49">
        <f>D164*2</f>
        <v>200</v>
      </c>
      <c r="E169" s="62">
        <f t="shared" ref="E169:AJ169" si="73">D169</f>
        <v>200</v>
      </c>
      <c r="F169" s="62">
        <f t="shared" si="73"/>
        <v>200</v>
      </c>
      <c r="G169" s="62">
        <f t="shared" si="73"/>
        <v>200</v>
      </c>
      <c r="H169" s="62">
        <f t="shared" si="73"/>
        <v>200</v>
      </c>
      <c r="I169" s="62">
        <f t="shared" si="73"/>
        <v>200</v>
      </c>
      <c r="J169" s="62">
        <f t="shared" si="73"/>
        <v>200</v>
      </c>
      <c r="K169" s="62">
        <f t="shared" si="73"/>
        <v>200</v>
      </c>
      <c r="L169" s="62">
        <f t="shared" si="73"/>
        <v>200</v>
      </c>
      <c r="M169" s="62">
        <f t="shared" si="73"/>
        <v>200</v>
      </c>
      <c r="N169" s="62">
        <f t="shared" si="73"/>
        <v>200</v>
      </c>
      <c r="O169" s="62">
        <f t="shared" si="73"/>
        <v>200</v>
      </c>
      <c r="P169" s="62">
        <f t="shared" si="73"/>
        <v>200</v>
      </c>
      <c r="Q169" s="62">
        <f t="shared" si="73"/>
        <v>200</v>
      </c>
      <c r="R169" s="62">
        <f t="shared" si="73"/>
        <v>200</v>
      </c>
      <c r="S169" s="62">
        <f t="shared" si="73"/>
        <v>200</v>
      </c>
      <c r="T169" s="62">
        <f t="shared" si="73"/>
        <v>200</v>
      </c>
      <c r="U169" s="62">
        <f t="shared" si="73"/>
        <v>200</v>
      </c>
      <c r="V169" s="62">
        <f t="shared" si="73"/>
        <v>200</v>
      </c>
      <c r="W169" s="62">
        <f t="shared" si="73"/>
        <v>200</v>
      </c>
      <c r="X169" s="62">
        <f t="shared" si="73"/>
        <v>200</v>
      </c>
      <c r="Y169" s="62">
        <f t="shared" si="73"/>
        <v>200</v>
      </c>
      <c r="Z169" s="62">
        <f t="shared" si="73"/>
        <v>200</v>
      </c>
      <c r="AA169" s="62">
        <f t="shared" si="73"/>
        <v>200</v>
      </c>
      <c r="AB169" s="62">
        <f t="shared" si="73"/>
        <v>200</v>
      </c>
      <c r="AC169" s="62">
        <f t="shared" si="73"/>
        <v>200</v>
      </c>
      <c r="AD169" s="62">
        <f t="shared" si="73"/>
        <v>200</v>
      </c>
      <c r="AE169" s="62">
        <f t="shared" si="73"/>
        <v>200</v>
      </c>
      <c r="AF169" s="62">
        <f t="shared" si="73"/>
        <v>200</v>
      </c>
      <c r="AG169" s="62">
        <f t="shared" si="73"/>
        <v>200</v>
      </c>
      <c r="AH169" s="62">
        <f t="shared" si="73"/>
        <v>200</v>
      </c>
      <c r="AI169" s="62">
        <f t="shared" si="73"/>
        <v>200</v>
      </c>
      <c r="AJ169" s="62">
        <f t="shared" si="73"/>
        <v>200</v>
      </c>
      <c r="AK169" s="62">
        <f t="shared" ref="AK169:BK169" si="74">AJ169</f>
        <v>200</v>
      </c>
      <c r="AL169" s="62">
        <f t="shared" si="74"/>
        <v>200</v>
      </c>
      <c r="AM169" s="62">
        <f t="shared" si="74"/>
        <v>200</v>
      </c>
      <c r="AN169" s="62">
        <f t="shared" si="74"/>
        <v>200</v>
      </c>
      <c r="AO169" s="62">
        <f t="shared" si="74"/>
        <v>200</v>
      </c>
      <c r="AP169" s="62">
        <f t="shared" si="74"/>
        <v>200</v>
      </c>
      <c r="AQ169" s="62">
        <f t="shared" si="74"/>
        <v>200</v>
      </c>
      <c r="AR169" s="62">
        <f t="shared" si="74"/>
        <v>200</v>
      </c>
      <c r="AS169" s="62">
        <f t="shared" si="74"/>
        <v>200</v>
      </c>
      <c r="AT169" s="62">
        <f t="shared" si="74"/>
        <v>200</v>
      </c>
      <c r="AU169" s="62">
        <f t="shared" si="74"/>
        <v>200</v>
      </c>
      <c r="AV169" s="62">
        <f t="shared" si="74"/>
        <v>200</v>
      </c>
      <c r="AW169" s="62">
        <f t="shared" si="74"/>
        <v>200</v>
      </c>
      <c r="AX169" s="62">
        <f t="shared" si="74"/>
        <v>200</v>
      </c>
      <c r="AY169" s="62">
        <f t="shared" si="74"/>
        <v>200</v>
      </c>
      <c r="AZ169" s="62">
        <f t="shared" si="74"/>
        <v>200</v>
      </c>
      <c r="BA169" s="62">
        <f t="shared" si="74"/>
        <v>200</v>
      </c>
      <c r="BB169" s="62">
        <f t="shared" si="74"/>
        <v>200</v>
      </c>
      <c r="BC169" s="62">
        <f t="shared" si="74"/>
        <v>200</v>
      </c>
      <c r="BD169" s="62">
        <f t="shared" si="74"/>
        <v>200</v>
      </c>
      <c r="BE169" s="62">
        <f t="shared" si="74"/>
        <v>200</v>
      </c>
      <c r="BF169" s="62">
        <f t="shared" si="74"/>
        <v>200</v>
      </c>
      <c r="BG169" s="62">
        <f t="shared" si="74"/>
        <v>200</v>
      </c>
      <c r="BH169" s="62">
        <f t="shared" si="74"/>
        <v>200</v>
      </c>
      <c r="BI169" s="62">
        <f t="shared" si="74"/>
        <v>200</v>
      </c>
      <c r="BJ169" s="62">
        <f t="shared" si="74"/>
        <v>200</v>
      </c>
      <c r="BK169" s="62">
        <f t="shared" si="74"/>
        <v>200</v>
      </c>
    </row>
    <row r="170" spans="2:63" ht="13.5" customHeight="1">
      <c r="B170" s="55"/>
      <c r="C170" s="25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  <c r="AS170" s="56"/>
      <c r="AT170" s="56"/>
      <c r="AU170" s="56"/>
      <c r="AV170" s="56"/>
      <c r="AW170" s="56"/>
      <c r="AX170" s="56"/>
      <c r="AY170" s="56"/>
      <c r="AZ170" s="56"/>
      <c r="BA170" s="56"/>
      <c r="BB170" s="56"/>
      <c r="BC170" s="56"/>
      <c r="BD170" s="56"/>
      <c r="BE170" s="56"/>
      <c r="BF170" s="56"/>
      <c r="BG170" s="56"/>
      <c r="BH170" s="56"/>
      <c r="BI170" s="56"/>
      <c r="BJ170" s="56"/>
      <c r="BK170" s="56"/>
    </row>
    <row r="171" spans="2:63" ht="13.5" customHeight="1">
      <c r="B171" s="47" t="s">
        <v>38</v>
      </c>
      <c r="C171" s="21" t="s">
        <v>19</v>
      </c>
      <c r="D171" s="63">
        <f t="shared" ref="D171:AI171" si="75">IFERROR(D236/D$129,"n/a")</f>
        <v>1000</v>
      </c>
      <c r="E171" s="63">
        <f t="shared" si="75"/>
        <v>1000</v>
      </c>
      <c r="F171" s="63">
        <f t="shared" si="75"/>
        <v>1000</v>
      </c>
      <c r="G171" s="63">
        <f t="shared" si="75"/>
        <v>1000</v>
      </c>
      <c r="H171" s="63">
        <f t="shared" si="75"/>
        <v>1000</v>
      </c>
      <c r="I171" s="63">
        <f t="shared" si="75"/>
        <v>1000</v>
      </c>
      <c r="J171" s="63">
        <f t="shared" si="75"/>
        <v>1000</v>
      </c>
      <c r="K171" s="63">
        <f t="shared" si="75"/>
        <v>1000</v>
      </c>
      <c r="L171" s="63">
        <f t="shared" si="75"/>
        <v>1000</v>
      </c>
      <c r="M171" s="63">
        <f t="shared" si="75"/>
        <v>1000</v>
      </c>
      <c r="N171" s="63">
        <f t="shared" si="75"/>
        <v>1000</v>
      </c>
      <c r="O171" s="63">
        <f t="shared" si="75"/>
        <v>1100</v>
      </c>
      <c r="P171" s="63">
        <f t="shared" si="75"/>
        <v>1100</v>
      </c>
      <c r="Q171" s="63">
        <f t="shared" si="75"/>
        <v>1100</v>
      </c>
      <c r="R171" s="63">
        <f t="shared" si="75"/>
        <v>1100</v>
      </c>
      <c r="S171" s="63">
        <f t="shared" si="75"/>
        <v>1100</v>
      </c>
      <c r="T171" s="63">
        <f t="shared" si="75"/>
        <v>1100</v>
      </c>
      <c r="U171" s="63">
        <f t="shared" si="75"/>
        <v>1100</v>
      </c>
      <c r="V171" s="63">
        <f t="shared" si="75"/>
        <v>1100</v>
      </c>
      <c r="W171" s="63">
        <f t="shared" si="75"/>
        <v>1100</v>
      </c>
      <c r="X171" s="63">
        <f t="shared" si="75"/>
        <v>1100</v>
      </c>
      <c r="Y171" s="63">
        <f t="shared" si="75"/>
        <v>1100</v>
      </c>
      <c r="Z171" s="63">
        <f t="shared" si="75"/>
        <v>1100</v>
      </c>
      <c r="AA171" s="63">
        <f t="shared" si="75"/>
        <v>1452</v>
      </c>
      <c r="AB171" s="63">
        <f t="shared" si="75"/>
        <v>1452</v>
      </c>
      <c r="AC171" s="63">
        <f t="shared" si="75"/>
        <v>1452</v>
      </c>
      <c r="AD171" s="63">
        <f t="shared" si="75"/>
        <v>1452</v>
      </c>
      <c r="AE171" s="63">
        <f t="shared" si="75"/>
        <v>1452</v>
      </c>
      <c r="AF171" s="63">
        <f t="shared" si="75"/>
        <v>1452</v>
      </c>
      <c r="AG171" s="63">
        <f t="shared" si="75"/>
        <v>1452</v>
      </c>
      <c r="AH171" s="63">
        <f t="shared" si="75"/>
        <v>1452</v>
      </c>
      <c r="AI171" s="63">
        <f t="shared" si="75"/>
        <v>1452</v>
      </c>
      <c r="AJ171" s="63">
        <f t="shared" ref="AJ171:BK171" si="76">IFERROR(AJ236/AJ$129,"n/a")</f>
        <v>1452</v>
      </c>
      <c r="AK171" s="63">
        <f t="shared" si="76"/>
        <v>1452</v>
      </c>
      <c r="AL171" s="63">
        <f t="shared" si="76"/>
        <v>1608</v>
      </c>
      <c r="AM171" s="63">
        <f t="shared" si="76"/>
        <v>1876</v>
      </c>
      <c r="AN171" s="63">
        <f t="shared" si="76"/>
        <v>1876</v>
      </c>
      <c r="AO171" s="63">
        <f t="shared" si="76"/>
        <v>1876</v>
      </c>
      <c r="AP171" s="63">
        <f t="shared" si="76"/>
        <v>1876</v>
      </c>
      <c r="AQ171" s="63">
        <f t="shared" si="76"/>
        <v>1876</v>
      </c>
      <c r="AR171" s="63">
        <f t="shared" si="76"/>
        <v>1876</v>
      </c>
      <c r="AS171" s="63">
        <f t="shared" si="76"/>
        <v>1876</v>
      </c>
      <c r="AT171" s="63">
        <f t="shared" si="76"/>
        <v>1876</v>
      </c>
      <c r="AU171" s="63">
        <f t="shared" si="76"/>
        <v>1876</v>
      </c>
      <c r="AV171" s="63">
        <f t="shared" si="76"/>
        <v>1876</v>
      </c>
      <c r="AW171" s="63">
        <f t="shared" si="76"/>
        <v>1876</v>
      </c>
      <c r="AX171" s="63">
        <f t="shared" si="76"/>
        <v>1876</v>
      </c>
      <c r="AY171" s="63">
        <f t="shared" si="76"/>
        <v>2205</v>
      </c>
      <c r="AZ171" s="63">
        <f t="shared" si="76"/>
        <v>2205</v>
      </c>
      <c r="BA171" s="63">
        <f t="shared" si="76"/>
        <v>2205</v>
      </c>
      <c r="BB171" s="63">
        <f t="shared" si="76"/>
        <v>2205</v>
      </c>
      <c r="BC171" s="63">
        <f t="shared" si="76"/>
        <v>2205</v>
      </c>
      <c r="BD171" s="63">
        <f t="shared" si="76"/>
        <v>2205</v>
      </c>
      <c r="BE171" s="63">
        <f t="shared" si="76"/>
        <v>2205</v>
      </c>
      <c r="BF171" s="63">
        <f t="shared" si="76"/>
        <v>2205</v>
      </c>
      <c r="BG171" s="63">
        <f t="shared" si="76"/>
        <v>2205</v>
      </c>
      <c r="BH171" s="63">
        <f t="shared" si="76"/>
        <v>2205</v>
      </c>
      <c r="BI171" s="63">
        <f t="shared" si="76"/>
        <v>2205</v>
      </c>
      <c r="BJ171" s="63">
        <f t="shared" si="76"/>
        <v>2205</v>
      </c>
      <c r="BK171" s="63">
        <f t="shared" si="76"/>
        <v>2205</v>
      </c>
    </row>
    <row r="172" spans="2:63" ht="13.5" customHeight="1">
      <c r="B172" s="47" t="s">
        <v>39</v>
      </c>
      <c r="C172" s="21" t="s">
        <v>19</v>
      </c>
      <c r="D172" s="63">
        <f t="shared" ref="D172:AI172" si="77">IFERROR(D237/D$135,"n/a")</f>
        <v>1000</v>
      </c>
      <c r="E172" s="63">
        <f t="shared" si="77"/>
        <v>1000</v>
      </c>
      <c r="F172" s="63">
        <f t="shared" si="77"/>
        <v>1000</v>
      </c>
      <c r="G172" s="63">
        <f t="shared" si="77"/>
        <v>1000</v>
      </c>
      <c r="H172" s="63">
        <f t="shared" si="77"/>
        <v>1000</v>
      </c>
      <c r="I172" s="63">
        <f t="shared" si="77"/>
        <v>1000</v>
      </c>
      <c r="J172" s="63">
        <f t="shared" si="77"/>
        <v>1000</v>
      </c>
      <c r="K172" s="63">
        <f t="shared" si="77"/>
        <v>1000</v>
      </c>
      <c r="L172" s="63">
        <f t="shared" si="77"/>
        <v>1000</v>
      </c>
      <c r="M172" s="63">
        <f t="shared" si="77"/>
        <v>1000</v>
      </c>
      <c r="N172" s="63">
        <f t="shared" si="77"/>
        <v>1000</v>
      </c>
      <c r="O172" s="63">
        <f t="shared" si="77"/>
        <v>1100</v>
      </c>
      <c r="P172" s="63">
        <f t="shared" si="77"/>
        <v>1100</v>
      </c>
      <c r="Q172" s="63">
        <f t="shared" si="77"/>
        <v>1100</v>
      </c>
      <c r="R172" s="63">
        <f t="shared" si="77"/>
        <v>1100</v>
      </c>
      <c r="S172" s="63">
        <f t="shared" si="77"/>
        <v>1100</v>
      </c>
      <c r="T172" s="63">
        <f t="shared" si="77"/>
        <v>1100</v>
      </c>
      <c r="U172" s="63">
        <f t="shared" si="77"/>
        <v>1100</v>
      </c>
      <c r="V172" s="63">
        <f t="shared" si="77"/>
        <v>1100</v>
      </c>
      <c r="W172" s="63">
        <f t="shared" si="77"/>
        <v>1100</v>
      </c>
      <c r="X172" s="63">
        <f t="shared" si="77"/>
        <v>1100</v>
      </c>
      <c r="Y172" s="63">
        <f t="shared" si="77"/>
        <v>1100</v>
      </c>
      <c r="Z172" s="63">
        <f t="shared" si="77"/>
        <v>1100</v>
      </c>
      <c r="AA172" s="63">
        <f t="shared" si="77"/>
        <v>1452</v>
      </c>
      <c r="AB172" s="63">
        <f t="shared" si="77"/>
        <v>1452</v>
      </c>
      <c r="AC172" s="63">
        <f t="shared" si="77"/>
        <v>1452</v>
      </c>
      <c r="AD172" s="63">
        <f t="shared" si="77"/>
        <v>1452</v>
      </c>
      <c r="AE172" s="63">
        <f t="shared" si="77"/>
        <v>1452</v>
      </c>
      <c r="AF172" s="63">
        <f t="shared" si="77"/>
        <v>1452</v>
      </c>
      <c r="AG172" s="63">
        <f t="shared" si="77"/>
        <v>1452</v>
      </c>
      <c r="AH172" s="63">
        <f t="shared" si="77"/>
        <v>1452</v>
      </c>
      <c r="AI172" s="63">
        <f t="shared" si="77"/>
        <v>1452</v>
      </c>
      <c r="AJ172" s="63">
        <f t="shared" ref="AJ172:BK172" si="78">IFERROR(AJ237/AJ$135,"n/a")</f>
        <v>1452</v>
      </c>
      <c r="AK172" s="63">
        <f t="shared" si="78"/>
        <v>1452</v>
      </c>
      <c r="AL172" s="63">
        <f t="shared" si="78"/>
        <v>1608</v>
      </c>
      <c r="AM172" s="63">
        <f t="shared" si="78"/>
        <v>1876</v>
      </c>
      <c r="AN172" s="63">
        <f t="shared" si="78"/>
        <v>1876</v>
      </c>
      <c r="AO172" s="63">
        <f t="shared" si="78"/>
        <v>1876</v>
      </c>
      <c r="AP172" s="63">
        <f t="shared" si="78"/>
        <v>1876</v>
      </c>
      <c r="AQ172" s="63">
        <f t="shared" si="78"/>
        <v>1876</v>
      </c>
      <c r="AR172" s="63">
        <f t="shared" si="78"/>
        <v>1876</v>
      </c>
      <c r="AS172" s="63">
        <f t="shared" si="78"/>
        <v>1876</v>
      </c>
      <c r="AT172" s="63">
        <f t="shared" si="78"/>
        <v>1876</v>
      </c>
      <c r="AU172" s="63">
        <f t="shared" si="78"/>
        <v>1876</v>
      </c>
      <c r="AV172" s="63">
        <f t="shared" si="78"/>
        <v>1876</v>
      </c>
      <c r="AW172" s="63">
        <f t="shared" si="78"/>
        <v>1876</v>
      </c>
      <c r="AX172" s="63">
        <f t="shared" si="78"/>
        <v>1876</v>
      </c>
      <c r="AY172" s="63">
        <f t="shared" si="78"/>
        <v>2205</v>
      </c>
      <c r="AZ172" s="63">
        <f t="shared" si="78"/>
        <v>2205</v>
      </c>
      <c r="BA172" s="63">
        <f t="shared" si="78"/>
        <v>2205</v>
      </c>
      <c r="BB172" s="63">
        <f t="shared" si="78"/>
        <v>2205</v>
      </c>
      <c r="BC172" s="63">
        <f t="shared" si="78"/>
        <v>2205</v>
      </c>
      <c r="BD172" s="63">
        <f t="shared" si="78"/>
        <v>2205</v>
      </c>
      <c r="BE172" s="63">
        <f t="shared" si="78"/>
        <v>2205</v>
      </c>
      <c r="BF172" s="63">
        <f t="shared" si="78"/>
        <v>2205</v>
      </c>
      <c r="BG172" s="63">
        <f t="shared" si="78"/>
        <v>2205</v>
      </c>
      <c r="BH172" s="63">
        <f t="shared" si="78"/>
        <v>2205</v>
      </c>
      <c r="BI172" s="63">
        <f t="shared" si="78"/>
        <v>2205</v>
      </c>
      <c r="BJ172" s="63">
        <f t="shared" si="78"/>
        <v>2205</v>
      </c>
      <c r="BK172" s="63">
        <f t="shared" si="78"/>
        <v>2205</v>
      </c>
    </row>
    <row r="173" spans="2:63" ht="13.5" customHeight="1">
      <c r="B173" s="47" t="s">
        <v>40</v>
      </c>
      <c r="C173" s="21" t="s">
        <v>19</v>
      </c>
      <c r="D173" s="63" t="str">
        <f t="shared" ref="D173:AI173" si="79">IFERROR(D238/D$141,"n/a")</f>
        <v>n/a</v>
      </c>
      <c r="E173" s="63" t="str">
        <f t="shared" si="79"/>
        <v>n/a</v>
      </c>
      <c r="F173" s="63" t="str">
        <f t="shared" si="79"/>
        <v>n/a</v>
      </c>
      <c r="G173" s="63" t="str">
        <f t="shared" si="79"/>
        <v>n/a</v>
      </c>
      <c r="H173" s="63" t="str">
        <f t="shared" si="79"/>
        <v>n/a</v>
      </c>
      <c r="I173" s="63" t="str">
        <f t="shared" si="79"/>
        <v>n/a</v>
      </c>
      <c r="J173" s="63" t="str">
        <f t="shared" si="79"/>
        <v>n/a</v>
      </c>
      <c r="K173" s="63" t="str">
        <f t="shared" si="79"/>
        <v>n/a</v>
      </c>
      <c r="L173" s="63" t="str">
        <f t="shared" si="79"/>
        <v>n/a</v>
      </c>
      <c r="M173" s="63" t="str">
        <f t="shared" si="79"/>
        <v>n/a</v>
      </c>
      <c r="N173" s="63" t="str">
        <f t="shared" si="79"/>
        <v>n/a</v>
      </c>
      <c r="O173" s="63" t="str">
        <f t="shared" si="79"/>
        <v>n/a</v>
      </c>
      <c r="P173" s="63" t="str">
        <f t="shared" si="79"/>
        <v>n/a</v>
      </c>
      <c r="Q173" s="63" t="str">
        <f t="shared" si="79"/>
        <v>n/a</v>
      </c>
      <c r="R173" s="63" t="str">
        <f t="shared" si="79"/>
        <v>n/a</v>
      </c>
      <c r="S173" s="63" t="str">
        <f t="shared" si="79"/>
        <v>n/a</v>
      </c>
      <c r="T173" s="63" t="str">
        <f t="shared" si="79"/>
        <v>n/a</v>
      </c>
      <c r="U173" s="63" t="str">
        <f t="shared" si="79"/>
        <v>n/a</v>
      </c>
      <c r="V173" s="63" t="str">
        <f t="shared" si="79"/>
        <v>n/a</v>
      </c>
      <c r="W173" s="63" t="str">
        <f t="shared" si="79"/>
        <v>n/a</v>
      </c>
      <c r="X173" s="63" t="str">
        <f t="shared" si="79"/>
        <v>n/a</v>
      </c>
      <c r="Y173" s="63" t="str">
        <f t="shared" si="79"/>
        <v>n/a</v>
      </c>
      <c r="Z173" s="63" t="str">
        <f t="shared" si="79"/>
        <v>n/a</v>
      </c>
      <c r="AA173" s="63" t="str">
        <f t="shared" si="79"/>
        <v>n/a</v>
      </c>
      <c r="AB173" s="63" t="str">
        <f t="shared" si="79"/>
        <v>n/a</v>
      </c>
      <c r="AC173" s="63" t="str">
        <f t="shared" si="79"/>
        <v>n/a</v>
      </c>
      <c r="AD173" s="63" t="str">
        <f t="shared" si="79"/>
        <v>n/a</v>
      </c>
      <c r="AE173" s="63" t="str">
        <f t="shared" si="79"/>
        <v>n/a</v>
      </c>
      <c r="AF173" s="63" t="str">
        <f t="shared" si="79"/>
        <v>n/a</v>
      </c>
      <c r="AG173" s="63" t="str">
        <f t="shared" si="79"/>
        <v>n/a</v>
      </c>
      <c r="AH173" s="63" t="str">
        <f t="shared" si="79"/>
        <v>n/a</v>
      </c>
      <c r="AI173" s="63" t="str">
        <f t="shared" si="79"/>
        <v>n/a</v>
      </c>
      <c r="AJ173" s="63" t="str">
        <f t="shared" ref="AJ173:BK173" si="80">IFERROR(AJ238/AJ$141,"n/a")</f>
        <v>n/a</v>
      </c>
      <c r="AK173" s="63" t="str">
        <f t="shared" si="80"/>
        <v>n/a</v>
      </c>
      <c r="AL173" s="63" t="str">
        <f t="shared" si="80"/>
        <v>n/a</v>
      </c>
      <c r="AM173" s="63" t="str">
        <f t="shared" si="80"/>
        <v>n/a</v>
      </c>
      <c r="AN173" s="63" t="str">
        <f t="shared" si="80"/>
        <v>n/a</v>
      </c>
      <c r="AO173" s="63" t="str">
        <f t="shared" si="80"/>
        <v>n/a</v>
      </c>
      <c r="AP173" s="63" t="str">
        <f t="shared" si="80"/>
        <v>n/a</v>
      </c>
      <c r="AQ173" s="63" t="str">
        <f t="shared" si="80"/>
        <v>n/a</v>
      </c>
      <c r="AR173" s="63" t="str">
        <f t="shared" si="80"/>
        <v>n/a</v>
      </c>
      <c r="AS173" s="63" t="str">
        <f t="shared" si="80"/>
        <v>n/a</v>
      </c>
      <c r="AT173" s="63" t="str">
        <f t="shared" si="80"/>
        <v>n/a</v>
      </c>
      <c r="AU173" s="63" t="str">
        <f t="shared" si="80"/>
        <v>n/a</v>
      </c>
      <c r="AV173" s="63" t="str">
        <f t="shared" si="80"/>
        <v>n/a</v>
      </c>
      <c r="AW173" s="63" t="str">
        <f t="shared" si="80"/>
        <v>n/a</v>
      </c>
      <c r="AX173" s="63" t="str">
        <f t="shared" si="80"/>
        <v>n/a</v>
      </c>
      <c r="AY173" s="63" t="str">
        <f t="shared" si="80"/>
        <v>n/a</v>
      </c>
      <c r="AZ173" s="63" t="str">
        <f t="shared" si="80"/>
        <v>n/a</v>
      </c>
      <c r="BA173" s="63" t="str">
        <f t="shared" si="80"/>
        <v>n/a</v>
      </c>
      <c r="BB173" s="63" t="str">
        <f t="shared" si="80"/>
        <v>n/a</v>
      </c>
      <c r="BC173" s="63" t="str">
        <f t="shared" si="80"/>
        <v>n/a</v>
      </c>
      <c r="BD173" s="63" t="str">
        <f t="shared" si="80"/>
        <v>n/a</v>
      </c>
      <c r="BE173" s="63" t="str">
        <f t="shared" si="80"/>
        <v>n/a</v>
      </c>
      <c r="BF173" s="63" t="str">
        <f t="shared" si="80"/>
        <v>n/a</v>
      </c>
      <c r="BG173" s="63" t="str">
        <f t="shared" si="80"/>
        <v>n/a</v>
      </c>
      <c r="BH173" s="63" t="str">
        <f t="shared" si="80"/>
        <v>n/a</v>
      </c>
      <c r="BI173" s="63" t="str">
        <f t="shared" si="80"/>
        <v>n/a</v>
      </c>
      <c r="BJ173" s="63" t="str">
        <f t="shared" si="80"/>
        <v>n/a</v>
      </c>
      <c r="BK173" s="63" t="str">
        <f t="shared" si="80"/>
        <v>n/a</v>
      </c>
    </row>
    <row r="174" spans="2:63" ht="13.5" customHeight="1">
      <c r="B174" s="47"/>
      <c r="C174" s="21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  <c r="AW174" s="19"/>
      <c r="AX174" s="19"/>
      <c r="AY174" s="19"/>
      <c r="AZ174" s="19"/>
      <c r="BA174" s="19"/>
      <c r="BB174" s="19"/>
      <c r="BC174" s="19"/>
      <c r="BD174" s="19"/>
      <c r="BE174" s="19"/>
      <c r="BF174" s="19"/>
      <c r="BG174" s="19"/>
      <c r="BH174" s="19"/>
      <c r="BI174" s="19"/>
      <c r="BJ174" s="19"/>
      <c r="BK174" s="19"/>
    </row>
    <row r="175" spans="2:63" ht="13.5" customHeight="1">
      <c r="B175" s="47" t="s">
        <v>41</v>
      </c>
      <c r="C175" s="21" t="s">
        <v>12</v>
      </c>
      <c r="D175" s="64">
        <f t="shared" ref="D175:AI175" si="81">D240/D236</f>
        <v>1.7299999999999999E-2</v>
      </c>
      <c r="E175" s="64">
        <f t="shared" si="81"/>
        <v>1.7299999999999999E-2</v>
      </c>
      <c r="F175" s="64">
        <f t="shared" si="81"/>
        <v>1.7299999999999999E-2</v>
      </c>
      <c r="G175" s="64">
        <f t="shared" si="81"/>
        <v>1.7299999999999999E-2</v>
      </c>
      <c r="H175" s="64">
        <f t="shared" si="81"/>
        <v>1.7299999999999999E-2</v>
      </c>
      <c r="I175" s="64">
        <f t="shared" si="81"/>
        <v>1.7299999999999999E-2</v>
      </c>
      <c r="J175" s="64">
        <f t="shared" si="81"/>
        <v>1.7299999999999999E-2</v>
      </c>
      <c r="K175" s="64">
        <f t="shared" si="81"/>
        <v>1.7299999999999999E-2</v>
      </c>
      <c r="L175" s="64">
        <f t="shared" si="81"/>
        <v>1.7299999999999999E-2</v>
      </c>
      <c r="M175" s="64">
        <f t="shared" si="81"/>
        <v>1.7299999999999999E-2</v>
      </c>
      <c r="N175" s="64">
        <f t="shared" si="81"/>
        <v>1.7299999999999999E-2</v>
      </c>
      <c r="O175" s="64">
        <f t="shared" si="81"/>
        <v>1.7299999999999999E-2</v>
      </c>
      <c r="P175" s="64">
        <f t="shared" si="81"/>
        <v>1.7299999999999999E-2</v>
      </c>
      <c r="Q175" s="64">
        <f t="shared" si="81"/>
        <v>1.7299999999999999E-2</v>
      </c>
      <c r="R175" s="64">
        <f t="shared" si="81"/>
        <v>1.7299999999999999E-2</v>
      </c>
      <c r="S175" s="64">
        <f t="shared" si="81"/>
        <v>1.7299999999999999E-2</v>
      </c>
      <c r="T175" s="64">
        <f t="shared" si="81"/>
        <v>1.7299999999999999E-2</v>
      </c>
      <c r="U175" s="64">
        <f t="shared" si="81"/>
        <v>1.7299999999999999E-2</v>
      </c>
      <c r="V175" s="64">
        <f t="shared" si="81"/>
        <v>1.7299999999999999E-2</v>
      </c>
      <c r="W175" s="64">
        <f t="shared" si="81"/>
        <v>1.7299999999999999E-2</v>
      </c>
      <c r="X175" s="64">
        <f t="shared" si="81"/>
        <v>1.7299999999999999E-2</v>
      </c>
      <c r="Y175" s="64">
        <f t="shared" si="81"/>
        <v>1.7299999999999999E-2</v>
      </c>
      <c r="Z175" s="64">
        <f t="shared" si="81"/>
        <v>1.7299999999999999E-2</v>
      </c>
      <c r="AA175" s="64">
        <f t="shared" si="81"/>
        <v>1.7299999999999999E-2</v>
      </c>
      <c r="AB175" s="64">
        <f t="shared" si="81"/>
        <v>1.7299999999999999E-2</v>
      </c>
      <c r="AC175" s="64">
        <f t="shared" si="81"/>
        <v>1.7299999999999999E-2</v>
      </c>
      <c r="AD175" s="64">
        <f t="shared" si="81"/>
        <v>1.7299999999999999E-2</v>
      </c>
      <c r="AE175" s="64">
        <f t="shared" si="81"/>
        <v>1.7299999999999999E-2</v>
      </c>
      <c r="AF175" s="64">
        <f t="shared" si="81"/>
        <v>1.7299999999999999E-2</v>
      </c>
      <c r="AG175" s="64">
        <f t="shared" si="81"/>
        <v>1.7299999999999999E-2</v>
      </c>
      <c r="AH175" s="64">
        <f t="shared" si="81"/>
        <v>1.7299999999999999E-2</v>
      </c>
      <c r="AI175" s="64">
        <f t="shared" si="81"/>
        <v>1.7299999999999999E-2</v>
      </c>
      <c r="AJ175" s="64">
        <f t="shared" ref="AJ175:BK175" si="82">AJ240/AJ236</f>
        <v>1.7299999999999999E-2</v>
      </c>
      <c r="AK175" s="64">
        <f t="shared" si="82"/>
        <v>1.7299999999999999E-2</v>
      </c>
      <c r="AL175" s="64">
        <f t="shared" si="82"/>
        <v>1.7299999999999999E-2</v>
      </c>
      <c r="AM175" s="64">
        <f t="shared" si="82"/>
        <v>1.7299999999999999E-2</v>
      </c>
      <c r="AN175" s="64">
        <f t="shared" si="82"/>
        <v>1.7299999999999999E-2</v>
      </c>
      <c r="AO175" s="64">
        <f t="shared" si="82"/>
        <v>1.7299999999999999E-2</v>
      </c>
      <c r="AP175" s="64">
        <f t="shared" si="82"/>
        <v>1.7299999999999999E-2</v>
      </c>
      <c r="AQ175" s="64">
        <f t="shared" si="82"/>
        <v>1.7299999999999999E-2</v>
      </c>
      <c r="AR175" s="64">
        <f t="shared" si="82"/>
        <v>1.7299999999999999E-2</v>
      </c>
      <c r="AS175" s="64">
        <f t="shared" si="82"/>
        <v>1.7299999999999999E-2</v>
      </c>
      <c r="AT175" s="64">
        <f t="shared" si="82"/>
        <v>1.7299999999999999E-2</v>
      </c>
      <c r="AU175" s="64">
        <f t="shared" si="82"/>
        <v>1.7299999999999999E-2</v>
      </c>
      <c r="AV175" s="64">
        <f t="shared" si="82"/>
        <v>1.7299999999999999E-2</v>
      </c>
      <c r="AW175" s="64">
        <f t="shared" si="82"/>
        <v>1.7299999999999999E-2</v>
      </c>
      <c r="AX175" s="64">
        <f t="shared" si="82"/>
        <v>1.7299999999999999E-2</v>
      </c>
      <c r="AY175" s="64">
        <f t="shared" si="82"/>
        <v>1.7299999999999999E-2</v>
      </c>
      <c r="AZ175" s="64">
        <f t="shared" si="82"/>
        <v>1.7299999999999999E-2</v>
      </c>
      <c r="BA175" s="64">
        <f t="shared" si="82"/>
        <v>1.7299999999999999E-2</v>
      </c>
      <c r="BB175" s="64">
        <f t="shared" si="82"/>
        <v>1.7299999999999999E-2</v>
      </c>
      <c r="BC175" s="64">
        <f t="shared" si="82"/>
        <v>1.7299999999999999E-2</v>
      </c>
      <c r="BD175" s="64">
        <f t="shared" si="82"/>
        <v>1.7299999999999999E-2</v>
      </c>
      <c r="BE175" s="64">
        <f t="shared" si="82"/>
        <v>1.7299999999999999E-2</v>
      </c>
      <c r="BF175" s="64">
        <f t="shared" si="82"/>
        <v>1.7299999999999999E-2</v>
      </c>
      <c r="BG175" s="64">
        <f t="shared" si="82"/>
        <v>1.7299999999999996E-2</v>
      </c>
      <c r="BH175" s="64">
        <f t="shared" si="82"/>
        <v>1.7299999999999999E-2</v>
      </c>
      <c r="BI175" s="64">
        <f t="shared" si="82"/>
        <v>1.7299999999999999E-2</v>
      </c>
      <c r="BJ175" s="64">
        <f t="shared" si="82"/>
        <v>1.7299999999999999E-2</v>
      </c>
      <c r="BK175" s="64">
        <f t="shared" si="82"/>
        <v>1.7299999999999999E-2</v>
      </c>
    </row>
    <row r="177" spans="1:63" ht="13.5" customHeight="1">
      <c r="A177" s="2"/>
      <c r="B177" s="47" t="s">
        <v>42</v>
      </c>
      <c r="C177" s="21" t="s">
        <v>12</v>
      </c>
      <c r="D177" s="64">
        <f t="shared" ref="D177:AI177" si="83">CHOOSE($C$8,D178,D179,D180)</f>
        <v>1.7299999999999999E-2</v>
      </c>
      <c r="E177" s="64">
        <f t="shared" si="83"/>
        <v>1.7299999999999999E-2</v>
      </c>
      <c r="F177" s="64">
        <f t="shared" si="83"/>
        <v>1.7299999999999999E-2</v>
      </c>
      <c r="G177" s="64">
        <f t="shared" si="83"/>
        <v>1.7299999999999999E-2</v>
      </c>
      <c r="H177" s="64">
        <f t="shared" si="83"/>
        <v>1.7299999999999999E-2</v>
      </c>
      <c r="I177" s="64">
        <f t="shared" si="83"/>
        <v>1.7299999999999999E-2</v>
      </c>
      <c r="J177" s="64">
        <f t="shared" si="83"/>
        <v>1.7299999999999999E-2</v>
      </c>
      <c r="K177" s="64">
        <f t="shared" si="83"/>
        <v>1.7299999999999999E-2</v>
      </c>
      <c r="L177" s="64">
        <f t="shared" si="83"/>
        <v>1.7299999999999999E-2</v>
      </c>
      <c r="M177" s="64">
        <f t="shared" si="83"/>
        <v>1.7299999999999999E-2</v>
      </c>
      <c r="N177" s="64">
        <f t="shared" si="83"/>
        <v>1.7299999999999999E-2</v>
      </c>
      <c r="O177" s="64">
        <f t="shared" si="83"/>
        <v>1.7299999999999999E-2</v>
      </c>
      <c r="P177" s="64">
        <f t="shared" si="83"/>
        <v>1.7299999999999999E-2</v>
      </c>
      <c r="Q177" s="64">
        <f t="shared" si="83"/>
        <v>1.7299999999999999E-2</v>
      </c>
      <c r="R177" s="64">
        <f t="shared" si="83"/>
        <v>1.7299999999999999E-2</v>
      </c>
      <c r="S177" s="64">
        <f t="shared" si="83"/>
        <v>1.7299999999999999E-2</v>
      </c>
      <c r="T177" s="64">
        <f t="shared" si="83"/>
        <v>1.7299999999999999E-2</v>
      </c>
      <c r="U177" s="64">
        <f t="shared" si="83"/>
        <v>1.7299999999999999E-2</v>
      </c>
      <c r="V177" s="64">
        <f t="shared" si="83"/>
        <v>1.7299999999999999E-2</v>
      </c>
      <c r="W177" s="64">
        <f t="shared" si="83"/>
        <v>1.7299999999999999E-2</v>
      </c>
      <c r="X177" s="64">
        <f t="shared" si="83"/>
        <v>1.7299999999999999E-2</v>
      </c>
      <c r="Y177" s="64">
        <f t="shared" si="83"/>
        <v>1.7299999999999999E-2</v>
      </c>
      <c r="Z177" s="64">
        <f t="shared" si="83"/>
        <v>1.7299999999999999E-2</v>
      </c>
      <c r="AA177" s="64">
        <f t="shared" si="83"/>
        <v>1.7299999999999999E-2</v>
      </c>
      <c r="AB177" s="64">
        <f t="shared" si="83"/>
        <v>1.7299999999999999E-2</v>
      </c>
      <c r="AC177" s="64">
        <f t="shared" si="83"/>
        <v>1.7299999999999999E-2</v>
      </c>
      <c r="AD177" s="64">
        <f t="shared" si="83"/>
        <v>1.7299999999999999E-2</v>
      </c>
      <c r="AE177" s="64">
        <f t="shared" si="83"/>
        <v>1.7299999999999999E-2</v>
      </c>
      <c r="AF177" s="64">
        <f t="shared" si="83"/>
        <v>1.7299999999999999E-2</v>
      </c>
      <c r="AG177" s="64">
        <f t="shared" si="83"/>
        <v>1.7299999999999999E-2</v>
      </c>
      <c r="AH177" s="64">
        <f t="shared" si="83"/>
        <v>1.7299999999999999E-2</v>
      </c>
      <c r="AI177" s="64">
        <f t="shared" si="83"/>
        <v>1.7299999999999999E-2</v>
      </c>
      <c r="AJ177" s="64">
        <f t="shared" ref="AJ177:BK177" si="84">CHOOSE($C$8,AJ178,AJ179,AJ180)</f>
        <v>1.7299999999999999E-2</v>
      </c>
      <c r="AK177" s="64">
        <f t="shared" si="84"/>
        <v>1.7299999999999999E-2</v>
      </c>
      <c r="AL177" s="64">
        <f t="shared" si="84"/>
        <v>1.7299999999999999E-2</v>
      </c>
      <c r="AM177" s="64">
        <f t="shared" si="84"/>
        <v>1.7299999999999999E-2</v>
      </c>
      <c r="AN177" s="64">
        <f t="shared" si="84"/>
        <v>1.7299999999999999E-2</v>
      </c>
      <c r="AO177" s="64">
        <f t="shared" si="84"/>
        <v>1.7299999999999999E-2</v>
      </c>
      <c r="AP177" s="64">
        <f t="shared" si="84"/>
        <v>1.7299999999999999E-2</v>
      </c>
      <c r="AQ177" s="64">
        <f t="shared" si="84"/>
        <v>1.7299999999999999E-2</v>
      </c>
      <c r="AR177" s="64">
        <f t="shared" si="84"/>
        <v>1.7299999999999999E-2</v>
      </c>
      <c r="AS177" s="64">
        <f t="shared" si="84"/>
        <v>1.7299999999999999E-2</v>
      </c>
      <c r="AT177" s="64">
        <f t="shared" si="84"/>
        <v>1.7299999999999999E-2</v>
      </c>
      <c r="AU177" s="64">
        <f t="shared" si="84"/>
        <v>1.7299999999999999E-2</v>
      </c>
      <c r="AV177" s="64">
        <f t="shared" si="84"/>
        <v>1.7299999999999999E-2</v>
      </c>
      <c r="AW177" s="64">
        <f t="shared" si="84"/>
        <v>1.7299999999999999E-2</v>
      </c>
      <c r="AX177" s="64">
        <f t="shared" si="84"/>
        <v>1.7299999999999999E-2</v>
      </c>
      <c r="AY177" s="64">
        <f t="shared" si="84"/>
        <v>1.7299999999999999E-2</v>
      </c>
      <c r="AZ177" s="64">
        <f t="shared" si="84"/>
        <v>1.7299999999999999E-2</v>
      </c>
      <c r="BA177" s="64">
        <f t="shared" si="84"/>
        <v>1.7299999999999999E-2</v>
      </c>
      <c r="BB177" s="64">
        <f t="shared" si="84"/>
        <v>1.7299999999999999E-2</v>
      </c>
      <c r="BC177" s="64">
        <f t="shared" si="84"/>
        <v>1.7299999999999999E-2</v>
      </c>
      <c r="BD177" s="64">
        <f t="shared" si="84"/>
        <v>1.7299999999999999E-2</v>
      </c>
      <c r="BE177" s="64">
        <f t="shared" si="84"/>
        <v>1.7299999999999999E-2</v>
      </c>
      <c r="BF177" s="64">
        <f t="shared" si="84"/>
        <v>1.7299999999999999E-2</v>
      </c>
      <c r="BG177" s="64">
        <f t="shared" si="84"/>
        <v>1.7299999999999999E-2</v>
      </c>
      <c r="BH177" s="64">
        <f t="shared" si="84"/>
        <v>1.7299999999999999E-2</v>
      </c>
      <c r="BI177" s="64">
        <f t="shared" si="84"/>
        <v>1.7299999999999999E-2</v>
      </c>
      <c r="BJ177" s="64">
        <f t="shared" si="84"/>
        <v>1.7299999999999999E-2</v>
      </c>
      <c r="BK177" s="64">
        <f t="shared" si="84"/>
        <v>1.7299999999999999E-2</v>
      </c>
    </row>
    <row r="178" spans="1:63" ht="13.5" customHeight="1">
      <c r="A178" s="2"/>
      <c r="B178" s="35" t="str">
        <f>$D$5</f>
        <v>Base</v>
      </c>
      <c r="C178" s="21" t="s">
        <v>12</v>
      </c>
      <c r="D178" s="65">
        <v>1.7299999999999999E-2</v>
      </c>
      <c r="E178" s="66">
        <f t="shared" ref="E178:AJ178" si="85">D178</f>
        <v>1.7299999999999999E-2</v>
      </c>
      <c r="F178" s="66">
        <f t="shared" si="85"/>
        <v>1.7299999999999999E-2</v>
      </c>
      <c r="G178" s="66">
        <f t="shared" si="85"/>
        <v>1.7299999999999999E-2</v>
      </c>
      <c r="H178" s="66">
        <f t="shared" si="85"/>
        <v>1.7299999999999999E-2</v>
      </c>
      <c r="I178" s="66">
        <f t="shared" si="85"/>
        <v>1.7299999999999999E-2</v>
      </c>
      <c r="J178" s="66">
        <f t="shared" si="85"/>
        <v>1.7299999999999999E-2</v>
      </c>
      <c r="K178" s="66">
        <f t="shared" si="85"/>
        <v>1.7299999999999999E-2</v>
      </c>
      <c r="L178" s="66">
        <f t="shared" si="85"/>
        <v>1.7299999999999999E-2</v>
      </c>
      <c r="M178" s="66">
        <f t="shared" si="85"/>
        <v>1.7299999999999999E-2</v>
      </c>
      <c r="N178" s="66">
        <f t="shared" si="85"/>
        <v>1.7299999999999999E-2</v>
      </c>
      <c r="O178" s="66">
        <f t="shared" si="85"/>
        <v>1.7299999999999999E-2</v>
      </c>
      <c r="P178" s="66">
        <f t="shared" si="85"/>
        <v>1.7299999999999999E-2</v>
      </c>
      <c r="Q178" s="66">
        <f t="shared" si="85"/>
        <v>1.7299999999999999E-2</v>
      </c>
      <c r="R178" s="66">
        <f t="shared" si="85"/>
        <v>1.7299999999999999E-2</v>
      </c>
      <c r="S178" s="66">
        <f t="shared" si="85"/>
        <v>1.7299999999999999E-2</v>
      </c>
      <c r="T178" s="66">
        <f t="shared" si="85"/>
        <v>1.7299999999999999E-2</v>
      </c>
      <c r="U178" s="66">
        <f t="shared" si="85"/>
        <v>1.7299999999999999E-2</v>
      </c>
      <c r="V178" s="66">
        <f t="shared" si="85"/>
        <v>1.7299999999999999E-2</v>
      </c>
      <c r="W178" s="66">
        <f t="shared" si="85"/>
        <v>1.7299999999999999E-2</v>
      </c>
      <c r="X178" s="66">
        <f t="shared" si="85"/>
        <v>1.7299999999999999E-2</v>
      </c>
      <c r="Y178" s="66">
        <f t="shared" si="85"/>
        <v>1.7299999999999999E-2</v>
      </c>
      <c r="Z178" s="66">
        <f t="shared" si="85"/>
        <v>1.7299999999999999E-2</v>
      </c>
      <c r="AA178" s="66">
        <f t="shared" si="85"/>
        <v>1.7299999999999999E-2</v>
      </c>
      <c r="AB178" s="66">
        <f t="shared" si="85"/>
        <v>1.7299999999999999E-2</v>
      </c>
      <c r="AC178" s="66">
        <f t="shared" si="85"/>
        <v>1.7299999999999999E-2</v>
      </c>
      <c r="AD178" s="66">
        <f t="shared" si="85"/>
        <v>1.7299999999999999E-2</v>
      </c>
      <c r="AE178" s="66">
        <f t="shared" si="85"/>
        <v>1.7299999999999999E-2</v>
      </c>
      <c r="AF178" s="66">
        <f t="shared" si="85"/>
        <v>1.7299999999999999E-2</v>
      </c>
      <c r="AG178" s="66">
        <f t="shared" si="85"/>
        <v>1.7299999999999999E-2</v>
      </c>
      <c r="AH178" s="66">
        <f t="shared" si="85"/>
        <v>1.7299999999999999E-2</v>
      </c>
      <c r="AI178" s="66">
        <f t="shared" si="85"/>
        <v>1.7299999999999999E-2</v>
      </c>
      <c r="AJ178" s="66">
        <f t="shared" si="85"/>
        <v>1.7299999999999999E-2</v>
      </c>
      <c r="AK178" s="66">
        <f t="shared" ref="AK178:BK178" si="86">AJ178</f>
        <v>1.7299999999999999E-2</v>
      </c>
      <c r="AL178" s="66">
        <f t="shared" si="86"/>
        <v>1.7299999999999999E-2</v>
      </c>
      <c r="AM178" s="66">
        <f t="shared" si="86"/>
        <v>1.7299999999999999E-2</v>
      </c>
      <c r="AN178" s="66">
        <f t="shared" si="86"/>
        <v>1.7299999999999999E-2</v>
      </c>
      <c r="AO178" s="66">
        <f t="shared" si="86"/>
        <v>1.7299999999999999E-2</v>
      </c>
      <c r="AP178" s="66">
        <f t="shared" si="86"/>
        <v>1.7299999999999999E-2</v>
      </c>
      <c r="AQ178" s="66">
        <f t="shared" si="86"/>
        <v>1.7299999999999999E-2</v>
      </c>
      <c r="AR178" s="66">
        <f t="shared" si="86"/>
        <v>1.7299999999999999E-2</v>
      </c>
      <c r="AS178" s="66">
        <f t="shared" si="86"/>
        <v>1.7299999999999999E-2</v>
      </c>
      <c r="AT178" s="66">
        <f t="shared" si="86"/>
        <v>1.7299999999999999E-2</v>
      </c>
      <c r="AU178" s="66">
        <f t="shared" si="86"/>
        <v>1.7299999999999999E-2</v>
      </c>
      <c r="AV178" s="66">
        <f t="shared" si="86"/>
        <v>1.7299999999999999E-2</v>
      </c>
      <c r="AW178" s="66">
        <f t="shared" si="86"/>
        <v>1.7299999999999999E-2</v>
      </c>
      <c r="AX178" s="66">
        <f t="shared" si="86"/>
        <v>1.7299999999999999E-2</v>
      </c>
      <c r="AY178" s="66">
        <f t="shared" si="86"/>
        <v>1.7299999999999999E-2</v>
      </c>
      <c r="AZ178" s="66">
        <f t="shared" si="86"/>
        <v>1.7299999999999999E-2</v>
      </c>
      <c r="BA178" s="66">
        <f t="shared" si="86"/>
        <v>1.7299999999999999E-2</v>
      </c>
      <c r="BB178" s="66">
        <f t="shared" si="86"/>
        <v>1.7299999999999999E-2</v>
      </c>
      <c r="BC178" s="66">
        <f t="shared" si="86"/>
        <v>1.7299999999999999E-2</v>
      </c>
      <c r="BD178" s="66">
        <f t="shared" si="86"/>
        <v>1.7299999999999999E-2</v>
      </c>
      <c r="BE178" s="66">
        <f t="shared" si="86"/>
        <v>1.7299999999999999E-2</v>
      </c>
      <c r="BF178" s="66">
        <f t="shared" si="86"/>
        <v>1.7299999999999999E-2</v>
      </c>
      <c r="BG178" s="66">
        <f t="shared" si="86"/>
        <v>1.7299999999999999E-2</v>
      </c>
      <c r="BH178" s="66">
        <f t="shared" si="86"/>
        <v>1.7299999999999999E-2</v>
      </c>
      <c r="BI178" s="66">
        <f t="shared" si="86"/>
        <v>1.7299999999999999E-2</v>
      </c>
      <c r="BJ178" s="66">
        <f t="shared" si="86"/>
        <v>1.7299999999999999E-2</v>
      </c>
      <c r="BK178" s="66">
        <f t="shared" si="86"/>
        <v>1.7299999999999999E-2</v>
      </c>
    </row>
    <row r="179" spans="1:63" ht="13.5" customHeight="1">
      <c r="A179" s="2"/>
      <c r="B179" s="54" t="str">
        <f>$D$6</f>
        <v>Upside</v>
      </c>
      <c r="C179" s="21" t="s">
        <v>12</v>
      </c>
      <c r="D179" s="65">
        <v>1.7299999999999999E-2</v>
      </c>
      <c r="E179" s="66">
        <f t="shared" ref="E179:AJ179" si="87">D179</f>
        <v>1.7299999999999999E-2</v>
      </c>
      <c r="F179" s="66">
        <f t="shared" si="87"/>
        <v>1.7299999999999999E-2</v>
      </c>
      <c r="G179" s="66">
        <f t="shared" si="87"/>
        <v>1.7299999999999999E-2</v>
      </c>
      <c r="H179" s="66">
        <f t="shared" si="87"/>
        <v>1.7299999999999999E-2</v>
      </c>
      <c r="I179" s="66">
        <f t="shared" si="87"/>
        <v>1.7299999999999999E-2</v>
      </c>
      <c r="J179" s="66">
        <f t="shared" si="87"/>
        <v>1.7299999999999999E-2</v>
      </c>
      <c r="K179" s="66">
        <f t="shared" si="87"/>
        <v>1.7299999999999999E-2</v>
      </c>
      <c r="L179" s="66">
        <f t="shared" si="87"/>
        <v>1.7299999999999999E-2</v>
      </c>
      <c r="M179" s="66">
        <f t="shared" si="87"/>
        <v>1.7299999999999999E-2</v>
      </c>
      <c r="N179" s="66">
        <f t="shared" si="87"/>
        <v>1.7299999999999999E-2</v>
      </c>
      <c r="O179" s="66">
        <f t="shared" si="87"/>
        <v>1.7299999999999999E-2</v>
      </c>
      <c r="P179" s="66">
        <f t="shared" si="87"/>
        <v>1.7299999999999999E-2</v>
      </c>
      <c r="Q179" s="66">
        <f t="shared" si="87"/>
        <v>1.7299999999999999E-2</v>
      </c>
      <c r="R179" s="66">
        <f t="shared" si="87"/>
        <v>1.7299999999999999E-2</v>
      </c>
      <c r="S179" s="66">
        <f t="shared" si="87"/>
        <v>1.7299999999999999E-2</v>
      </c>
      <c r="T179" s="66">
        <f t="shared" si="87"/>
        <v>1.7299999999999999E-2</v>
      </c>
      <c r="U179" s="66">
        <f t="shared" si="87"/>
        <v>1.7299999999999999E-2</v>
      </c>
      <c r="V179" s="66">
        <f t="shared" si="87"/>
        <v>1.7299999999999999E-2</v>
      </c>
      <c r="W179" s="66">
        <f t="shared" si="87"/>
        <v>1.7299999999999999E-2</v>
      </c>
      <c r="X179" s="66">
        <f t="shared" si="87"/>
        <v>1.7299999999999999E-2</v>
      </c>
      <c r="Y179" s="66">
        <f t="shared" si="87"/>
        <v>1.7299999999999999E-2</v>
      </c>
      <c r="Z179" s="66">
        <f t="shared" si="87"/>
        <v>1.7299999999999999E-2</v>
      </c>
      <c r="AA179" s="66">
        <f t="shared" si="87"/>
        <v>1.7299999999999999E-2</v>
      </c>
      <c r="AB179" s="66">
        <f t="shared" si="87"/>
        <v>1.7299999999999999E-2</v>
      </c>
      <c r="AC179" s="66">
        <f t="shared" si="87"/>
        <v>1.7299999999999999E-2</v>
      </c>
      <c r="AD179" s="66">
        <f t="shared" si="87"/>
        <v>1.7299999999999999E-2</v>
      </c>
      <c r="AE179" s="66">
        <f t="shared" si="87"/>
        <v>1.7299999999999999E-2</v>
      </c>
      <c r="AF179" s="66">
        <f t="shared" si="87"/>
        <v>1.7299999999999999E-2</v>
      </c>
      <c r="AG179" s="66">
        <f t="shared" si="87"/>
        <v>1.7299999999999999E-2</v>
      </c>
      <c r="AH179" s="66">
        <f t="shared" si="87"/>
        <v>1.7299999999999999E-2</v>
      </c>
      <c r="AI179" s="66">
        <f t="shared" si="87"/>
        <v>1.7299999999999999E-2</v>
      </c>
      <c r="AJ179" s="66">
        <f t="shared" si="87"/>
        <v>1.7299999999999999E-2</v>
      </c>
      <c r="AK179" s="66">
        <f t="shared" ref="AK179:BK179" si="88">AJ179</f>
        <v>1.7299999999999999E-2</v>
      </c>
      <c r="AL179" s="66">
        <f t="shared" si="88"/>
        <v>1.7299999999999999E-2</v>
      </c>
      <c r="AM179" s="66">
        <f t="shared" si="88"/>
        <v>1.7299999999999999E-2</v>
      </c>
      <c r="AN179" s="66">
        <f t="shared" si="88"/>
        <v>1.7299999999999999E-2</v>
      </c>
      <c r="AO179" s="66">
        <f t="shared" si="88"/>
        <v>1.7299999999999999E-2</v>
      </c>
      <c r="AP179" s="66">
        <f t="shared" si="88"/>
        <v>1.7299999999999999E-2</v>
      </c>
      <c r="AQ179" s="66">
        <f t="shared" si="88"/>
        <v>1.7299999999999999E-2</v>
      </c>
      <c r="AR179" s="66">
        <f t="shared" si="88"/>
        <v>1.7299999999999999E-2</v>
      </c>
      <c r="AS179" s="66">
        <f t="shared" si="88"/>
        <v>1.7299999999999999E-2</v>
      </c>
      <c r="AT179" s="66">
        <f t="shared" si="88"/>
        <v>1.7299999999999999E-2</v>
      </c>
      <c r="AU179" s="66">
        <f t="shared" si="88"/>
        <v>1.7299999999999999E-2</v>
      </c>
      <c r="AV179" s="66">
        <f t="shared" si="88"/>
        <v>1.7299999999999999E-2</v>
      </c>
      <c r="AW179" s="66">
        <f t="shared" si="88"/>
        <v>1.7299999999999999E-2</v>
      </c>
      <c r="AX179" s="66">
        <f t="shared" si="88"/>
        <v>1.7299999999999999E-2</v>
      </c>
      <c r="AY179" s="66">
        <f t="shared" si="88"/>
        <v>1.7299999999999999E-2</v>
      </c>
      <c r="AZ179" s="66">
        <f t="shared" si="88"/>
        <v>1.7299999999999999E-2</v>
      </c>
      <c r="BA179" s="66">
        <f t="shared" si="88"/>
        <v>1.7299999999999999E-2</v>
      </c>
      <c r="BB179" s="66">
        <f t="shared" si="88"/>
        <v>1.7299999999999999E-2</v>
      </c>
      <c r="BC179" s="66">
        <f t="shared" si="88"/>
        <v>1.7299999999999999E-2</v>
      </c>
      <c r="BD179" s="66">
        <f t="shared" si="88"/>
        <v>1.7299999999999999E-2</v>
      </c>
      <c r="BE179" s="66">
        <f t="shared" si="88"/>
        <v>1.7299999999999999E-2</v>
      </c>
      <c r="BF179" s="66">
        <f t="shared" si="88"/>
        <v>1.7299999999999999E-2</v>
      </c>
      <c r="BG179" s="66">
        <f t="shared" si="88"/>
        <v>1.7299999999999999E-2</v>
      </c>
      <c r="BH179" s="66">
        <f t="shared" si="88"/>
        <v>1.7299999999999999E-2</v>
      </c>
      <c r="BI179" s="66">
        <f t="shared" si="88"/>
        <v>1.7299999999999999E-2</v>
      </c>
      <c r="BJ179" s="66">
        <f t="shared" si="88"/>
        <v>1.7299999999999999E-2</v>
      </c>
      <c r="BK179" s="66">
        <f t="shared" si="88"/>
        <v>1.7299999999999999E-2</v>
      </c>
    </row>
    <row r="180" spans="1:63" ht="13.5" customHeight="1">
      <c r="A180" s="2"/>
      <c r="B180" s="54" t="str">
        <f>$D$7</f>
        <v>Downside</v>
      </c>
      <c r="C180" s="21" t="s">
        <v>12</v>
      </c>
      <c r="D180" s="65">
        <v>1.7299999999999999E-2</v>
      </c>
      <c r="E180" s="66">
        <f t="shared" ref="E180:AJ180" si="89">D180</f>
        <v>1.7299999999999999E-2</v>
      </c>
      <c r="F180" s="66">
        <f t="shared" si="89"/>
        <v>1.7299999999999999E-2</v>
      </c>
      <c r="G180" s="66">
        <f t="shared" si="89"/>
        <v>1.7299999999999999E-2</v>
      </c>
      <c r="H180" s="66">
        <f t="shared" si="89"/>
        <v>1.7299999999999999E-2</v>
      </c>
      <c r="I180" s="66">
        <f t="shared" si="89"/>
        <v>1.7299999999999999E-2</v>
      </c>
      <c r="J180" s="66">
        <f t="shared" si="89"/>
        <v>1.7299999999999999E-2</v>
      </c>
      <c r="K180" s="66">
        <f t="shared" si="89"/>
        <v>1.7299999999999999E-2</v>
      </c>
      <c r="L180" s="66">
        <f t="shared" si="89"/>
        <v>1.7299999999999999E-2</v>
      </c>
      <c r="M180" s="66">
        <f t="shared" si="89"/>
        <v>1.7299999999999999E-2</v>
      </c>
      <c r="N180" s="66">
        <f t="shared" si="89"/>
        <v>1.7299999999999999E-2</v>
      </c>
      <c r="O180" s="66">
        <f t="shared" si="89"/>
        <v>1.7299999999999999E-2</v>
      </c>
      <c r="P180" s="66">
        <f t="shared" si="89"/>
        <v>1.7299999999999999E-2</v>
      </c>
      <c r="Q180" s="66">
        <f t="shared" si="89"/>
        <v>1.7299999999999999E-2</v>
      </c>
      <c r="R180" s="66">
        <f t="shared" si="89"/>
        <v>1.7299999999999999E-2</v>
      </c>
      <c r="S180" s="66">
        <f t="shared" si="89"/>
        <v>1.7299999999999999E-2</v>
      </c>
      <c r="T180" s="66">
        <f t="shared" si="89"/>
        <v>1.7299999999999999E-2</v>
      </c>
      <c r="U180" s="66">
        <f t="shared" si="89"/>
        <v>1.7299999999999999E-2</v>
      </c>
      <c r="V180" s="66">
        <f t="shared" si="89"/>
        <v>1.7299999999999999E-2</v>
      </c>
      <c r="W180" s="66">
        <f t="shared" si="89"/>
        <v>1.7299999999999999E-2</v>
      </c>
      <c r="X180" s="66">
        <f t="shared" si="89"/>
        <v>1.7299999999999999E-2</v>
      </c>
      <c r="Y180" s="66">
        <f t="shared" si="89"/>
        <v>1.7299999999999999E-2</v>
      </c>
      <c r="Z180" s="66">
        <f t="shared" si="89"/>
        <v>1.7299999999999999E-2</v>
      </c>
      <c r="AA180" s="66">
        <f t="shared" si="89"/>
        <v>1.7299999999999999E-2</v>
      </c>
      <c r="AB180" s="66">
        <f t="shared" si="89"/>
        <v>1.7299999999999999E-2</v>
      </c>
      <c r="AC180" s="66">
        <f t="shared" si="89"/>
        <v>1.7299999999999999E-2</v>
      </c>
      <c r="AD180" s="66">
        <f t="shared" si="89"/>
        <v>1.7299999999999999E-2</v>
      </c>
      <c r="AE180" s="66">
        <f t="shared" si="89"/>
        <v>1.7299999999999999E-2</v>
      </c>
      <c r="AF180" s="66">
        <f t="shared" si="89"/>
        <v>1.7299999999999999E-2</v>
      </c>
      <c r="AG180" s="66">
        <f t="shared" si="89"/>
        <v>1.7299999999999999E-2</v>
      </c>
      <c r="AH180" s="66">
        <f t="shared" si="89"/>
        <v>1.7299999999999999E-2</v>
      </c>
      <c r="AI180" s="66">
        <f t="shared" si="89"/>
        <v>1.7299999999999999E-2</v>
      </c>
      <c r="AJ180" s="66">
        <f t="shared" si="89"/>
        <v>1.7299999999999999E-2</v>
      </c>
      <c r="AK180" s="66">
        <f t="shared" ref="AK180:BK180" si="90">AJ180</f>
        <v>1.7299999999999999E-2</v>
      </c>
      <c r="AL180" s="66">
        <f t="shared" si="90"/>
        <v>1.7299999999999999E-2</v>
      </c>
      <c r="AM180" s="66">
        <f t="shared" si="90"/>
        <v>1.7299999999999999E-2</v>
      </c>
      <c r="AN180" s="66">
        <f t="shared" si="90"/>
        <v>1.7299999999999999E-2</v>
      </c>
      <c r="AO180" s="66">
        <f t="shared" si="90"/>
        <v>1.7299999999999999E-2</v>
      </c>
      <c r="AP180" s="66">
        <f t="shared" si="90"/>
        <v>1.7299999999999999E-2</v>
      </c>
      <c r="AQ180" s="66">
        <f t="shared" si="90"/>
        <v>1.7299999999999999E-2</v>
      </c>
      <c r="AR180" s="66">
        <f t="shared" si="90"/>
        <v>1.7299999999999999E-2</v>
      </c>
      <c r="AS180" s="66">
        <f t="shared" si="90"/>
        <v>1.7299999999999999E-2</v>
      </c>
      <c r="AT180" s="66">
        <f t="shared" si="90"/>
        <v>1.7299999999999999E-2</v>
      </c>
      <c r="AU180" s="66">
        <f t="shared" si="90"/>
        <v>1.7299999999999999E-2</v>
      </c>
      <c r="AV180" s="66">
        <f t="shared" si="90"/>
        <v>1.7299999999999999E-2</v>
      </c>
      <c r="AW180" s="66">
        <f t="shared" si="90"/>
        <v>1.7299999999999999E-2</v>
      </c>
      <c r="AX180" s="66">
        <f t="shared" si="90"/>
        <v>1.7299999999999999E-2</v>
      </c>
      <c r="AY180" s="66">
        <f t="shared" si="90"/>
        <v>1.7299999999999999E-2</v>
      </c>
      <c r="AZ180" s="66">
        <f t="shared" si="90"/>
        <v>1.7299999999999999E-2</v>
      </c>
      <c r="BA180" s="66">
        <f t="shared" si="90"/>
        <v>1.7299999999999999E-2</v>
      </c>
      <c r="BB180" s="66">
        <f t="shared" si="90"/>
        <v>1.7299999999999999E-2</v>
      </c>
      <c r="BC180" s="66">
        <f t="shared" si="90"/>
        <v>1.7299999999999999E-2</v>
      </c>
      <c r="BD180" s="66">
        <f t="shared" si="90"/>
        <v>1.7299999999999999E-2</v>
      </c>
      <c r="BE180" s="66">
        <f t="shared" si="90"/>
        <v>1.7299999999999999E-2</v>
      </c>
      <c r="BF180" s="66">
        <f t="shared" si="90"/>
        <v>1.7299999999999999E-2</v>
      </c>
      <c r="BG180" s="66">
        <f t="shared" si="90"/>
        <v>1.7299999999999999E-2</v>
      </c>
      <c r="BH180" s="66">
        <f t="shared" si="90"/>
        <v>1.7299999999999999E-2</v>
      </c>
      <c r="BI180" s="66">
        <f t="shared" si="90"/>
        <v>1.7299999999999999E-2</v>
      </c>
      <c r="BJ180" s="66">
        <f t="shared" si="90"/>
        <v>1.7299999999999999E-2</v>
      </c>
      <c r="BK180" s="66">
        <f t="shared" si="90"/>
        <v>1.7299999999999999E-2</v>
      </c>
    </row>
    <row r="181" spans="1:63" ht="13.5" customHeight="1">
      <c r="A181" s="30"/>
      <c r="B181" s="55"/>
      <c r="C181" s="25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  <c r="AS181" s="56"/>
      <c r="AT181" s="56"/>
      <c r="AU181" s="56"/>
      <c r="AV181" s="56"/>
      <c r="AW181" s="56"/>
      <c r="AX181" s="56"/>
      <c r="AY181" s="56"/>
      <c r="AZ181" s="56"/>
      <c r="BA181" s="56"/>
      <c r="BB181" s="56"/>
      <c r="BC181" s="56"/>
      <c r="BD181" s="56"/>
      <c r="BE181" s="56"/>
      <c r="BF181" s="56"/>
      <c r="BG181" s="56"/>
      <c r="BH181" s="56"/>
      <c r="BI181" s="56"/>
      <c r="BJ181" s="56"/>
      <c r="BK181" s="56"/>
    </row>
    <row r="182" spans="1:63" ht="13.5" customHeight="1">
      <c r="A182" s="2"/>
      <c r="B182" s="47" t="s">
        <v>43</v>
      </c>
      <c r="C182" s="21" t="s">
        <v>12</v>
      </c>
      <c r="D182" s="67">
        <f t="shared" ref="D182:AI182" si="91">CHOOSE($C$8,D183,D184,D185)</f>
        <v>1.83E-2</v>
      </c>
      <c r="E182" s="67">
        <f t="shared" si="91"/>
        <v>1.83E-2</v>
      </c>
      <c r="F182" s="67">
        <f t="shared" si="91"/>
        <v>1.83E-2</v>
      </c>
      <c r="G182" s="67">
        <f t="shared" si="91"/>
        <v>1.83E-2</v>
      </c>
      <c r="H182" s="67">
        <f t="shared" si="91"/>
        <v>1.83E-2</v>
      </c>
      <c r="I182" s="67">
        <f t="shared" si="91"/>
        <v>1.83E-2</v>
      </c>
      <c r="J182" s="67">
        <f t="shared" si="91"/>
        <v>1.83E-2</v>
      </c>
      <c r="K182" s="67">
        <f t="shared" si="91"/>
        <v>1.83E-2</v>
      </c>
      <c r="L182" s="67">
        <f t="shared" si="91"/>
        <v>1.83E-2</v>
      </c>
      <c r="M182" s="67">
        <f t="shared" si="91"/>
        <v>1.83E-2</v>
      </c>
      <c r="N182" s="67">
        <f t="shared" si="91"/>
        <v>1.83E-2</v>
      </c>
      <c r="O182" s="67">
        <f t="shared" si="91"/>
        <v>1.83E-2</v>
      </c>
      <c r="P182" s="67">
        <f t="shared" si="91"/>
        <v>1.83E-2</v>
      </c>
      <c r="Q182" s="67">
        <f t="shared" si="91"/>
        <v>1.83E-2</v>
      </c>
      <c r="R182" s="67">
        <f t="shared" si="91"/>
        <v>1.83E-2</v>
      </c>
      <c r="S182" s="67">
        <f t="shared" si="91"/>
        <v>1.83E-2</v>
      </c>
      <c r="T182" s="67">
        <f t="shared" si="91"/>
        <v>1.83E-2</v>
      </c>
      <c r="U182" s="67">
        <f t="shared" si="91"/>
        <v>1.83E-2</v>
      </c>
      <c r="V182" s="67">
        <f t="shared" si="91"/>
        <v>1.83E-2</v>
      </c>
      <c r="W182" s="67">
        <f t="shared" si="91"/>
        <v>1.83E-2</v>
      </c>
      <c r="X182" s="67">
        <f t="shared" si="91"/>
        <v>1.83E-2</v>
      </c>
      <c r="Y182" s="67">
        <f t="shared" si="91"/>
        <v>1.83E-2</v>
      </c>
      <c r="Z182" s="67">
        <f t="shared" si="91"/>
        <v>1.83E-2</v>
      </c>
      <c r="AA182" s="67">
        <f t="shared" si="91"/>
        <v>1.83E-2</v>
      </c>
      <c r="AB182" s="67">
        <f t="shared" si="91"/>
        <v>1.83E-2</v>
      </c>
      <c r="AC182" s="67">
        <f t="shared" si="91"/>
        <v>1.83E-2</v>
      </c>
      <c r="AD182" s="67">
        <f t="shared" si="91"/>
        <v>1.83E-2</v>
      </c>
      <c r="AE182" s="67">
        <f t="shared" si="91"/>
        <v>1.83E-2</v>
      </c>
      <c r="AF182" s="67">
        <f t="shared" si="91"/>
        <v>1.83E-2</v>
      </c>
      <c r="AG182" s="67">
        <f t="shared" si="91"/>
        <v>1.83E-2</v>
      </c>
      <c r="AH182" s="67">
        <f t="shared" si="91"/>
        <v>1.83E-2</v>
      </c>
      <c r="AI182" s="67">
        <f t="shared" si="91"/>
        <v>1.83E-2</v>
      </c>
      <c r="AJ182" s="67">
        <f t="shared" ref="AJ182:BK182" si="92">CHOOSE($C$8,AJ183,AJ184,AJ185)</f>
        <v>1.83E-2</v>
      </c>
      <c r="AK182" s="67">
        <f t="shared" si="92"/>
        <v>1.83E-2</v>
      </c>
      <c r="AL182" s="67">
        <f t="shared" si="92"/>
        <v>1.83E-2</v>
      </c>
      <c r="AM182" s="67">
        <f t="shared" si="92"/>
        <v>1.83E-2</v>
      </c>
      <c r="AN182" s="67">
        <f t="shared" si="92"/>
        <v>1.83E-2</v>
      </c>
      <c r="AO182" s="67">
        <f t="shared" si="92"/>
        <v>1.83E-2</v>
      </c>
      <c r="AP182" s="67">
        <f t="shared" si="92"/>
        <v>1.83E-2</v>
      </c>
      <c r="AQ182" s="67">
        <f t="shared" si="92"/>
        <v>1.83E-2</v>
      </c>
      <c r="AR182" s="67">
        <f t="shared" si="92"/>
        <v>1.83E-2</v>
      </c>
      <c r="AS182" s="67">
        <f t="shared" si="92"/>
        <v>1.83E-2</v>
      </c>
      <c r="AT182" s="67">
        <f t="shared" si="92"/>
        <v>1.83E-2</v>
      </c>
      <c r="AU182" s="67">
        <f t="shared" si="92"/>
        <v>1.83E-2</v>
      </c>
      <c r="AV182" s="67">
        <f t="shared" si="92"/>
        <v>1.83E-2</v>
      </c>
      <c r="AW182" s="67">
        <f t="shared" si="92"/>
        <v>1.83E-2</v>
      </c>
      <c r="AX182" s="67">
        <f t="shared" si="92"/>
        <v>1.83E-2</v>
      </c>
      <c r="AY182" s="67">
        <f t="shared" si="92"/>
        <v>1.83E-2</v>
      </c>
      <c r="AZ182" s="67">
        <f t="shared" si="92"/>
        <v>1.83E-2</v>
      </c>
      <c r="BA182" s="67">
        <f t="shared" si="92"/>
        <v>1.83E-2</v>
      </c>
      <c r="BB182" s="67">
        <f t="shared" si="92"/>
        <v>1.83E-2</v>
      </c>
      <c r="BC182" s="67">
        <f t="shared" si="92"/>
        <v>1.83E-2</v>
      </c>
      <c r="BD182" s="67">
        <f t="shared" si="92"/>
        <v>1.83E-2</v>
      </c>
      <c r="BE182" s="67">
        <f t="shared" si="92"/>
        <v>1.83E-2</v>
      </c>
      <c r="BF182" s="67">
        <f t="shared" si="92"/>
        <v>1.83E-2</v>
      </c>
      <c r="BG182" s="67">
        <f t="shared" si="92"/>
        <v>1.83E-2</v>
      </c>
      <c r="BH182" s="67">
        <f t="shared" si="92"/>
        <v>1.83E-2</v>
      </c>
      <c r="BI182" s="67">
        <f t="shared" si="92"/>
        <v>1.83E-2</v>
      </c>
      <c r="BJ182" s="67">
        <f t="shared" si="92"/>
        <v>1.83E-2</v>
      </c>
      <c r="BK182" s="67">
        <f t="shared" si="92"/>
        <v>1.83E-2</v>
      </c>
    </row>
    <row r="183" spans="1:63" ht="13.5" customHeight="1">
      <c r="A183" s="2"/>
      <c r="B183" s="35" t="str">
        <f>$D$5</f>
        <v>Base</v>
      </c>
      <c r="C183" s="21" t="s">
        <v>12</v>
      </c>
      <c r="D183" s="65">
        <v>1.83E-2</v>
      </c>
      <c r="E183" s="68">
        <f t="shared" ref="E183:AJ183" si="93">D183</f>
        <v>1.83E-2</v>
      </c>
      <c r="F183" s="68">
        <f t="shared" si="93"/>
        <v>1.83E-2</v>
      </c>
      <c r="G183" s="68">
        <f t="shared" si="93"/>
        <v>1.83E-2</v>
      </c>
      <c r="H183" s="68">
        <f t="shared" si="93"/>
        <v>1.83E-2</v>
      </c>
      <c r="I183" s="68">
        <f t="shared" si="93"/>
        <v>1.83E-2</v>
      </c>
      <c r="J183" s="68">
        <f t="shared" si="93"/>
        <v>1.83E-2</v>
      </c>
      <c r="K183" s="68">
        <f t="shared" si="93"/>
        <v>1.83E-2</v>
      </c>
      <c r="L183" s="68">
        <f t="shared" si="93"/>
        <v>1.83E-2</v>
      </c>
      <c r="M183" s="68">
        <f t="shared" si="93"/>
        <v>1.83E-2</v>
      </c>
      <c r="N183" s="68">
        <f t="shared" si="93"/>
        <v>1.83E-2</v>
      </c>
      <c r="O183" s="68">
        <f t="shared" si="93"/>
        <v>1.83E-2</v>
      </c>
      <c r="P183" s="68">
        <f t="shared" si="93"/>
        <v>1.83E-2</v>
      </c>
      <c r="Q183" s="68">
        <f t="shared" si="93"/>
        <v>1.83E-2</v>
      </c>
      <c r="R183" s="68">
        <f t="shared" si="93"/>
        <v>1.83E-2</v>
      </c>
      <c r="S183" s="68">
        <f t="shared" si="93"/>
        <v>1.83E-2</v>
      </c>
      <c r="T183" s="68">
        <f t="shared" si="93"/>
        <v>1.83E-2</v>
      </c>
      <c r="U183" s="68">
        <f t="shared" si="93"/>
        <v>1.83E-2</v>
      </c>
      <c r="V183" s="68">
        <f t="shared" si="93"/>
        <v>1.83E-2</v>
      </c>
      <c r="W183" s="68">
        <f t="shared" si="93"/>
        <v>1.83E-2</v>
      </c>
      <c r="X183" s="68">
        <f t="shared" si="93"/>
        <v>1.83E-2</v>
      </c>
      <c r="Y183" s="68">
        <f t="shared" si="93"/>
        <v>1.83E-2</v>
      </c>
      <c r="Z183" s="68">
        <f t="shared" si="93"/>
        <v>1.83E-2</v>
      </c>
      <c r="AA183" s="68">
        <f t="shared" si="93"/>
        <v>1.83E-2</v>
      </c>
      <c r="AB183" s="68">
        <f t="shared" si="93"/>
        <v>1.83E-2</v>
      </c>
      <c r="AC183" s="68">
        <f t="shared" si="93"/>
        <v>1.83E-2</v>
      </c>
      <c r="AD183" s="68">
        <f t="shared" si="93"/>
        <v>1.83E-2</v>
      </c>
      <c r="AE183" s="68">
        <f t="shared" si="93"/>
        <v>1.83E-2</v>
      </c>
      <c r="AF183" s="68">
        <f t="shared" si="93"/>
        <v>1.83E-2</v>
      </c>
      <c r="AG183" s="68">
        <f t="shared" si="93"/>
        <v>1.83E-2</v>
      </c>
      <c r="AH183" s="68">
        <f t="shared" si="93"/>
        <v>1.83E-2</v>
      </c>
      <c r="AI183" s="68">
        <f t="shared" si="93"/>
        <v>1.83E-2</v>
      </c>
      <c r="AJ183" s="68">
        <f t="shared" si="93"/>
        <v>1.83E-2</v>
      </c>
      <c r="AK183" s="68">
        <f t="shared" ref="AK183:BK183" si="94">AJ183</f>
        <v>1.83E-2</v>
      </c>
      <c r="AL183" s="68">
        <f t="shared" si="94"/>
        <v>1.83E-2</v>
      </c>
      <c r="AM183" s="68">
        <f t="shared" si="94"/>
        <v>1.83E-2</v>
      </c>
      <c r="AN183" s="68">
        <f t="shared" si="94"/>
        <v>1.83E-2</v>
      </c>
      <c r="AO183" s="68">
        <f t="shared" si="94"/>
        <v>1.83E-2</v>
      </c>
      <c r="AP183" s="68">
        <f t="shared" si="94"/>
        <v>1.83E-2</v>
      </c>
      <c r="AQ183" s="68">
        <f t="shared" si="94"/>
        <v>1.83E-2</v>
      </c>
      <c r="AR183" s="68">
        <f t="shared" si="94"/>
        <v>1.83E-2</v>
      </c>
      <c r="AS183" s="68">
        <f t="shared" si="94"/>
        <v>1.83E-2</v>
      </c>
      <c r="AT183" s="68">
        <f t="shared" si="94"/>
        <v>1.83E-2</v>
      </c>
      <c r="AU183" s="68">
        <f t="shared" si="94"/>
        <v>1.83E-2</v>
      </c>
      <c r="AV183" s="68">
        <f t="shared" si="94"/>
        <v>1.83E-2</v>
      </c>
      <c r="AW183" s="68">
        <f t="shared" si="94"/>
        <v>1.83E-2</v>
      </c>
      <c r="AX183" s="68">
        <f t="shared" si="94"/>
        <v>1.83E-2</v>
      </c>
      <c r="AY183" s="68">
        <f t="shared" si="94"/>
        <v>1.83E-2</v>
      </c>
      <c r="AZ183" s="68">
        <f t="shared" si="94"/>
        <v>1.83E-2</v>
      </c>
      <c r="BA183" s="68">
        <f t="shared" si="94"/>
        <v>1.83E-2</v>
      </c>
      <c r="BB183" s="68">
        <f t="shared" si="94"/>
        <v>1.83E-2</v>
      </c>
      <c r="BC183" s="68">
        <f t="shared" si="94"/>
        <v>1.83E-2</v>
      </c>
      <c r="BD183" s="68">
        <f t="shared" si="94"/>
        <v>1.83E-2</v>
      </c>
      <c r="BE183" s="68">
        <f t="shared" si="94"/>
        <v>1.83E-2</v>
      </c>
      <c r="BF183" s="68">
        <f t="shared" si="94"/>
        <v>1.83E-2</v>
      </c>
      <c r="BG183" s="68">
        <f t="shared" si="94"/>
        <v>1.83E-2</v>
      </c>
      <c r="BH183" s="68">
        <f t="shared" si="94"/>
        <v>1.83E-2</v>
      </c>
      <c r="BI183" s="68">
        <f t="shared" si="94"/>
        <v>1.83E-2</v>
      </c>
      <c r="BJ183" s="68">
        <f t="shared" si="94"/>
        <v>1.83E-2</v>
      </c>
      <c r="BK183" s="68">
        <f t="shared" si="94"/>
        <v>1.83E-2</v>
      </c>
    </row>
    <row r="184" spans="1:63" ht="13.5" customHeight="1">
      <c r="A184" s="2"/>
      <c r="B184" s="54" t="str">
        <f>$D$6</f>
        <v>Upside</v>
      </c>
      <c r="C184" s="21" t="s">
        <v>12</v>
      </c>
      <c r="D184" s="65">
        <v>1.83E-2</v>
      </c>
      <c r="E184" s="68">
        <f t="shared" ref="E184:AJ184" si="95">D184</f>
        <v>1.83E-2</v>
      </c>
      <c r="F184" s="68">
        <f t="shared" si="95"/>
        <v>1.83E-2</v>
      </c>
      <c r="G184" s="68">
        <f t="shared" si="95"/>
        <v>1.83E-2</v>
      </c>
      <c r="H184" s="68">
        <f t="shared" si="95"/>
        <v>1.83E-2</v>
      </c>
      <c r="I184" s="68">
        <f t="shared" si="95"/>
        <v>1.83E-2</v>
      </c>
      <c r="J184" s="68">
        <f t="shared" si="95"/>
        <v>1.83E-2</v>
      </c>
      <c r="K184" s="68">
        <f t="shared" si="95"/>
        <v>1.83E-2</v>
      </c>
      <c r="L184" s="68">
        <f t="shared" si="95"/>
        <v>1.83E-2</v>
      </c>
      <c r="M184" s="68">
        <f t="shared" si="95"/>
        <v>1.83E-2</v>
      </c>
      <c r="N184" s="68">
        <f t="shared" si="95"/>
        <v>1.83E-2</v>
      </c>
      <c r="O184" s="68">
        <f t="shared" si="95"/>
        <v>1.83E-2</v>
      </c>
      <c r="P184" s="68">
        <f t="shared" si="95"/>
        <v>1.83E-2</v>
      </c>
      <c r="Q184" s="68">
        <f t="shared" si="95"/>
        <v>1.83E-2</v>
      </c>
      <c r="R184" s="68">
        <f t="shared" si="95"/>
        <v>1.83E-2</v>
      </c>
      <c r="S184" s="68">
        <f t="shared" si="95"/>
        <v>1.83E-2</v>
      </c>
      <c r="T184" s="68">
        <f t="shared" si="95"/>
        <v>1.83E-2</v>
      </c>
      <c r="U184" s="68">
        <f t="shared" si="95"/>
        <v>1.83E-2</v>
      </c>
      <c r="V184" s="68">
        <f t="shared" si="95"/>
        <v>1.83E-2</v>
      </c>
      <c r="W184" s="68">
        <f t="shared" si="95"/>
        <v>1.83E-2</v>
      </c>
      <c r="X184" s="68">
        <f t="shared" si="95"/>
        <v>1.83E-2</v>
      </c>
      <c r="Y184" s="68">
        <f t="shared" si="95"/>
        <v>1.83E-2</v>
      </c>
      <c r="Z184" s="68">
        <f t="shared" si="95"/>
        <v>1.83E-2</v>
      </c>
      <c r="AA184" s="68">
        <f t="shared" si="95"/>
        <v>1.83E-2</v>
      </c>
      <c r="AB184" s="68">
        <f t="shared" si="95"/>
        <v>1.83E-2</v>
      </c>
      <c r="AC184" s="68">
        <f t="shared" si="95"/>
        <v>1.83E-2</v>
      </c>
      <c r="AD184" s="68">
        <f t="shared" si="95"/>
        <v>1.83E-2</v>
      </c>
      <c r="AE184" s="68">
        <f t="shared" si="95"/>
        <v>1.83E-2</v>
      </c>
      <c r="AF184" s="68">
        <f t="shared" si="95"/>
        <v>1.83E-2</v>
      </c>
      <c r="AG184" s="68">
        <f t="shared" si="95"/>
        <v>1.83E-2</v>
      </c>
      <c r="AH184" s="68">
        <f t="shared" si="95"/>
        <v>1.83E-2</v>
      </c>
      <c r="AI184" s="68">
        <f t="shared" si="95"/>
        <v>1.83E-2</v>
      </c>
      <c r="AJ184" s="68">
        <f t="shared" si="95"/>
        <v>1.83E-2</v>
      </c>
      <c r="AK184" s="68">
        <f t="shared" ref="AK184:BK184" si="96">AJ184</f>
        <v>1.83E-2</v>
      </c>
      <c r="AL184" s="68">
        <f t="shared" si="96"/>
        <v>1.83E-2</v>
      </c>
      <c r="AM184" s="68">
        <f t="shared" si="96"/>
        <v>1.83E-2</v>
      </c>
      <c r="AN184" s="68">
        <f t="shared" si="96"/>
        <v>1.83E-2</v>
      </c>
      <c r="AO184" s="68">
        <f t="shared" si="96"/>
        <v>1.83E-2</v>
      </c>
      <c r="AP184" s="68">
        <f t="shared" si="96"/>
        <v>1.83E-2</v>
      </c>
      <c r="AQ184" s="68">
        <f t="shared" si="96"/>
        <v>1.83E-2</v>
      </c>
      <c r="AR184" s="68">
        <f t="shared" si="96"/>
        <v>1.83E-2</v>
      </c>
      <c r="AS184" s="68">
        <f t="shared" si="96"/>
        <v>1.83E-2</v>
      </c>
      <c r="AT184" s="68">
        <f t="shared" si="96"/>
        <v>1.83E-2</v>
      </c>
      <c r="AU184" s="68">
        <f t="shared" si="96"/>
        <v>1.83E-2</v>
      </c>
      <c r="AV184" s="68">
        <f t="shared" si="96"/>
        <v>1.83E-2</v>
      </c>
      <c r="AW184" s="68">
        <f t="shared" si="96"/>
        <v>1.83E-2</v>
      </c>
      <c r="AX184" s="68">
        <f t="shared" si="96"/>
        <v>1.83E-2</v>
      </c>
      <c r="AY184" s="68">
        <f t="shared" si="96"/>
        <v>1.83E-2</v>
      </c>
      <c r="AZ184" s="68">
        <f t="shared" si="96"/>
        <v>1.83E-2</v>
      </c>
      <c r="BA184" s="68">
        <f t="shared" si="96"/>
        <v>1.83E-2</v>
      </c>
      <c r="BB184" s="68">
        <f t="shared" si="96"/>
        <v>1.83E-2</v>
      </c>
      <c r="BC184" s="68">
        <f t="shared" si="96"/>
        <v>1.83E-2</v>
      </c>
      <c r="BD184" s="68">
        <f t="shared" si="96"/>
        <v>1.83E-2</v>
      </c>
      <c r="BE184" s="68">
        <f t="shared" si="96"/>
        <v>1.83E-2</v>
      </c>
      <c r="BF184" s="68">
        <f t="shared" si="96"/>
        <v>1.83E-2</v>
      </c>
      <c r="BG184" s="68">
        <f t="shared" si="96"/>
        <v>1.83E-2</v>
      </c>
      <c r="BH184" s="68">
        <f t="shared" si="96"/>
        <v>1.83E-2</v>
      </c>
      <c r="BI184" s="68">
        <f t="shared" si="96"/>
        <v>1.83E-2</v>
      </c>
      <c r="BJ184" s="68">
        <f t="shared" si="96"/>
        <v>1.83E-2</v>
      </c>
      <c r="BK184" s="68">
        <f t="shared" si="96"/>
        <v>1.83E-2</v>
      </c>
    </row>
    <row r="185" spans="1:63" ht="13.5" customHeight="1">
      <c r="A185" s="2"/>
      <c r="B185" s="54" t="str">
        <f>$D$7</f>
        <v>Downside</v>
      </c>
      <c r="C185" s="21" t="s">
        <v>12</v>
      </c>
      <c r="D185" s="65">
        <v>1.83E-2</v>
      </c>
      <c r="E185" s="68">
        <f t="shared" ref="E185:AJ185" si="97">D185</f>
        <v>1.83E-2</v>
      </c>
      <c r="F185" s="68">
        <f t="shared" si="97"/>
        <v>1.83E-2</v>
      </c>
      <c r="G185" s="68">
        <f t="shared" si="97"/>
        <v>1.83E-2</v>
      </c>
      <c r="H185" s="68">
        <f t="shared" si="97"/>
        <v>1.83E-2</v>
      </c>
      <c r="I185" s="68">
        <f t="shared" si="97"/>
        <v>1.83E-2</v>
      </c>
      <c r="J185" s="68">
        <f t="shared" si="97"/>
        <v>1.83E-2</v>
      </c>
      <c r="K185" s="68">
        <f t="shared" si="97"/>
        <v>1.83E-2</v>
      </c>
      <c r="L185" s="68">
        <f t="shared" si="97"/>
        <v>1.83E-2</v>
      </c>
      <c r="M185" s="68">
        <f t="shared" si="97"/>
        <v>1.83E-2</v>
      </c>
      <c r="N185" s="68">
        <f t="shared" si="97"/>
        <v>1.83E-2</v>
      </c>
      <c r="O185" s="68">
        <f t="shared" si="97"/>
        <v>1.83E-2</v>
      </c>
      <c r="P185" s="68">
        <f t="shared" si="97"/>
        <v>1.83E-2</v>
      </c>
      <c r="Q185" s="68">
        <f t="shared" si="97"/>
        <v>1.83E-2</v>
      </c>
      <c r="R185" s="68">
        <f t="shared" si="97"/>
        <v>1.83E-2</v>
      </c>
      <c r="S185" s="68">
        <f t="shared" si="97"/>
        <v>1.83E-2</v>
      </c>
      <c r="T185" s="68">
        <f t="shared" si="97"/>
        <v>1.83E-2</v>
      </c>
      <c r="U185" s="68">
        <f t="shared" si="97"/>
        <v>1.83E-2</v>
      </c>
      <c r="V185" s="68">
        <f t="shared" si="97"/>
        <v>1.83E-2</v>
      </c>
      <c r="W185" s="68">
        <f t="shared" si="97"/>
        <v>1.83E-2</v>
      </c>
      <c r="X185" s="68">
        <f t="shared" si="97"/>
        <v>1.83E-2</v>
      </c>
      <c r="Y185" s="68">
        <f t="shared" si="97"/>
        <v>1.83E-2</v>
      </c>
      <c r="Z185" s="68">
        <f t="shared" si="97"/>
        <v>1.83E-2</v>
      </c>
      <c r="AA185" s="68">
        <f t="shared" si="97"/>
        <v>1.83E-2</v>
      </c>
      <c r="AB185" s="68">
        <f t="shared" si="97"/>
        <v>1.83E-2</v>
      </c>
      <c r="AC185" s="68">
        <f t="shared" si="97"/>
        <v>1.83E-2</v>
      </c>
      <c r="AD185" s="68">
        <f t="shared" si="97"/>
        <v>1.83E-2</v>
      </c>
      <c r="AE185" s="68">
        <f t="shared" si="97"/>
        <v>1.83E-2</v>
      </c>
      <c r="AF185" s="68">
        <f t="shared" si="97"/>
        <v>1.83E-2</v>
      </c>
      <c r="AG185" s="68">
        <f t="shared" si="97"/>
        <v>1.83E-2</v>
      </c>
      <c r="AH185" s="68">
        <f t="shared" si="97"/>
        <v>1.83E-2</v>
      </c>
      <c r="AI185" s="68">
        <f t="shared" si="97"/>
        <v>1.83E-2</v>
      </c>
      <c r="AJ185" s="68">
        <f t="shared" si="97"/>
        <v>1.83E-2</v>
      </c>
      <c r="AK185" s="68">
        <f t="shared" ref="AK185:BK185" si="98">AJ185</f>
        <v>1.83E-2</v>
      </c>
      <c r="AL185" s="68">
        <f t="shared" si="98"/>
        <v>1.83E-2</v>
      </c>
      <c r="AM185" s="68">
        <f t="shared" si="98"/>
        <v>1.83E-2</v>
      </c>
      <c r="AN185" s="68">
        <f t="shared" si="98"/>
        <v>1.83E-2</v>
      </c>
      <c r="AO185" s="68">
        <f t="shared" si="98"/>
        <v>1.83E-2</v>
      </c>
      <c r="AP185" s="68">
        <f t="shared" si="98"/>
        <v>1.83E-2</v>
      </c>
      <c r="AQ185" s="68">
        <f t="shared" si="98"/>
        <v>1.83E-2</v>
      </c>
      <c r="AR185" s="68">
        <f t="shared" si="98"/>
        <v>1.83E-2</v>
      </c>
      <c r="AS185" s="68">
        <f t="shared" si="98"/>
        <v>1.83E-2</v>
      </c>
      <c r="AT185" s="68">
        <f t="shared" si="98"/>
        <v>1.83E-2</v>
      </c>
      <c r="AU185" s="68">
        <f t="shared" si="98"/>
        <v>1.83E-2</v>
      </c>
      <c r="AV185" s="68">
        <f t="shared" si="98"/>
        <v>1.83E-2</v>
      </c>
      <c r="AW185" s="68">
        <f t="shared" si="98"/>
        <v>1.83E-2</v>
      </c>
      <c r="AX185" s="68">
        <f t="shared" si="98"/>
        <v>1.83E-2</v>
      </c>
      <c r="AY185" s="68">
        <f t="shared" si="98"/>
        <v>1.83E-2</v>
      </c>
      <c r="AZ185" s="68">
        <f t="shared" si="98"/>
        <v>1.83E-2</v>
      </c>
      <c r="BA185" s="68">
        <f t="shared" si="98"/>
        <v>1.83E-2</v>
      </c>
      <c r="BB185" s="68">
        <f t="shared" si="98"/>
        <v>1.83E-2</v>
      </c>
      <c r="BC185" s="68">
        <f t="shared" si="98"/>
        <v>1.83E-2</v>
      </c>
      <c r="BD185" s="68">
        <f t="shared" si="98"/>
        <v>1.83E-2</v>
      </c>
      <c r="BE185" s="68">
        <f t="shared" si="98"/>
        <v>1.83E-2</v>
      </c>
      <c r="BF185" s="68">
        <f t="shared" si="98"/>
        <v>1.83E-2</v>
      </c>
      <c r="BG185" s="68">
        <f t="shared" si="98"/>
        <v>1.83E-2</v>
      </c>
      <c r="BH185" s="68">
        <f t="shared" si="98"/>
        <v>1.83E-2</v>
      </c>
      <c r="BI185" s="68">
        <f t="shared" si="98"/>
        <v>1.83E-2</v>
      </c>
      <c r="BJ185" s="68">
        <f t="shared" si="98"/>
        <v>1.83E-2</v>
      </c>
      <c r="BK185" s="68">
        <f t="shared" si="98"/>
        <v>1.83E-2</v>
      </c>
    </row>
    <row r="186" spans="1:63" ht="13.5" customHeight="1">
      <c r="A186" s="30"/>
      <c r="B186" s="55"/>
      <c r="C186" s="25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  <c r="AS186" s="56"/>
      <c r="AT186" s="56"/>
      <c r="AU186" s="56"/>
      <c r="AV186" s="56"/>
      <c r="AW186" s="56"/>
      <c r="AX186" s="56"/>
      <c r="AY186" s="56"/>
      <c r="AZ186" s="56"/>
      <c r="BA186" s="56"/>
      <c r="BB186" s="56"/>
      <c r="BC186" s="56"/>
      <c r="BD186" s="56"/>
      <c r="BE186" s="56"/>
      <c r="BF186" s="56"/>
      <c r="BG186" s="56"/>
      <c r="BH186" s="56"/>
      <c r="BI186" s="56"/>
      <c r="BJ186" s="56"/>
      <c r="BK186" s="56"/>
    </row>
    <row r="187" spans="1:63" ht="13.5" customHeight="1">
      <c r="A187" s="16"/>
      <c r="B187" s="17" t="s">
        <v>15</v>
      </c>
      <c r="C187" s="4" t="s">
        <v>10</v>
      </c>
      <c r="D187" s="18">
        <f t="shared" ref="D187:AI187" si="99">D$129*D$151</f>
        <v>1250</v>
      </c>
      <c r="E187" s="18">
        <f t="shared" si="99"/>
        <v>10630</v>
      </c>
      <c r="F187" s="18">
        <f t="shared" si="99"/>
        <v>26580</v>
      </c>
      <c r="G187" s="18">
        <f t="shared" si="99"/>
        <v>66450</v>
      </c>
      <c r="H187" s="18">
        <f t="shared" si="99"/>
        <v>166130</v>
      </c>
      <c r="I187" s="18">
        <f t="shared" si="99"/>
        <v>290730</v>
      </c>
      <c r="J187" s="18">
        <f t="shared" si="99"/>
        <v>508780</v>
      </c>
      <c r="K187" s="18">
        <f t="shared" si="99"/>
        <v>768260</v>
      </c>
      <c r="L187" s="18">
        <f t="shared" si="99"/>
        <v>1056360</v>
      </c>
      <c r="M187" s="18">
        <f t="shared" si="99"/>
        <v>1373270</v>
      </c>
      <c r="N187" s="18">
        <f t="shared" si="99"/>
        <v>1723460</v>
      </c>
      <c r="O187" s="18">
        <f t="shared" si="99"/>
        <v>2085390</v>
      </c>
      <c r="P187" s="18">
        <f t="shared" si="99"/>
        <v>2492050</v>
      </c>
      <c r="Q187" s="18">
        <f t="shared" si="99"/>
        <v>2903240</v>
      </c>
      <c r="R187" s="18">
        <f t="shared" si="99"/>
        <v>3338730</v>
      </c>
      <c r="S187" s="18">
        <f t="shared" si="99"/>
        <v>3789460</v>
      </c>
      <c r="T187" s="18">
        <f t="shared" si="99"/>
        <v>4244200</v>
      </c>
      <c r="U187" s="18">
        <f t="shared" si="99"/>
        <v>5071820</v>
      </c>
      <c r="V187" s="18">
        <f t="shared" si="99"/>
        <v>5908680</v>
      </c>
      <c r="W187" s="18">
        <f t="shared" si="99"/>
        <v>6794990</v>
      </c>
      <c r="X187" s="18">
        <f t="shared" si="99"/>
        <v>7712320</v>
      </c>
      <c r="Y187" s="18">
        <f t="shared" si="99"/>
        <v>8637800</v>
      </c>
      <c r="Z187" s="18">
        <f t="shared" si="99"/>
        <v>9674340</v>
      </c>
      <c r="AA187" s="18">
        <f t="shared" si="99"/>
        <v>12828180</v>
      </c>
      <c r="AB187" s="18">
        <f t="shared" si="99"/>
        <v>14175144</v>
      </c>
      <c r="AC187" s="18">
        <f t="shared" si="99"/>
        <v>15450912</v>
      </c>
      <c r="AD187" s="18">
        <f t="shared" si="99"/>
        <v>16841496</v>
      </c>
      <c r="AE187" s="18">
        <f t="shared" si="99"/>
        <v>18357240</v>
      </c>
      <c r="AF187" s="18">
        <f t="shared" si="99"/>
        <v>19734036</v>
      </c>
      <c r="AG187" s="18">
        <f t="shared" si="99"/>
        <v>21510108</v>
      </c>
      <c r="AH187" s="18">
        <f t="shared" si="99"/>
        <v>23446020</v>
      </c>
      <c r="AI187" s="18">
        <f t="shared" si="99"/>
        <v>25204476</v>
      </c>
      <c r="AJ187" s="18">
        <f t="shared" ref="AJ187:BK187" si="100">AJ$129*AJ$151</f>
        <v>27094812</v>
      </c>
      <c r="AK187" s="18">
        <f t="shared" si="100"/>
        <v>29126928</v>
      </c>
      <c r="AL187" s="18">
        <f t="shared" si="100"/>
        <v>31311456</v>
      </c>
      <c r="AM187" s="18">
        <f t="shared" si="100"/>
        <v>38721844</v>
      </c>
      <c r="AN187" s="18">
        <f t="shared" si="100"/>
        <v>41045158</v>
      </c>
      <c r="AO187" s="18">
        <f t="shared" si="100"/>
        <v>43507870</v>
      </c>
      <c r="AP187" s="18">
        <f t="shared" si="100"/>
        <v>46118352</v>
      </c>
      <c r="AQ187" s="18">
        <f t="shared" si="100"/>
        <v>48885466</v>
      </c>
      <c r="AR187" s="18">
        <f t="shared" si="100"/>
        <v>51818606</v>
      </c>
      <c r="AS187" s="18">
        <f t="shared" si="100"/>
        <v>54927726</v>
      </c>
      <c r="AT187" s="18">
        <f t="shared" si="100"/>
        <v>58223396</v>
      </c>
      <c r="AU187" s="18">
        <f t="shared" si="100"/>
        <v>61716802</v>
      </c>
      <c r="AV187" s="18">
        <f t="shared" si="100"/>
        <v>65419816</v>
      </c>
      <c r="AW187" s="18">
        <f t="shared" si="100"/>
        <v>69345010</v>
      </c>
      <c r="AX187" s="18">
        <f t="shared" si="100"/>
        <v>72465540</v>
      </c>
      <c r="AY187" s="18">
        <f t="shared" si="100"/>
        <v>81135525</v>
      </c>
      <c r="AZ187" s="18">
        <f t="shared" si="100"/>
        <v>84786630</v>
      </c>
      <c r="BA187" s="18">
        <f t="shared" si="100"/>
        <v>88602030</v>
      </c>
      <c r="BB187" s="18">
        <f t="shared" si="100"/>
        <v>92589135</v>
      </c>
      <c r="BC187" s="18">
        <f t="shared" si="100"/>
        <v>96755655</v>
      </c>
      <c r="BD187" s="18">
        <f t="shared" si="100"/>
        <v>101109660</v>
      </c>
      <c r="BE187" s="18">
        <f t="shared" si="100"/>
        <v>104142960</v>
      </c>
      <c r="BF187" s="18">
        <f t="shared" si="100"/>
        <v>107267250</v>
      </c>
      <c r="BG187" s="18">
        <f t="shared" si="100"/>
        <v>110485275</v>
      </c>
      <c r="BH187" s="18">
        <f t="shared" si="100"/>
        <v>113799840</v>
      </c>
      <c r="BI187" s="18">
        <f t="shared" si="100"/>
        <v>117213840</v>
      </c>
      <c r="BJ187" s="18">
        <f t="shared" si="100"/>
        <v>120730260</v>
      </c>
      <c r="BK187" s="18">
        <f t="shared" si="100"/>
        <v>124352175</v>
      </c>
    </row>
    <row r="188" spans="1:63" ht="13.5" customHeight="1">
      <c r="A188" s="2"/>
      <c r="B188" s="20" t="s">
        <v>16</v>
      </c>
      <c r="C188" s="4" t="s">
        <v>10</v>
      </c>
      <c r="D188" s="19">
        <f t="shared" ref="D188:AI188" si="101">D$135*D$151</f>
        <v>1250</v>
      </c>
      <c r="E188" s="19">
        <f t="shared" si="101"/>
        <v>10630</v>
      </c>
      <c r="F188" s="19">
        <f t="shared" si="101"/>
        <v>26580</v>
      </c>
      <c r="G188" s="19">
        <f t="shared" si="101"/>
        <v>66450</v>
      </c>
      <c r="H188" s="19">
        <f t="shared" si="101"/>
        <v>166130</v>
      </c>
      <c r="I188" s="19">
        <f t="shared" si="101"/>
        <v>290730</v>
      </c>
      <c r="J188" s="19">
        <f t="shared" si="101"/>
        <v>508780</v>
      </c>
      <c r="K188" s="19">
        <f t="shared" si="101"/>
        <v>768260</v>
      </c>
      <c r="L188" s="19">
        <f t="shared" si="101"/>
        <v>1056360</v>
      </c>
      <c r="M188" s="19">
        <f t="shared" si="101"/>
        <v>1373270</v>
      </c>
      <c r="N188" s="19">
        <f t="shared" si="101"/>
        <v>1723460</v>
      </c>
      <c r="O188" s="19">
        <f t="shared" si="101"/>
        <v>2085390</v>
      </c>
      <c r="P188" s="19">
        <f t="shared" si="101"/>
        <v>2492050</v>
      </c>
      <c r="Q188" s="19">
        <f t="shared" si="101"/>
        <v>2903240</v>
      </c>
      <c r="R188" s="19">
        <f t="shared" si="101"/>
        <v>3338730</v>
      </c>
      <c r="S188" s="19">
        <f t="shared" si="101"/>
        <v>3789460</v>
      </c>
      <c r="T188" s="19">
        <f t="shared" si="101"/>
        <v>4244200</v>
      </c>
      <c r="U188" s="19">
        <f t="shared" si="101"/>
        <v>5071820</v>
      </c>
      <c r="V188" s="19">
        <f t="shared" si="101"/>
        <v>5908680</v>
      </c>
      <c r="W188" s="19">
        <f t="shared" si="101"/>
        <v>6794990</v>
      </c>
      <c r="X188" s="19">
        <f t="shared" si="101"/>
        <v>7712320</v>
      </c>
      <c r="Y188" s="19">
        <f t="shared" si="101"/>
        <v>8637800</v>
      </c>
      <c r="Z188" s="19">
        <f t="shared" si="101"/>
        <v>9674340</v>
      </c>
      <c r="AA188" s="19">
        <f t="shared" si="101"/>
        <v>12828180</v>
      </c>
      <c r="AB188" s="19">
        <f t="shared" si="101"/>
        <v>14175144</v>
      </c>
      <c r="AC188" s="19">
        <f t="shared" si="101"/>
        <v>15450912</v>
      </c>
      <c r="AD188" s="19">
        <f t="shared" si="101"/>
        <v>16841496</v>
      </c>
      <c r="AE188" s="19">
        <f t="shared" si="101"/>
        <v>18357240</v>
      </c>
      <c r="AF188" s="19">
        <f t="shared" si="101"/>
        <v>19734036</v>
      </c>
      <c r="AG188" s="19">
        <f t="shared" si="101"/>
        <v>21510108</v>
      </c>
      <c r="AH188" s="19">
        <f t="shared" si="101"/>
        <v>23446020</v>
      </c>
      <c r="AI188" s="19">
        <f t="shared" si="101"/>
        <v>25204476</v>
      </c>
      <c r="AJ188" s="19">
        <f t="shared" ref="AJ188:BK188" si="102">AJ$135*AJ$151</f>
        <v>27094812</v>
      </c>
      <c r="AK188" s="19">
        <f t="shared" si="102"/>
        <v>29126928</v>
      </c>
      <c r="AL188" s="19">
        <f t="shared" si="102"/>
        <v>31311456</v>
      </c>
      <c r="AM188" s="19">
        <f t="shared" si="102"/>
        <v>38721844</v>
      </c>
      <c r="AN188" s="19">
        <f t="shared" si="102"/>
        <v>41045158</v>
      </c>
      <c r="AO188" s="19">
        <f t="shared" si="102"/>
        <v>43507870</v>
      </c>
      <c r="AP188" s="19">
        <f t="shared" si="102"/>
        <v>46118352</v>
      </c>
      <c r="AQ188" s="19">
        <f t="shared" si="102"/>
        <v>48885466</v>
      </c>
      <c r="AR188" s="19">
        <f t="shared" si="102"/>
        <v>51818606</v>
      </c>
      <c r="AS188" s="19">
        <f t="shared" si="102"/>
        <v>54927726</v>
      </c>
      <c r="AT188" s="19">
        <f t="shared" si="102"/>
        <v>58223396</v>
      </c>
      <c r="AU188" s="19">
        <f t="shared" si="102"/>
        <v>61716802</v>
      </c>
      <c r="AV188" s="19">
        <f t="shared" si="102"/>
        <v>65419816</v>
      </c>
      <c r="AW188" s="19">
        <f t="shared" si="102"/>
        <v>69345010</v>
      </c>
      <c r="AX188" s="19">
        <f t="shared" si="102"/>
        <v>72465540</v>
      </c>
      <c r="AY188" s="19">
        <f t="shared" si="102"/>
        <v>81135525</v>
      </c>
      <c r="AZ188" s="19">
        <f t="shared" si="102"/>
        <v>84786630</v>
      </c>
      <c r="BA188" s="19">
        <f t="shared" si="102"/>
        <v>88602030</v>
      </c>
      <c r="BB188" s="19">
        <f t="shared" si="102"/>
        <v>92589135</v>
      </c>
      <c r="BC188" s="19">
        <f t="shared" si="102"/>
        <v>96755655</v>
      </c>
      <c r="BD188" s="19">
        <f t="shared" si="102"/>
        <v>101109660</v>
      </c>
      <c r="BE188" s="19">
        <f t="shared" si="102"/>
        <v>104142960</v>
      </c>
      <c r="BF188" s="19">
        <f t="shared" si="102"/>
        <v>107267250</v>
      </c>
      <c r="BG188" s="19">
        <f t="shared" si="102"/>
        <v>110485275</v>
      </c>
      <c r="BH188" s="19">
        <f t="shared" si="102"/>
        <v>113799840</v>
      </c>
      <c r="BI188" s="19">
        <f t="shared" si="102"/>
        <v>117213840</v>
      </c>
      <c r="BJ188" s="19">
        <f t="shared" si="102"/>
        <v>120730260</v>
      </c>
      <c r="BK188" s="19">
        <f t="shared" si="102"/>
        <v>124352175</v>
      </c>
    </row>
    <row r="189" spans="1:63" ht="13.5" customHeight="1">
      <c r="A189" s="2"/>
      <c r="B189" s="20" t="s">
        <v>17</v>
      </c>
      <c r="C189" s="4" t="s">
        <v>10</v>
      </c>
      <c r="D189" s="19">
        <f t="shared" ref="D189:AI189" si="103">D$141*D$151</f>
        <v>0</v>
      </c>
      <c r="E189" s="19">
        <f t="shared" si="103"/>
        <v>0</v>
      </c>
      <c r="F189" s="19">
        <f t="shared" si="103"/>
        <v>0</v>
      </c>
      <c r="G189" s="19">
        <f t="shared" si="103"/>
        <v>0</v>
      </c>
      <c r="H189" s="19">
        <f t="shared" si="103"/>
        <v>0</v>
      </c>
      <c r="I189" s="19">
        <f t="shared" si="103"/>
        <v>0</v>
      </c>
      <c r="J189" s="19">
        <f t="shared" si="103"/>
        <v>0</v>
      </c>
      <c r="K189" s="19">
        <f t="shared" si="103"/>
        <v>0</v>
      </c>
      <c r="L189" s="19">
        <f t="shared" si="103"/>
        <v>0</v>
      </c>
      <c r="M189" s="19">
        <f t="shared" si="103"/>
        <v>0</v>
      </c>
      <c r="N189" s="19">
        <f t="shared" si="103"/>
        <v>0</v>
      </c>
      <c r="O189" s="19">
        <f t="shared" si="103"/>
        <v>0</v>
      </c>
      <c r="P189" s="19">
        <f t="shared" si="103"/>
        <v>0</v>
      </c>
      <c r="Q189" s="19">
        <f t="shared" si="103"/>
        <v>0</v>
      </c>
      <c r="R189" s="19">
        <f t="shared" si="103"/>
        <v>0</v>
      </c>
      <c r="S189" s="19">
        <f t="shared" si="103"/>
        <v>0</v>
      </c>
      <c r="T189" s="19">
        <f t="shared" si="103"/>
        <v>0</v>
      </c>
      <c r="U189" s="19">
        <f t="shared" si="103"/>
        <v>0</v>
      </c>
      <c r="V189" s="19">
        <f t="shared" si="103"/>
        <v>0</v>
      </c>
      <c r="W189" s="19">
        <f t="shared" si="103"/>
        <v>0</v>
      </c>
      <c r="X189" s="19">
        <f t="shared" si="103"/>
        <v>0</v>
      </c>
      <c r="Y189" s="19">
        <f t="shared" si="103"/>
        <v>0</v>
      </c>
      <c r="Z189" s="19">
        <f t="shared" si="103"/>
        <v>0</v>
      </c>
      <c r="AA189" s="19">
        <f t="shared" si="103"/>
        <v>0</v>
      </c>
      <c r="AB189" s="19">
        <f t="shared" si="103"/>
        <v>0</v>
      </c>
      <c r="AC189" s="19">
        <f t="shared" si="103"/>
        <v>0</v>
      </c>
      <c r="AD189" s="19">
        <f t="shared" si="103"/>
        <v>0</v>
      </c>
      <c r="AE189" s="19">
        <f t="shared" si="103"/>
        <v>0</v>
      </c>
      <c r="AF189" s="19">
        <f t="shared" si="103"/>
        <v>0</v>
      </c>
      <c r="AG189" s="19">
        <f t="shared" si="103"/>
        <v>0</v>
      </c>
      <c r="AH189" s="19">
        <f t="shared" si="103"/>
        <v>0</v>
      </c>
      <c r="AI189" s="19">
        <f t="shared" si="103"/>
        <v>0</v>
      </c>
      <c r="AJ189" s="19">
        <f t="shared" ref="AJ189:BK189" si="104">AJ$141*AJ$151</f>
        <v>0</v>
      </c>
      <c r="AK189" s="19">
        <f t="shared" si="104"/>
        <v>0</v>
      </c>
      <c r="AL189" s="19">
        <f t="shared" si="104"/>
        <v>0</v>
      </c>
      <c r="AM189" s="19">
        <f t="shared" si="104"/>
        <v>0</v>
      </c>
      <c r="AN189" s="19">
        <f t="shared" si="104"/>
        <v>0</v>
      </c>
      <c r="AO189" s="19">
        <f t="shared" si="104"/>
        <v>0</v>
      </c>
      <c r="AP189" s="19">
        <f t="shared" si="104"/>
        <v>0</v>
      </c>
      <c r="AQ189" s="19">
        <f t="shared" si="104"/>
        <v>0</v>
      </c>
      <c r="AR189" s="19">
        <f t="shared" si="104"/>
        <v>0</v>
      </c>
      <c r="AS189" s="19">
        <f t="shared" si="104"/>
        <v>0</v>
      </c>
      <c r="AT189" s="19">
        <f t="shared" si="104"/>
        <v>0</v>
      </c>
      <c r="AU189" s="19">
        <f t="shared" si="104"/>
        <v>0</v>
      </c>
      <c r="AV189" s="19">
        <f t="shared" si="104"/>
        <v>0</v>
      </c>
      <c r="AW189" s="19">
        <f t="shared" si="104"/>
        <v>0</v>
      </c>
      <c r="AX189" s="19">
        <f t="shared" si="104"/>
        <v>0</v>
      </c>
      <c r="AY189" s="19">
        <f t="shared" si="104"/>
        <v>0</v>
      </c>
      <c r="AZ189" s="19">
        <f t="shared" si="104"/>
        <v>0</v>
      </c>
      <c r="BA189" s="19">
        <f t="shared" si="104"/>
        <v>0</v>
      </c>
      <c r="BB189" s="19">
        <f t="shared" si="104"/>
        <v>0</v>
      </c>
      <c r="BC189" s="19">
        <f t="shared" si="104"/>
        <v>0</v>
      </c>
      <c r="BD189" s="19">
        <f t="shared" si="104"/>
        <v>0</v>
      </c>
      <c r="BE189" s="19">
        <f t="shared" si="104"/>
        <v>0</v>
      </c>
      <c r="BF189" s="19">
        <f t="shared" si="104"/>
        <v>0</v>
      </c>
      <c r="BG189" s="19">
        <f t="shared" si="104"/>
        <v>0</v>
      </c>
      <c r="BH189" s="19">
        <f t="shared" si="104"/>
        <v>0</v>
      </c>
      <c r="BI189" s="19">
        <f t="shared" si="104"/>
        <v>0</v>
      </c>
      <c r="BJ189" s="19">
        <f t="shared" si="104"/>
        <v>0</v>
      </c>
      <c r="BK189" s="19">
        <f t="shared" si="104"/>
        <v>0</v>
      </c>
    </row>
    <row r="190" spans="1:63" ht="13.5" customHeight="1">
      <c r="A190" s="16"/>
      <c r="B190" s="69"/>
      <c r="C190" s="37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</row>
    <row r="191" spans="1:63" ht="13.5" customHeight="1">
      <c r="A191" s="2"/>
      <c r="B191" s="71"/>
      <c r="C191" s="72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  <c r="AA191" s="73"/>
      <c r="AB191" s="73"/>
      <c r="AC191" s="73"/>
      <c r="AD191" s="73"/>
      <c r="AE191" s="73"/>
      <c r="AF191" s="73"/>
      <c r="AG191" s="73"/>
      <c r="AH191" s="73"/>
      <c r="AI191" s="73"/>
      <c r="AJ191" s="73"/>
      <c r="AK191" s="73"/>
      <c r="AL191" s="73"/>
      <c r="AM191" s="73"/>
      <c r="AN191" s="73"/>
      <c r="AO191" s="73"/>
      <c r="AP191" s="73"/>
      <c r="AQ191" s="73"/>
      <c r="AR191" s="73"/>
      <c r="AS191" s="73"/>
      <c r="AT191" s="73"/>
      <c r="AU191" s="73"/>
      <c r="AV191" s="73"/>
      <c r="AW191" s="73"/>
      <c r="AX191" s="73"/>
      <c r="AY191" s="73"/>
      <c r="AZ191" s="73"/>
      <c r="BA191" s="73"/>
      <c r="BB191" s="73"/>
      <c r="BC191" s="73"/>
      <c r="BD191" s="73"/>
      <c r="BE191" s="73"/>
      <c r="BF191" s="73"/>
      <c r="BG191" s="73"/>
      <c r="BH191" s="73"/>
      <c r="BI191" s="73"/>
      <c r="BJ191" s="73"/>
      <c r="BK191" s="73"/>
    </row>
    <row r="192" spans="1:63" ht="13.5" customHeight="1">
      <c r="A192" s="2" t="s">
        <v>7</v>
      </c>
      <c r="B192" s="46" t="s">
        <v>44</v>
      </c>
      <c r="C192" s="21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  <c r="AW192" s="19"/>
      <c r="AX192" s="19"/>
      <c r="AY192" s="19"/>
      <c r="AZ192" s="19"/>
      <c r="BA192" s="19"/>
      <c r="BB192" s="19"/>
      <c r="BC192" s="19"/>
      <c r="BD192" s="19"/>
      <c r="BE192" s="19"/>
      <c r="BF192" s="19"/>
      <c r="BG192" s="19"/>
      <c r="BH192" s="19"/>
      <c r="BI192" s="19"/>
      <c r="BJ192" s="19"/>
      <c r="BK192" s="19"/>
    </row>
    <row r="194" spans="2:63" ht="13.5" customHeight="1">
      <c r="B194" s="47" t="s">
        <v>45</v>
      </c>
      <c r="C194" s="21" t="s">
        <v>12</v>
      </c>
      <c r="D194" s="48">
        <f t="shared" ref="D194:AI194" si="105">CHOOSE($C$8,D195,D196,D197)</f>
        <v>0.3</v>
      </c>
      <c r="E194" s="48">
        <f t="shared" si="105"/>
        <v>0.3</v>
      </c>
      <c r="F194" s="48">
        <f t="shared" si="105"/>
        <v>0.3</v>
      </c>
      <c r="G194" s="48">
        <f t="shared" si="105"/>
        <v>0.3</v>
      </c>
      <c r="H194" s="48">
        <f t="shared" si="105"/>
        <v>0.3</v>
      </c>
      <c r="I194" s="48">
        <f t="shared" si="105"/>
        <v>0.3</v>
      </c>
      <c r="J194" s="48">
        <f t="shared" si="105"/>
        <v>0.3</v>
      </c>
      <c r="K194" s="48">
        <f t="shared" si="105"/>
        <v>0.3</v>
      </c>
      <c r="L194" s="48">
        <f t="shared" si="105"/>
        <v>0.3</v>
      </c>
      <c r="M194" s="48">
        <f t="shared" si="105"/>
        <v>0.3</v>
      </c>
      <c r="N194" s="48">
        <f t="shared" si="105"/>
        <v>0.3</v>
      </c>
      <c r="O194" s="48">
        <f t="shared" si="105"/>
        <v>0.3</v>
      </c>
      <c r="P194" s="48">
        <f t="shared" si="105"/>
        <v>0.3</v>
      </c>
      <c r="Q194" s="48">
        <f t="shared" si="105"/>
        <v>0.3</v>
      </c>
      <c r="R194" s="48">
        <f t="shared" si="105"/>
        <v>0.3</v>
      </c>
      <c r="S194" s="48">
        <f t="shared" si="105"/>
        <v>0.3</v>
      </c>
      <c r="T194" s="48">
        <f t="shared" si="105"/>
        <v>0.3</v>
      </c>
      <c r="U194" s="48">
        <f t="shared" si="105"/>
        <v>0.3</v>
      </c>
      <c r="V194" s="48">
        <f t="shared" si="105"/>
        <v>0.3</v>
      </c>
      <c r="W194" s="48">
        <f t="shared" si="105"/>
        <v>0.3</v>
      </c>
      <c r="X194" s="48">
        <f t="shared" si="105"/>
        <v>0.3</v>
      </c>
      <c r="Y194" s="48">
        <f t="shared" si="105"/>
        <v>0.3</v>
      </c>
      <c r="Z194" s="48">
        <f t="shared" si="105"/>
        <v>0.3</v>
      </c>
      <c r="AA194" s="48">
        <f t="shared" si="105"/>
        <v>0.3</v>
      </c>
      <c r="AB194" s="48">
        <f t="shared" si="105"/>
        <v>0.3</v>
      </c>
      <c r="AC194" s="48">
        <f t="shared" si="105"/>
        <v>0.3</v>
      </c>
      <c r="AD194" s="48">
        <f t="shared" si="105"/>
        <v>0.3</v>
      </c>
      <c r="AE194" s="48">
        <f t="shared" si="105"/>
        <v>0.3</v>
      </c>
      <c r="AF194" s="48">
        <f t="shared" si="105"/>
        <v>0.3</v>
      </c>
      <c r="AG194" s="48">
        <f t="shared" si="105"/>
        <v>0.3</v>
      </c>
      <c r="AH194" s="48">
        <f t="shared" si="105"/>
        <v>0.3</v>
      </c>
      <c r="AI194" s="48">
        <f t="shared" si="105"/>
        <v>0.3</v>
      </c>
      <c r="AJ194" s="48">
        <f t="shared" ref="AJ194:BK194" si="106">CHOOSE($C$8,AJ195,AJ196,AJ197)</f>
        <v>0.3</v>
      </c>
      <c r="AK194" s="48">
        <f t="shared" si="106"/>
        <v>0.3</v>
      </c>
      <c r="AL194" s="48">
        <f t="shared" si="106"/>
        <v>0.3</v>
      </c>
      <c r="AM194" s="48">
        <f t="shared" si="106"/>
        <v>0.3</v>
      </c>
      <c r="AN194" s="48">
        <f t="shared" si="106"/>
        <v>0.3</v>
      </c>
      <c r="AO194" s="48">
        <f t="shared" si="106"/>
        <v>0.3</v>
      </c>
      <c r="AP194" s="48">
        <f t="shared" si="106"/>
        <v>0.3</v>
      </c>
      <c r="AQ194" s="48">
        <f t="shared" si="106"/>
        <v>0.3</v>
      </c>
      <c r="AR194" s="48">
        <f t="shared" si="106"/>
        <v>0.3</v>
      </c>
      <c r="AS194" s="48">
        <f t="shared" si="106"/>
        <v>0.3</v>
      </c>
      <c r="AT194" s="48">
        <f t="shared" si="106"/>
        <v>0.3</v>
      </c>
      <c r="AU194" s="48">
        <f t="shared" si="106"/>
        <v>0.3</v>
      </c>
      <c r="AV194" s="48">
        <f t="shared" si="106"/>
        <v>0.3</v>
      </c>
      <c r="AW194" s="48">
        <f t="shared" si="106"/>
        <v>0.3</v>
      </c>
      <c r="AX194" s="48">
        <f t="shared" si="106"/>
        <v>0.3</v>
      </c>
      <c r="AY194" s="48">
        <f t="shared" si="106"/>
        <v>0.3</v>
      </c>
      <c r="AZ194" s="48">
        <f t="shared" si="106"/>
        <v>0.3</v>
      </c>
      <c r="BA194" s="48">
        <f t="shared" si="106"/>
        <v>0.3</v>
      </c>
      <c r="BB194" s="48">
        <f t="shared" si="106"/>
        <v>0.3</v>
      </c>
      <c r="BC194" s="48">
        <f t="shared" si="106"/>
        <v>0.3</v>
      </c>
      <c r="BD194" s="48">
        <f t="shared" si="106"/>
        <v>0.3</v>
      </c>
      <c r="BE194" s="48">
        <f t="shared" si="106"/>
        <v>0.3</v>
      </c>
      <c r="BF194" s="48">
        <f t="shared" si="106"/>
        <v>0.3</v>
      </c>
      <c r="BG194" s="48">
        <f t="shared" si="106"/>
        <v>0.3</v>
      </c>
      <c r="BH194" s="48">
        <f t="shared" si="106"/>
        <v>0.3</v>
      </c>
      <c r="BI194" s="48">
        <f t="shared" si="106"/>
        <v>0.3</v>
      </c>
      <c r="BJ194" s="48">
        <f t="shared" si="106"/>
        <v>0.3</v>
      </c>
      <c r="BK194" s="48">
        <f t="shared" si="106"/>
        <v>0.3</v>
      </c>
    </row>
    <row r="195" spans="2:63" ht="13.5" customHeight="1">
      <c r="B195" s="35" t="str">
        <f>$D$5</f>
        <v>Base</v>
      </c>
      <c r="C195" s="21" t="s">
        <v>12</v>
      </c>
      <c r="D195" s="52">
        <v>0.3</v>
      </c>
      <c r="E195" s="57">
        <f t="shared" ref="E195:AJ195" si="107">D195</f>
        <v>0.3</v>
      </c>
      <c r="F195" s="57">
        <f t="shared" si="107"/>
        <v>0.3</v>
      </c>
      <c r="G195" s="57">
        <f t="shared" si="107"/>
        <v>0.3</v>
      </c>
      <c r="H195" s="57">
        <f t="shared" si="107"/>
        <v>0.3</v>
      </c>
      <c r="I195" s="57">
        <f t="shared" si="107"/>
        <v>0.3</v>
      </c>
      <c r="J195" s="57">
        <f t="shared" si="107"/>
        <v>0.3</v>
      </c>
      <c r="K195" s="57">
        <f t="shared" si="107"/>
        <v>0.3</v>
      </c>
      <c r="L195" s="57">
        <f t="shared" si="107"/>
        <v>0.3</v>
      </c>
      <c r="M195" s="57">
        <f t="shared" si="107"/>
        <v>0.3</v>
      </c>
      <c r="N195" s="57">
        <f t="shared" si="107"/>
        <v>0.3</v>
      </c>
      <c r="O195" s="57">
        <f t="shared" si="107"/>
        <v>0.3</v>
      </c>
      <c r="P195" s="57">
        <f t="shared" si="107"/>
        <v>0.3</v>
      </c>
      <c r="Q195" s="57">
        <f t="shared" si="107"/>
        <v>0.3</v>
      </c>
      <c r="R195" s="57">
        <f t="shared" si="107"/>
        <v>0.3</v>
      </c>
      <c r="S195" s="57">
        <f t="shared" si="107"/>
        <v>0.3</v>
      </c>
      <c r="T195" s="57">
        <f t="shared" si="107"/>
        <v>0.3</v>
      </c>
      <c r="U195" s="57">
        <f t="shared" si="107"/>
        <v>0.3</v>
      </c>
      <c r="V195" s="57">
        <f t="shared" si="107"/>
        <v>0.3</v>
      </c>
      <c r="W195" s="57">
        <f t="shared" si="107"/>
        <v>0.3</v>
      </c>
      <c r="X195" s="57">
        <f t="shared" si="107"/>
        <v>0.3</v>
      </c>
      <c r="Y195" s="57">
        <f t="shared" si="107"/>
        <v>0.3</v>
      </c>
      <c r="Z195" s="57">
        <f t="shared" si="107"/>
        <v>0.3</v>
      </c>
      <c r="AA195" s="57">
        <f t="shared" si="107"/>
        <v>0.3</v>
      </c>
      <c r="AB195" s="57">
        <f t="shared" si="107"/>
        <v>0.3</v>
      </c>
      <c r="AC195" s="57">
        <f t="shared" si="107"/>
        <v>0.3</v>
      </c>
      <c r="AD195" s="57">
        <f t="shared" si="107"/>
        <v>0.3</v>
      </c>
      <c r="AE195" s="57">
        <f t="shared" si="107"/>
        <v>0.3</v>
      </c>
      <c r="AF195" s="57">
        <f t="shared" si="107"/>
        <v>0.3</v>
      </c>
      <c r="AG195" s="57">
        <f t="shared" si="107"/>
        <v>0.3</v>
      </c>
      <c r="AH195" s="57">
        <f t="shared" si="107"/>
        <v>0.3</v>
      </c>
      <c r="AI195" s="57">
        <f t="shared" si="107"/>
        <v>0.3</v>
      </c>
      <c r="AJ195" s="57">
        <f t="shared" si="107"/>
        <v>0.3</v>
      </c>
      <c r="AK195" s="57">
        <f t="shared" ref="AK195:BK195" si="108">AJ195</f>
        <v>0.3</v>
      </c>
      <c r="AL195" s="57">
        <f t="shared" si="108"/>
        <v>0.3</v>
      </c>
      <c r="AM195" s="57">
        <f t="shared" si="108"/>
        <v>0.3</v>
      </c>
      <c r="AN195" s="57">
        <f t="shared" si="108"/>
        <v>0.3</v>
      </c>
      <c r="AO195" s="57">
        <f t="shared" si="108"/>
        <v>0.3</v>
      </c>
      <c r="AP195" s="57">
        <f t="shared" si="108"/>
        <v>0.3</v>
      </c>
      <c r="AQ195" s="57">
        <f t="shared" si="108"/>
        <v>0.3</v>
      </c>
      <c r="AR195" s="57">
        <f t="shared" si="108"/>
        <v>0.3</v>
      </c>
      <c r="AS195" s="57">
        <f t="shared" si="108"/>
        <v>0.3</v>
      </c>
      <c r="AT195" s="57">
        <f t="shared" si="108"/>
        <v>0.3</v>
      </c>
      <c r="AU195" s="57">
        <f t="shared" si="108"/>
        <v>0.3</v>
      </c>
      <c r="AV195" s="57">
        <f t="shared" si="108"/>
        <v>0.3</v>
      </c>
      <c r="AW195" s="57">
        <f t="shared" si="108"/>
        <v>0.3</v>
      </c>
      <c r="AX195" s="57">
        <f t="shared" si="108"/>
        <v>0.3</v>
      </c>
      <c r="AY195" s="57">
        <f t="shared" si="108"/>
        <v>0.3</v>
      </c>
      <c r="AZ195" s="57">
        <f t="shared" si="108"/>
        <v>0.3</v>
      </c>
      <c r="BA195" s="57">
        <f t="shared" si="108"/>
        <v>0.3</v>
      </c>
      <c r="BB195" s="57">
        <f t="shared" si="108"/>
        <v>0.3</v>
      </c>
      <c r="BC195" s="57">
        <f t="shared" si="108"/>
        <v>0.3</v>
      </c>
      <c r="BD195" s="57">
        <f t="shared" si="108"/>
        <v>0.3</v>
      </c>
      <c r="BE195" s="57">
        <f t="shared" si="108"/>
        <v>0.3</v>
      </c>
      <c r="BF195" s="57">
        <f t="shared" si="108"/>
        <v>0.3</v>
      </c>
      <c r="BG195" s="57">
        <f t="shared" si="108"/>
        <v>0.3</v>
      </c>
      <c r="BH195" s="57">
        <f t="shared" si="108"/>
        <v>0.3</v>
      </c>
      <c r="BI195" s="57">
        <f t="shared" si="108"/>
        <v>0.3</v>
      </c>
      <c r="BJ195" s="57">
        <f t="shared" si="108"/>
        <v>0.3</v>
      </c>
      <c r="BK195" s="57">
        <f t="shared" si="108"/>
        <v>0.3</v>
      </c>
    </row>
    <row r="196" spans="2:63" ht="13.5" customHeight="1">
      <c r="B196" s="54" t="str">
        <f>$D$6</f>
        <v>Upside</v>
      </c>
      <c r="C196" s="21" t="s">
        <v>12</v>
      </c>
      <c r="D196" s="52">
        <v>0.5</v>
      </c>
      <c r="E196" s="57">
        <f t="shared" ref="E196:AJ196" si="109">D196</f>
        <v>0.5</v>
      </c>
      <c r="F196" s="57">
        <f t="shared" si="109"/>
        <v>0.5</v>
      </c>
      <c r="G196" s="57">
        <f t="shared" si="109"/>
        <v>0.5</v>
      </c>
      <c r="H196" s="57">
        <f t="shared" si="109"/>
        <v>0.5</v>
      </c>
      <c r="I196" s="57">
        <f t="shared" si="109"/>
        <v>0.5</v>
      </c>
      <c r="J196" s="57">
        <f t="shared" si="109"/>
        <v>0.5</v>
      </c>
      <c r="K196" s="57">
        <f t="shared" si="109"/>
        <v>0.5</v>
      </c>
      <c r="L196" s="57">
        <f t="shared" si="109"/>
        <v>0.5</v>
      </c>
      <c r="M196" s="57">
        <f t="shared" si="109"/>
        <v>0.5</v>
      </c>
      <c r="N196" s="57">
        <f t="shared" si="109"/>
        <v>0.5</v>
      </c>
      <c r="O196" s="57">
        <f t="shared" si="109"/>
        <v>0.5</v>
      </c>
      <c r="P196" s="57">
        <f t="shared" si="109"/>
        <v>0.5</v>
      </c>
      <c r="Q196" s="57">
        <f t="shared" si="109"/>
        <v>0.5</v>
      </c>
      <c r="R196" s="57">
        <f t="shared" si="109"/>
        <v>0.5</v>
      </c>
      <c r="S196" s="57">
        <f t="shared" si="109"/>
        <v>0.5</v>
      </c>
      <c r="T196" s="57">
        <f t="shared" si="109"/>
        <v>0.5</v>
      </c>
      <c r="U196" s="57">
        <f t="shared" si="109"/>
        <v>0.5</v>
      </c>
      <c r="V196" s="57">
        <f t="shared" si="109"/>
        <v>0.5</v>
      </c>
      <c r="W196" s="57">
        <f t="shared" si="109"/>
        <v>0.5</v>
      </c>
      <c r="X196" s="57">
        <f t="shared" si="109"/>
        <v>0.5</v>
      </c>
      <c r="Y196" s="57">
        <f t="shared" si="109"/>
        <v>0.5</v>
      </c>
      <c r="Z196" s="57">
        <f t="shared" si="109"/>
        <v>0.5</v>
      </c>
      <c r="AA196" s="57">
        <f t="shared" si="109"/>
        <v>0.5</v>
      </c>
      <c r="AB196" s="57">
        <f t="shared" si="109"/>
        <v>0.5</v>
      </c>
      <c r="AC196" s="57">
        <f t="shared" si="109"/>
        <v>0.5</v>
      </c>
      <c r="AD196" s="57">
        <f t="shared" si="109"/>
        <v>0.5</v>
      </c>
      <c r="AE196" s="57">
        <f t="shared" si="109"/>
        <v>0.5</v>
      </c>
      <c r="AF196" s="57">
        <f t="shared" si="109"/>
        <v>0.5</v>
      </c>
      <c r="AG196" s="57">
        <f t="shared" si="109"/>
        <v>0.5</v>
      </c>
      <c r="AH196" s="57">
        <f t="shared" si="109"/>
        <v>0.5</v>
      </c>
      <c r="AI196" s="57">
        <f t="shared" si="109"/>
        <v>0.5</v>
      </c>
      <c r="AJ196" s="57">
        <f t="shared" si="109"/>
        <v>0.5</v>
      </c>
      <c r="AK196" s="57">
        <f t="shared" ref="AK196:BK196" si="110">AJ196</f>
        <v>0.5</v>
      </c>
      <c r="AL196" s="57">
        <f t="shared" si="110"/>
        <v>0.5</v>
      </c>
      <c r="AM196" s="57">
        <f t="shared" si="110"/>
        <v>0.5</v>
      </c>
      <c r="AN196" s="57">
        <f t="shared" si="110"/>
        <v>0.5</v>
      </c>
      <c r="AO196" s="57">
        <f t="shared" si="110"/>
        <v>0.5</v>
      </c>
      <c r="AP196" s="57">
        <f t="shared" si="110"/>
        <v>0.5</v>
      </c>
      <c r="AQ196" s="57">
        <f t="shared" si="110"/>
        <v>0.5</v>
      </c>
      <c r="AR196" s="57">
        <f t="shared" si="110"/>
        <v>0.5</v>
      </c>
      <c r="AS196" s="57">
        <f t="shared" si="110"/>
        <v>0.5</v>
      </c>
      <c r="AT196" s="57">
        <f t="shared" si="110"/>
        <v>0.5</v>
      </c>
      <c r="AU196" s="57">
        <f t="shared" si="110"/>
        <v>0.5</v>
      </c>
      <c r="AV196" s="57">
        <f t="shared" si="110"/>
        <v>0.5</v>
      </c>
      <c r="AW196" s="57">
        <f t="shared" si="110"/>
        <v>0.5</v>
      </c>
      <c r="AX196" s="57">
        <f t="shared" si="110"/>
        <v>0.5</v>
      </c>
      <c r="AY196" s="57">
        <f t="shared" si="110"/>
        <v>0.5</v>
      </c>
      <c r="AZ196" s="57">
        <f t="shared" si="110"/>
        <v>0.5</v>
      </c>
      <c r="BA196" s="57">
        <f t="shared" si="110"/>
        <v>0.5</v>
      </c>
      <c r="BB196" s="57">
        <f t="shared" si="110"/>
        <v>0.5</v>
      </c>
      <c r="BC196" s="57">
        <f t="shared" si="110"/>
        <v>0.5</v>
      </c>
      <c r="BD196" s="57">
        <f t="shared" si="110"/>
        <v>0.5</v>
      </c>
      <c r="BE196" s="57">
        <f t="shared" si="110"/>
        <v>0.5</v>
      </c>
      <c r="BF196" s="57">
        <f t="shared" si="110"/>
        <v>0.5</v>
      </c>
      <c r="BG196" s="57">
        <f t="shared" si="110"/>
        <v>0.5</v>
      </c>
      <c r="BH196" s="57">
        <f t="shared" si="110"/>
        <v>0.5</v>
      </c>
      <c r="BI196" s="57">
        <f t="shared" si="110"/>
        <v>0.5</v>
      </c>
      <c r="BJ196" s="57">
        <f t="shared" si="110"/>
        <v>0.5</v>
      </c>
      <c r="BK196" s="57">
        <f t="shared" si="110"/>
        <v>0.5</v>
      </c>
    </row>
    <row r="197" spans="2:63" ht="13.5" customHeight="1">
      <c r="B197" s="54" t="str">
        <f>$D$7</f>
        <v>Downside</v>
      </c>
      <c r="C197" s="21" t="s">
        <v>12</v>
      </c>
      <c r="D197" s="52">
        <v>0.1</v>
      </c>
      <c r="E197" s="57">
        <f t="shared" ref="E197:AJ197" si="111">D197</f>
        <v>0.1</v>
      </c>
      <c r="F197" s="57">
        <f t="shared" si="111"/>
        <v>0.1</v>
      </c>
      <c r="G197" s="57">
        <f t="shared" si="111"/>
        <v>0.1</v>
      </c>
      <c r="H197" s="57">
        <f t="shared" si="111"/>
        <v>0.1</v>
      </c>
      <c r="I197" s="57">
        <f t="shared" si="111"/>
        <v>0.1</v>
      </c>
      <c r="J197" s="57">
        <f t="shared" si="111"/>
        <v>0.1</v>
      </c>
      <c r="K197" s="57">
        <f t="shared" si="111"/>
        <v>0.1</v>
      </c>
      <c r="L197" s="57">
        <f t="shared" si="111"/>
        <v>0.1</v>
      </c>
      <c r="M197" s="57">
        <f t="shared" si="111"/>
        <v>0.1</v>
      </c>
      <c r="N197" s="57">
        <f t="shared" si="111"/>
        <v>0.1</v>
      </c>
      <c r="O197" s="57">
        <f t="shared" si="111"/>
        <v>0.1</v>
      </c>
      <c r="P197" s="57">
        <f t="shared" si="111"/>
        <v>0.1</v>
      </c>
      <c r="Q197" s="57">
        <f t="shared" si="111"/>
        <v>0.1</v>
      </c>
      <c r="R197" s="57">
        <f t="shared" si="111"/>
        <v>0.1</v>
      </c>
      <c r="S197" s="57">
        <f t="shared" si="111"/>
        <v>0.1</v>
      </c>
      <c r="T197" s="57">
        <f t="shared" si="111"/>
        <v>0.1</v>
      </c>
      <c r="U197" s="57">
        <f t="shared" si="111"/>
        <v>0.1</v>
      </c>
      <c r="V197" s="57">
        <f t="shared" si="111"/>
        <v>0.1</v>
      </c>
      <c r="W197" s="57">
        <f t="shared" si="111"/>
        <v>0.1</v>
      </c>
      <c r="X197" s="57">
        <f t="shared" si="111"/>
        <v>0.1</v>
      </c>
      <c r="Y197" s="57">
        <f t="shared" si="111"/>
        <v>0.1</v>
      </c>
      <c r="Z197" s="57">
        <f t="shared" si="111"/>
        <v>0.1</v>
      </c>
      <c r="AA197" s="57">
        <f t="shared" si="111"/>
        <v>0.1</v>
      </c>
      <c r="AB197" s="57">
        <f t="shared" si="111"/>
        <v>0.1</v>
      </c>
      <c r="AC197" s="57">
        <f t="shared" si="111"/>
        <v>0.1</v>
      </c>
      <c r="AD197" s="57">
        <f t="shared" si="111"/>
        <v>0.1</v>
      </c>
      <c r="AE197" s="57">
        <f t="shared" si="111"/>
        <v>0.1</v>
      </c>
      <c r="AF197" s="57">
        <f t="shared" si="111"/>
        <v>0.1</v>
      </c>
      <c r="AG197" s="57">
        <f t="shared" si="111"/>
        <v>0.1</v>
      </c>
      <c r="AH197" s="57">
        <f t="shared" si="111"/>
        <v>0.1</v>
      </c>
      <c r="AI197" s="57">
        <f t="shared" si="111"/>
        <v>0.1</v>
      </c>
      <c r="AJ197" s="57">
        <f t="shared" si="111"/>
        <v>0.1</v>
      </c>
      <c r="AK197" s="57">
        <f t="shared" ref="AK197:BK197" si="112">AJ197</f>
        <v>0.1</v>
      </c>
      <c r="AL197" s="57">
        <f t="shared" si="112"/>
        <v>0.1</v>
      </c>
      <c r="AM197" s="57">
        <f t="shared" si="112"/>
        <v>0.1</v>
      </c>
      <c r="AN197" s="57">
        <f t="shared" si="112"/>
        <v>0.1</v>
      </c>
      <c r="AO197" s="57">
        <f t="shared" si="112"/>
        <v>0.1</v>
      </c>
      <c r="AP197" s="57">
        <f t="shared" si="112"/>
        <v>0.1</v>
      </c>
      <c r="AQ197" s="57">
        <f t="shared" si="112"/>
        <v>0.1</v>
      </c>
      <c r="AR197" s="57">
        <f t="shared" si="112"/>
        <v>0.1</v>
      </c>
      <c r="AS197" s="57">
        <f t="shared" si="112"/>
        <v>0.1</v>
      </c>
      <c r="AT197" s="57">
        <f t="shared" si="112"/>
        <v>0.1</v>
      </c>
      <c r="AU197" s="57">
        <f t="shared" si="112"/>
        <v>0.1</v>
      </c>
      <c r="AV197" s="57">
        <f t="shared" si="112"/>
        <v>0.1</v>
      </c>
      <c r="AW197" s="57">
        <f t="shared" si="112"/>
        <v>0.1</v>
      </c>
      <c r="AX197" s="57">
        <f t="shared" si="112"/>
        <v>0.1</v>
      </c>
      <c r="AY197" s="57">
        <f t="shared" si="112"/>
        <v>0.1</v>
      </c>
      <c r="AZ197" s="57">
        <f t="shared" si="112"/>
        <v>0.1</v>
      </c>
      <c r="BA197" s="57">
        <f t="shared" si="112"/>
        <v>0.1</v>
      </c>
      <c r="BB197" s="57">
        <f t="shared" si="112"/>
        <v>0.1</v>
      </c>
      <c r="BC197" s="57">
        <f t="shared" si="112"/>
        <v>0.1</v>
      </c>
      <c r="BD197" s="57">
        <f t="shared" si="112"/>
        <v>0.1</v>
      </c>
      <c r="BE197" s="57">
        <f t="shared" si="112"/>
        <v>0.1</v>
      </c>
      <c r="BF197" s="57">
        <f t="shared" si="112"/>
        <v>0.1</v>
      </c>
      <c r="BG197" s="57">
        <f t="shared" si="112"/>
        <v>0.1</v>
      </c>
      <c r="BH197" s="57">
        <f t="shared" si="112"/>
        <v>0.1</v>
      </c>
      <c r="BI197" s="57">
        <f t="shared" si="112"/>
        <v>0.1</v>
      </c>
      <c r="BJ197" s="57">
        <f t="shared" si="112"/>
        <v>0.1</v>
      </c>
      <c r="BK197" s="57">
        <f t="shared" si="112"/>
        <v>0.1</v>
      </c>
    </row>
    <row r="198" spans="2:63" ht="13.5" customHeight="1">
      <c r="B198" s="55"/>
      <c r="C198" s="25"/>
      <c r="D198" s="56">
        <f>1.5%*5000</f>
        <v>75</v>
      </c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  <c r="AS198" s="56"/>
      <c r="AT198" s="56"/>
      <c r="AU198" s="56"/>
      <c r="AV198" s="56"/>
      <c r="AW198" s="56"/>
      <c r="AX198" s="56"/>
      <c r="AY198" s="56"/>
      <c r="AZ198" s="56"/>
      <c r="BA198" s="56"/>
      <c r="BB198" s="56"/>
      <c r="BC198" s="56"/>
      <c r="BD198" s="56"/>
      <c r="BE198" s="56"/>
      <c r="BF198" s="56"/>
      <c r="BG198" s="56"/>
      <c r="BH198" s="56"/>
      <c r="BI198" s="56"/>
      <c r="BJ198" s="56"/>
      <c r="BK198" s="56"/>
    </row>
    <row r="199" spans="2:63" ht="13.5" customHeight="1">
      <c r="B199" s="47" t="s">
        <v>46</v>
      </c>
      <c r="C199" s="21" t="s">
        <v>19</v>
      </c>
      <c r="D199" s="59">
        <f t="shared" ref="D199:AI199" si="113">CHOOSE($C$8,D200,D201,D202)</f>
        <v>29.9</v>
      </c>
      <c r="E199" s="59">
        <f t="shared" si="113"/>
        <v>29.9</v>
      </c>
      <c r="F199" s="59">
        <f t="shared" si="113"/>
        <v>29.9</v>
      </c>
      <c r="G199" s="59">
        <f t="shared" si="113"/>
        <v>29.9</v>
      </c>
      <c r="H199" s="59">
        <f t="shared" si="113"/>
        <v>29.9</v>
      </c>
      <c r="I199" s="59">
        <f t="shared" si="113"/>
        <v>29.9</v>
      </c>
      <c r="J199" s="59">
        <f t="shared" si="113"/>
        <v>29.9</v>
      </c>
      <c r="K199" s="59">
        <f t="shared" si="113"/>
        <v>29.9</v>
      </c>
      <c r="L199" s="59">
        <f t="shared" si="113"/>
        <v>29.9</v>
      </c>
      <c r="M199" s="59">
        <f t="shared" si="113"/>
        <v>29.9</v>
      </c>
      <c r="N199" s="59">
        <f t="shared" si="113"/>
        <v>29.9</v>
      </c>
      <c r="O199" s="59">
        <f t="shared" si="113"/>
        <v>29.9</v>
      </c>
      <c r="P199" s="59">
        <f t="shared" si="113"/>
        <v>29.9</v>
      </c>
      <c r="Q199" s="59">
        <f t="shared" si="113"/>
        <v>29.9</v>
      </c>
      <c r="R199" s="59">
        <f t="shared" si="113"/>
        <v>29.9</v>
      </c>
      <c r="S199" s="59">
        <f t="shared" si="113"/>
        <v>29.9</v>
      </c>
      <c r="T199" s="59">
        <f t="shared" si="113"/>
        <v>29.9</v>
      </c>
      <c r="U199" s="59">
        <f t="shared" si="113"/>
        <v>29.9</v>
      </c>
      <c r="V199" s="59">
        <f t="shared" si="113"/>
        <v>29.9</v>
      </c>
      <c r="W199" s="59">
        <f t="shared" si="113"/>
        <v>29.9</v>
      </c>
      <c r="X199" s="59">
        <f t="shared" si="113"/>
        <v>29.9</v>
      </c>
      <c r="Y199" s="59">
        <f t="shared" si="113"/>
        <v>29.9</v>
      </c>
      <c r="Z199" s="59">
        <f t="shared" si="113"/>
        <v>29.9</v>
      </c>
      <c r="AA199" s="59">
        <f t="shared" si="113"/>
        <v>29.9</v>
      </c>
      <c r="AB199" s="59">
        <f t="shared" si="113"/>
        <v>29.9</v>
      </c>
      <c r="AC199" s="59">
        <f t="shared" si="113"/>
        <v>29.9</v>
      </c>
      <c r="AD199" s="59">
        <f t="shared" si="113"/>
        <v>29.9</v>
      </c>
      <c r="AE199" s="59">
        <f t="shared" si="113"/>
        <v>29.9</v>
      </c>
      <c r="AF199" s="59">
        <f t="shared" si="113"/>
        <v>29.9</v>
      </c>
      <c r="AG199" s="59">
        <f t="shared" si="113"/>
        <v>29.9</v>
      </c>
      <c r="AH199" s="59">
        <f t="shared" si="113"/>
        <v>29.9</v>
      </c>
      <c r="AI199" s="59">
        <f t="shared" si="113"/>
        <v>29.9</v>
      </c>
      <c r="AJ199" s="59">
        <f t="shared" ref="AJ199:BK199" si="114">CHOOSE($C$8,AJ200,AJ201,AJ202)</f>
        <v>29.9</v>
      </c>
      <c r="AK199" s="59">
        <f t="shared" si="114"/>
        <v>29.9</v>
      </c>
      <c r="AL199" s="59">
        <f t="shared" si="114"/>
        <v>29.9</v>
      </c>
      <c r="AM199" s="59">
        <f t="shared" si="114"/>
        <v>29.9</v>
      </c>
      <c r="AN199" s="59">
        <f t="shared" si="114"/>
        <v>29.9</v>
      </c>
      <c r="AO199" s="59">
        <f t="shared" si="114"/>
        <v>29.9</v>
      </c>
      <c r="AP199" s="59">
        <f t="shared" si="114"/>
        <v>29.9</v>
      </c>
      <c r="AQ199" s="59">
        <f t="shared" si="114"/>
        <v>29.9</v>
      </c>
      <c r="AR199" s="59">
        <f t="shared" si="114"/>
        <v>29.9</v>
      </c>
      <c r="AS199" s="59">
        <f t="shared" si="114"/>
        <v>29.9</v>
      </c>
      <c r="AT199" s="59">
        <f t="shared" si="114"/>
        <v>29.9</v>
      </c>
      <c r="AU199" s="59">
        <f t="shared" si="114"/>
        <v>29.9</v>
      </c>
      <c r="AV199" s="59">
        <f t="shared" si="114"/>
        <v>29.9</v>
      </c>
      <c r="AW199" s="59">
        <f t="shared" si="114"/>
        <v>29.9</v>
      </c>
      <c r="AX199" s="59">
        <f t="shared" si="114"/>
        <v>29.9</v>
      </c>
      <c r="AY199" s="59">
        <f t="shared" si="114"/>
        <v>29.9</v>
      </c>
      <c r="AZ199" s="59">
        <f t="shared" si="114"/>
        <v>29.9</v>
      </c>
      <c r="BA199" s="59">
        <f t="shared" si="114"/>
        <v>29.9</v>
      </c>
      <c r="BB199" s="59">
        <f t="shared" si="114"/>
        <v>29.9</v>
      </c>
      <c r="BC199" s="59">
        <f t="shared" si="114"/>
        <v>29.9</v>
      </c>
      <c r="BD199" s="59">
        <f t="shared" si="114"/>
        <v>29.9</v>
      </c>
      <c r="BE199" s="59">
        <f t="shared" si="114"/>
        <v>29.9</v>
      </c>
      <c r="BF199" s="59">
        <f t="shared" si="114"/>
        <v>29.9</v>
      </c>
      <c r="BG199" s="59">
        <f t="shared" si="114"/>
        <v>29.9</v>
      </c>
      <c r="BH199" s="59">
        <f t="shared" si="114"/>
        <v>29.9</v>
      </c>
      <c r="BI199" s="59">
        <f t="shared" si="114"/>
        <v>29.9</v>
      </c>
      <c r="BJ199" s="59">
        <f t="shared" si="114"/>
        <v>29.9</v>
      </c>
      <c r="BK199" s="59">
        <f t="shared" si="114"/>
        <v>29.9</v>
      </c>
    </row>
    <row r="200" spans="2:63" ht="13.5" customHeight="1">
      <c r="B200" s="35" t="str">
        <f>$D$5</f>
        <v>Base</v>
      </c>
      <c r="C200" s="21" t="s">
        <v>19</v>
      </c>
      <c r="D200" s="60">
        <v>29.9</v>
      </c>
      <c r="E200" s="61">
        <f t="shared" ref="E200:AJ200" si="115">D200</f>
        <v>29.9</v>
      </c>
      <c r="F200" s="61">
        <f t="shared" si="115"/>
        <v>29.9</v>
      </c>
      <c r="G200" s="61">
        <f t="shared" si="115"/>
        <v>29.9</v>
      </c>
      <c r="H200" s="61">
        <f t="shared" si="115"/>
        <v>29.9</v>
      </c>
      <c r="I200" s="61">
        <f t="shared" si="115"/>
        <v>29.9</v>
      </c>
      <c r="J200" s="61">
        <f t="shared" si="115"/>
        <v>29.9</v>
      </c>
      <c r="K200" s="61">
        <f t="shared" si="115"/>
        <v>29.9</v>
      </c>
      <c r="L200" s="61">
        <f t="shared" si="115"/>
        <v>29.9</v>
      </c>
      <c r="M200" s="61">
        <f t="shared" si="115"/>
        <v>29.9</v>
      </c>
      <c r="N200" s="61">
        <f t="shared" si="115"/>
        <v>29.9</v>
      </c>
      <c r="O200" s="61">
        <f t="shared" si="115"/>
        <v>29.9</v>
      </c>
      <c r="P200" s="61">
        <f t="shared" si="115"/>
        <v>29.9</v>
      </c>
      <c r="Q200" s="61">
        <f t="shared" si="115"/>
        <v>29.9</v>
      </c>
      <c r="R200" s="61">
        <f t="shared" si="115"/>
        <v>29.9</v>
      </c>
      <c r="S200" s="61">
        <f t="shared" si="115"/>
        <v>29.9</v>
      </c>
      <c r="T200" s="61">
        <f t="shared" si="115"/>
        <v>29.9</v>
      </c>
      <c r="U200" s="61">
        <f t="shared" si="115"/>
        <v>29.9</v>
      </c>
      <c r="V200" s="61">
        <f t="shared" si="115"/>
        <v>29.9</v>
      </c>
      <c r="W200" s="61">
        <f t="shared" si="115"/>
        <v>29.9</v>
      </c>
      <c r="X200" s="61">
        <f t="shared" si="115"/>
        <v>29.9</v>
      </c>
      <c r="Y200" s="61">
        <f t="shared" si="115"/>
        <v>29.9</v>
      </c>
      <c r="Z200" s="61">
        <f t="shared" si="115"/>
        <v>29.9</v>
      </c>
      <c r="AA200" s="61">
        <f t="shared" si="115"/>
        <v>29.9</v>
      </c>
      <c r="AB200" s="61">
        <f t="shared" si="115"/>
        <v>29.9</v>
      </c>
      <c r="AC200" s="61">
        <f t="shared" si="115"/>
        <v>29.9</v>
      </c>
      <c r="AD200" s="61">
        <f t="shared" si="115"/>
        <v>29.9</v>
      </c>
      <c r="AE200" s="61">
        <f t="shared" si="115"/>
        <v>29.9</v>
      </c>
      <c r="AF200" s="61">
        <f t="shared" si="115"/>
        <v>29.9</v>
      </c>
      <c r="AG200" s="61">
        <f t="shared" si="115"/>
        <v>29.9</v>
      </c>
      <c r="AH200" s="61">
        <f t="shared" si="115"/>
        <v>29.9</v>
      </c>
      <c r="AI200" s="61">
        <f t="shared" si="115"/>
        <v>29.9</v>
      </c>
      <c r="AJ200" s="61">
        <f t="shared" si="115"/>
        <v>29.9</v>
      </c>
      <c r="AK200" s="61">
        <f t="shared" ref="AK200:BK200" si="116">AJ200</f>
        <v>29.9</v>
      </c>
      <c r="AL200" s="61">
        <f t="shared" si="116"/>
        <v>29.9</v>
      </c>
      <c r="AM200" s="61">
        <f t="shared" si="116"/>
        <v>29.9</v>
      </c>
      <c r="AN200" s="61">
        <f t="shared" si="116"/>
        <v>29.9</v>
      </c>
      <c r="AO200" s="61">
        <f t="shared" si="116"/>
        <v>29.9</v>
      </c>
      <c r="AP200" s="61">
        <f t="shared" si="116"/>
        <v>29.9</v>
      </c>
      <c r="AQ200" s="61">
        <f t="shared" si="116"/>
        <v>29.9</v>
      </c>
      <c r="AR200" s="61">
        <f t="shared" si="116"/>
        <v>29.9</v>
      </c>
      <c r="AS200" s="61">
        <f t="shared" si="116"/>
        <v>29.9</v>
      </c>
      <c r="AT200" s="61">
        <f t="shared" si="116"/>
        <v>29.9</v>
      </c>
      <c r="AU200" s="61">
        <f t="shared" si="116"/>
        <v>29.9</v>
      </c>
      <c r="AV200" s="61">
        <f t="shared" si="116"/>
        <v>29.9</v>
      </c>
      <c r="AW200" s="61">
        <f t="shared" si="116"/>
        <v>29.9</v>
      </c>
      <c r="AX200" s="61">
        <f t="shared" si="116"/>
        <v>29.9</v>
      </c>
      <c r="AY200" s="61">
        <f t="shared" si="116"/>
        <v>29.9</v>
      </c>
      <c r="AZ200" s="61">
        <f t="shared" si="116"/>
        <v>29.9</v>
      </c>
      <c r="BA200" s="61">
        <f t="shared" si="116"/>
        <v>29.9</v>
      </c>
      <c r="BB200" s="61">
        <f t="shared" si="116"/>
        <v>29.9</v>
      </c>
      <c r="BC200" s="61">
        <f t="shared" si="116"/>
        <v>29.9</v>
      </c>
      <c r="BD200" s="61">
        <f t="shared" si="116"/>
        <v>29.9</v>
      </c>
      <c r="BE200" s="61">
        <f t="shared" si="116"/>
        <v>29.9</v>
      </c>
      <c r="BF200" s="61">
        <f t="shared" si="116"/>
        <v>29.9</v>
      </c>
      <c r="BG200" s="61">
        <f t="shared" si="116"/>
        <v>29.9</v>
      </c>
      <c r="BH200" s="61">
        <f t="shared" si="116"/>
        <v>29.9</v>
      </c>
      <c r="BI200" s="61">
        <f t="shared" si="116"/>
        <v>29.9</v>
      </c>
      <c r="BJ200" s="61">
        <f t="shared" si="116"/>
        <v>29.9</v>
      </c>
      <c r="BK200" s="61">
        <f t="shared" si="116"/>
        <v>29.9</v>
      </c>
    </row>
    <row r="201" spans="2:63" ht="13.5" customHeight="1">
      <c r="B201" s="54" t="str">
        <f>$D$6</f>
        <v>Upside</v>
      </c>
      <c r="C201" s="21" t="s">
        <v>19</v>
      </c>
      <c r="D201" s="60">
        <v>29.9</v>
      </c>
      <c r="E201" s="61">
        <f t="shared" ref="E201:AJ201" si="117">D201</f>
        <v>29.9</v>
      </c>
      <c r="F201" s="61">
        <f t="shared" si="117"/>
        <v>29.9</v>
      </c>
      <c r="G201" s="61">
        <f t="shared" si="117"/>
        <v>29.9</v>
      </c>
      <c r="H201" s="61">
        <f t="shared" si="117"/>
        <v>29.9</v>
      </c>
      <c r="I201" s="61">
        <f t="shared" si="117"/>
        <v>29.9</v>
      </c>
      <c r="J201" s="61">
        <f t="shared" si="117"/>
        <v>29.9</v>
      </c>
      <c r="K201" s="61">
        <f t="shared" si="117"/>
        <v>29.9</v>
      </c>
      <c r="L201" s="61">
        <f t="shared" si="117"/>
        <v>29.9</v>
      </c>
      <c r="M201" s="61">
        <f t="shared" si="117"/>
        <v>29.9</v>
      </c>
      <c r="N201" s="61">
        <f t="shared" si="117"/>
        <v>29.9</v>
      </c>
      <c r="O201" s="61">
        <f t="shared" si="117"/>
        <v>29.9</v>
      </c>
      <c r="P201" s="61">
        <f t="shared" si="117"/>
        <v>29.9</v>
      </c>
      <c r="Q201" s="61">
        <f t="shared" si="117"/>
        <v>29.9</v>
      </c>
      <c r="R201" s="61">
        <f t="shared" si="117"/>
        <v>29.9</v>
      </c>
      <c r="S201" s="61">
        <f t="shared" si="117"/>
        <v>29.9</v>
      </c>
      <c r="T201" s="61">
        <f t="shared" si="117"/>
        <v>29.9</v>
      </c>
      <c r="U201" s="61">
        <f t="shared" si="117"/>
        <v>29.9</v>
      </c>
      <c r="V201" s="61">
        <f t="shared" si="117"/>
        <v>29.9</v>
      </c>
      <c r="W201" s="61">
        <f t="shared" si="117"/>
        <v>29.9</v>
      </c>
      <c r="X201" s="61">
        <f t="shared" si="117"/>
        <v>29.9</v>
      </c>
      <c r="Y201" s="61">
        <f t="shared" si="117"/>
        <v>29.9</v>
      </c>
      <c r="Z201" s="61">
        <f t="shared" si="117"/>
        <v>29.9</v>
      </c>
      <c r="AA201" s="61">
        <f t="shared" si="117"/>
        <v>29.9</v>
      </c>
      <c r="AB201" s="61">
        <f t="shared" si="117"/>
        <v>29.9</v>
      </c>
      <c r="AC201" s="61">
        <f t="shared" si="117"/>
        <v>29.9</v>
      </c>
      <c r="AD201" s="61">
        <f t="shared" si="117"/>
        <v>29.9</v>
      </c>
      <c r="AE201" s="61">
        <f t="shared" si="117"/>
        <v>29.9</v>
      </c>
      <c r="AF201" s="61">
        <f t="shared" si="117"/>
        <v>29.9</v>
      </c>
      <c r="AG201" s="61">
        <f t="shared" si="117"/>
        <v>29.9</v>
      </c>
      <c r="AH201" s="61">
        <f t="shared" si="117"/>
        <v>29.9</v>
      </c>
      <c r="AI201" s="61">
        <f t="shared" si="117"/>
        <v>29.9</v>
      </c>
      <c r="AJ201" s="61">
        <f t="shared" si="117"/>
        <v>29.9</v>
      </c>
      <c r="AK201" s="61">
        <f t="shared" ref="AK201:BK201" si="118">AJ201</f>
        <v>29.9</v>
      </c>
      <c r="AL201" s="61">
        <f t="shared" si="118"/>
        <v>29.9</v>
      </c>
      <c r="AM201" s="61">
        <f t="shared" si="118"/>
        <v>29.9</v>
      </c>
      <c r="AN201" s="61">
        <f t="shared" si="118"/>
        <v>29.9</v>
      </c>
      <c r="AO201" s="61">
        <f t="shared" si="118"/>
        <v>29.9</v>
      </c>
      <c r="AP201" s="61">
        <f t="shared" si="118"/>
        <v>29.9</v>
      </c>
      <c r="AQ201" s="61">
        <f t="shared" si="118"/>
        <v>29.9</v>
      </c>
      <c r="AR201" s="61">
        <f t="shared" si="118"/>
        <v>29.9</v>
      </c>
      <c r="AS201" s="61">
        <f t="shared" si="118"/>
        <v>29.9</v>
      </c>
      <c r="AT201" s="61">
        <f t="shared" si="118"/>
        <v>29.9</v>
      </c>
      <c r="AU201" s="61">
        <f t="shared" si="118"/>
        <v>29.9</v>
      </c>
      <c r="AV201" s="61">
        <f t="shared" si="118"/>
        <v>29.9</v>
      </c>
      <c r="AW201" s="61">
        <f t="shared" si="118"/>
        <v>29.9</v>
      </c>
      <c r="AX201" s="61">
        <f t="shared" si="118"/>
        <v>29.9</v>
      </c>
      <c r="AY201" s="61">
        <f t="shared" si="118"/>
        <v>29.9</v>
      </c>
      <c r="AZ201" s="61">
        <f t="shared" si="118"/>
        <v>29.9</v>
      </c>
      <c r="BA201" s="61">
        <f t="shared" si="118"/>
        <v>29.9</v>
      </c>
      <c r="BB201" s="61">
        <f t="shared" si="118"/>
        <v>29.9</v>
      </c>
      <c r="BC201" s="61">
        <f t="shared" si="118"/>
        <v>29.9</v>
      </c>
      <c r="BD201" s="61">
        <f t="shared" si="118"/>
        <v>29.9</v>
      </c>
      <c r="BE201" s="61">
        <f t="shared" si="118"/>
        <v>29.9</v>
      </c>
      <c r="BF201" s="61">
        <f t="shared" si="118"/>
        <v>29.9</v>
      </c>
      <c r="BG201" s="61">
        <f t="shared" si="118"/>
        <v>29.9</v>
      </c>
      <c r="BH201" s="61">
        <f t="shared" si="118"/>
        <v>29.9</v>
      </c>
      <c r="BI201" s="61">
        <f t="shared" si="118"/>
        <v>29.9</v>
      </c>
      <c r="BJ201" s="61">
        <f t="shared" si="118"/>
        <v>29.9</v>
      </c>
      <c r="BK201" s="61">
        <f t="shared" si="118"/>
        <v>29.9</v>
      </c>
    </row>
    <row r="202" spans="2:63" ht="13.5" customHeight="1">
      <c r="B202" s="54" t="str">
        <f>$D$7</f>
        <v>Downside</v>
      </c>
      <c r="C202" s="21" t="s">
        <v>19</v>
      </c>
      <c r="D202" s="60">
        <v>29.9</v>
      </c>
      <c r="E202" s="61">
        <f t="shared" ref="E202:AJ202" si="119">D202</f>
        <v>29.9</v>
      </c>
      <c r="F202" s="61">
        <f t="shared" si="119"/>
        <v>29.9</v>
      </c>
      <c r="G202" s="61">
        <f t="shared" si="119"/>
        <v>29.9</v>
      </c>
      <c r="H202" s="61">
        <f t="shared" si="119"/>
        <v>29.9</v>
      </c>
      <c r="I202" s="61">
        <f t="shared" si="119"/>
        <v>29.9</v>
      </c>
      <c r="J202" s="61">
        <f t="shared" si="119"/>
        <v>29.9</v>
      </c>
      <c r="K202" s="61">
        <f t="shared" si="119"/>
        <v>29.9</v>
      </c>
      <c r="L202" s="61">
        <f t="shared" si="119"/>
        <v>29.9</v>
      </c>
      <c r="M202" s="61">
        <f t="shared" si="119"/>
        <v>29.9</v>
      </c>
      <c r="N202" s="61">
        <f t="shared" si="119"/>
        <v>29.9</v>
      </c>
      <c r="O202" s="61">
        <f t="shared" si="119"/>
        <v>29.9</v>
      </c>
      <c r="P202" s="61">
        <f t="shared" si="119"/>
        <v>29.9</v>
      </c>
      <c r="Q202" s="61">
        <f t="shared" si="119"/>
        <v>29.9</v>
      </c>
      <c r="R202" s="61">
        <f t="shared" si="119"/>
        <v>29.9</v>
      </c>
      <c r="S202" s="61">
        <f t="shared" si="119"/>
        <v>29.9</v>
      </c>
      <c r="T202" s="61">
        <f t="shared" si="119"/>
        <v>29.9</v>
      </c>
      <c r="U202" s="61">
        <f t="shared" si="119"/>
        <v>29.9</v>
      </c>
      <c r="V202" s="61">
        <f t="shared" si="119"/>
        <v>29.9</v>
      </c>
      <c r="W202" s="61">
        <f t="shared" si="119"/>
        <v>29.9</v>
      </c>
      <c r="X202" s="61">
        <f t="shared" si="119"/>
        <v>29.9</v>
      </c>
      <c r="Y202" s="61">
        <f t="shared" si="119"/>
        <v>29.9</v>
      </c>
      <c r="Z202" s="61">
        <f t="shared" si="119"/>
        <v>29.9</v>
      </c>
      <c r="AA202" s="61">
        <f t="shared" si="119"/>
        <v>29.9</v>
      </c>
      <c r="AB202" s="61">
        <f t="shared" si="119"/>
        <v>29.9</v>
      </c>
      <c r="AC202" s="61">
        <f t="shared" si="119"/>
        <v>29.9</v>
      </c>
      <c r="AD202" s="61">
        <f t="shared" si="119"/>
        <v>29.9</v>
      </c>
      <c r="AE202" s="61">
        <f t="shared" si="119"/>
        <v>29.9</v>
      </c>
      <c r="AF202" s="61">
        <f t="shared" si="119"/>
        <v>29.9</v>
      </c>
      <c r="AG202" s="61">
        <f t="shared" si="119"/>
        <v>29.9</v>
      </c>
      <c r="AH202" s="61">
        <f t="shared" si="119"/>
        <v>29.9</v>
      </c>
      <c r="AI202" s="61">
        <f t="shared" si="119"/>
        <v>29.9</v>
      </c>
      <c r="AJ202" s="61">
        <f t="shared" si="119"/>
        <v>29.9</v>
      </c>
      <c r="AK202" s="61">
        <f t="shared" ref="AK202:BK202" si="120">AJ202</f>
        <v>29.9</v>
      </c>
      <c r="AL202" s="61">
        <f t="shared" si="120"/>
        <v>29.9</v>
      </c>
      <c r="AM202" s="61">
        <f t="shared" si="120"/>
        <v>29.9</v>
      </c>
      <c r="AN202" s="61">
        <f t="shared" si="120"/>
        <v>29.9</v>
      </c>
      <c r="AO202" s="61">
        <f t="shared" si="120"/>
        <v>29.9</v>
      </c>
      <c r="AP202" s="61">
        <f t="shared" si="120"/>
        <v>29.9</v>
      </c>
      <c r="AQ202" s="61">
        <f t="shared" si="120"/>
        <v>29.9</v>
      </c>
      <c r="AR202" s="61">
        <f t="shared" si="120"/>
        <v>29.9</v>
      </c>
      <c r="AS202" s="61">
        <f t="shared" si="120"/>
        <v>29.9</v>
      </c>
      <c r="AT202" s="61">
        <f t="shared" si="120"/>
        <v>29.9</v>
      </c>
      <c r="AU202" s="61">
        <f t="shared" si="120"/>
        <v>29.9</v>
      </c>
      <c r="AV202" s="61">
        <f t="shared" si="120"/>
        <v>29.9</v>
      </c>
      <c r="AW202" s="61">
        <f t="shared" si="120"/>
        <v>29.9</v>
      </c>
      <c r="AX202" s="61">
        <f t="shared" si="120"/>
        <v>29.9</v>
      </c>
      <c r="AY202" s="61">
        <f t="shared" si="120"/>
        <v>29.9</v>
      </c>
      <c r="AZ202" s="61">
        <f t="shared" si="120"/>
        <v>29.9</v>
      </c>
      <c r="BA202" s="61">
        <f t="shared" si="120"/>
        <v>29.9</v>
      </c>
      <c r="BB202" s="61">
        <f t="shared" si="120"/>
        <v>29.9</v>
      </c>
      <c r="BC202" s="61">
        <f t="shared" si="120"/>
        <v>29.9</v>
      </c>
      <c r="BD202" s="61">
        <f t="shared" si="120"/>
        <v>29.9</v>
      </c>
      <c r="BE202" s="61">
        <f t="shared" si="120"/>
        <v>29.9</v>
      </c>
      <c r="BF202" s="61">
        <f t="shared" si="120"/>
        <v>29.9</v>
      </c>
      <c r="BG202" s="61">
        <f t="shared" si="120"/>
        <v>29.9</v>
      </c>
      <c r="BH202" s="61">
        <f t="shared" si="120"/>
        <v>29.9</v>
      </c>
      <c r="BI202" s="61">
        <f t="shared" si="120"/>
        <v>29.9</v>
      </c>
      <c r="BJ202" s="61">
        <f t="shared" si="120"/>
        <v>29.9</v>
      </c>
      <c r="BK202" s="61">
        <f t="shared" si="120"/>
        <v>29.9</v>
      </c>
    </row>
    <row r="203" spans="2:63" ht="13.5" customHeight="1">
      <c r="B203" s="55"/>
      <c r="C203" s="25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  <c r="AS203" s="56"/>
      <c r="AT203" s="56"/>
      <c r="AU203" s="56"/>
      <c r="AV203" s="56"/>
      <c r="AW203" s="56"/>
      <c r="AX203" s="56"/>
      <c r="AY203" s="56"/>
      <c r="AZ203" s="56"/>
      <c r="BA203" s="56"/>
      <c r="BB203" s="56"/>
      <c r="BC203" s="56"/>
      <c r="BD203" s="56"/>
      <c r="BE203" s="56"/>
      <c r="BF203" s="56"/>
      <c r="BG203" s="56"/>
      <c r="BH203" s="56"/>
      <c r="BI203" s="56"/>
      <c r="BJ203" s="56"/>
      <c r="BK203" s="56"/>
    </row>
    <row r="204" spans="2:63" ht="13.5" customHeight="1">
      <c r="B204" s="47" t="s">
        <v>47</v>
      </c>
      <c r="C204" s="21" t="s">
        <v>12</v>
      </c>
      <c r="D204" s="64">
        <f t="shared" ref="D204:AI204" si="121">CHOOSE($C$8,D205,D206,D207)</f>
        <v>0.01</v>
      </c>
      <c r="E204" s="64">
        <f t="shared" si="121"/>
        <v>0.01</v>
      </c>
      <c r="F204" s="64">
        <f t="shared" si="121"/>
        <v>0.01</v>
      </c>
      <c r="G204" s="64">
        <f t="shared" si="121"/>
        <v>0.01</v>
      </c>
      <c r="H204" s="64">
        <f t="shared" si="121"/>
        <v>0.01</v>
      </c>
      <c r="I204" s="64">
        <f t="shared" si="121"/>
        <v>0.01</v>
      </c>
      <c r="J204" s="64">
        <f t="shared" si="121"/>
        <v>0.01</v>
      </c>
      <c r="K204" s="64">
        <f t="shared" si="121"/>
        <v>0.01</v>
      </c>
      <c r="L204" s="64">
        <f t="shared" si="121"/>
        <v>0.01</v>
      </c>
      <c r="M204" s="64">
        <f t="shared" si="121"/>
        <v>0.01</v>
      </c>
      <c r="N204" s="64">
        <f t="shared" si="121"/>
        <v>0.01</v>
      </c>
      <c r="O204" s="64">
        <f t="shared" si="121"/>
        <v>0.01</v>
      </c>
      <c r="P204" s="64">
        <f t="shared" si="121"/>
        <v>0.01</v>
      </c>
      <c r="Q204" s="64">
        <f t="shared" si="121"/>
        <v>0.01</v>
      </c>
      <c r="R204" s="64">
        <f t="shared" si="121"/>
        <v>0.01</v>
      </c>
      <c r="S204" s="64">
        <f t="shared" si="121"/>
        <v>0.01</v>
      </c>
      <c r="T204" s="64">
        <f t="shared" si="121"/>
        <v>0.01</v>
      </c>
      <c r="U204" s="64">
        <f t="shared" si="121"/>
        <v>0.01</v>
      </c>
      <c r="V204" s="64">
        <f t="shared" si="121"/>
        <v>0.01</v>
      </c>
      <c r="W204" s="64">
        <f t="shared" si="121"/>
        <v>0.01</v>
      </c>
      <c r="X204" s="64">
        <f t="shared" si="121"/>
        <v>0.01</v>
      </c>
      <c r="Y204" s="64">
        <f t="shared" si="121"/>
        <v>0.01</v>
      </c>
      <c r="Z204" s="64">
        <f t="shared" si="121"/>
        <v>0.01</v>
      </c>
      <c r="AA204" s="64">
        <f t="shared" si="121"/>
        <v>0.01</v>
      </c>
      <c r="AB204" s="64">
        <f t="shared" si="121"/>
        <v>0.01</v>
      </c>
      <c r="AC204" s="64">
        <f t="shared" si="121"/>
        <v>0.01</v>
      </c>
      <c r="AD204" s="64">
        <f t="shared" si="121"/>
        <v>0.01</v>
      </c>
      <c r="AE204" s="64">
        <f t="shared" si="121"/>
        <v>0.01</v>
      </c>
      <c r="AF204" s="64">
        <f t="shared" si="121"/>
        <v>0.01</v>
      </c>
      <c r="AG204" s="64">
        <f t="shared" si="121"/>
        <v>0.01</v>
      </c>
      <c r="AH204" s="64">
        <f t="shared" si="121"/>
        <v>0.01</v>
      </c>
      <c r="AI204" s="64">
        <f t="shared" si="121"/>
        <v>0.01</v>
      </c>
      <c r="AJ204" s="64">
        <f t="shared" ref="AJ204:BK204" si="122">CHOOSE($C$8,AJ205,AJ206,AJ207)</f>
        <v>0.01</v>
      </c>
      <c r="AK204" s="64">
        <f t="shared" si="122"/>
        <v>0.01</v>
      </c>
      <c r="AL204" s="64">
        <f t="shared" si="122"/>
        <v>0.01</v>
      </c>
      <c r="AM204" s="64">
        <f t="shared" si="122"/>
        <v>0.01</v>
      </c>
      <c r="AN204" s="64">
        <f t="shared" si="122"/>
        <v>0.01</v>
      </c>
      <c r="AO204" s="64">
        <f t="shared" si="122"/>
        <v>0.01</v>
      </c>
      <c r="AP204" s="64">
        <f t="shared" si="122"/>
        <v>0.01</v>
      </c>
      <c r="AQ204" s="64">
        <f t="shared" si="122"/>
        <v>0.01</v>
      </c>
      <c r="AR204" s="64">
        <f t="shared" si="122"/>
        <v>0.01</v>
      </c>
      <c r="AS204" s="64">
        <f t="shared" si="122"/>
        <v>0.01</v>
      </c>
      <c r="AT204" s="64">
        <f t="shared" si="122"/>
        <v>0.01</v>
      </c>
      <c r="AU204" s="64">
        <f t="shared" si="122"/>
        <v>0.01</v>
      </c>
      <c r="AV204" s="64">
        <f t="shared" si="122"/>
        <v>0.01</v>
      </c>
      <c r="AW204" s="64">
        <f t="shared" si="122"/>
        <v>0.01</v>
      </c>
      <c r="AX204" s="64">
        <f t="shared" si="122"/>
        <v>0.01</v>
      </c>
      <c r="AY204" s="64">
        <f t="shared" si="122"/>
        <v>0.01</v>
      </c>
      <c r="AZ204" s="64">
        <f t="shared" si="122"/>
        <v>0.01</v>
      </c>
      <c r="BA204" s="64">
        <f t="shared" si="122"/>
        <v>0.01</v>
      </c>
      <c r="BB204" s="64">
        <f t="shared" si="122"/>
        <v>0.01</v>
      </c>
      <c r="BC204" s="64">
        <f t="shared" si="122"/>
        <v>0.01</v>
      </c>
      <c r="BD204" s="64">
        <f t="shared" si="122"/>
        <v>0.01</v>
      </c>
      <c r="BE204" s="64">
        <f t="shared" si="122"/>
        <v>0.01</v>
      </c>
      <c r="BF204" s="64">
        <f t="shared" si="122"/>
        <v>0.01</v>
      </c>
      <c r="BG204" s="64">
        <f t="shared" si="122"/>
        <v>0.01</v>
      </c>
      <c r="BH204" s="64">
        <f t="shared" si="122"/>
        <v>0.01</v>
      </c>
      <c r="BI204" s="64">
        <f t="shared" si="122"/>
        <v>0.01</v>
      </c>
      <c r="BJ204" s="64">
        <f t="shared" si="122"/>
        <v>0.01</v>
      </c>
      <c r="BK204" s="64">
        <f t="shared" si="122"/>
        <v>0.01</v>
      </c>
    </row>
    <row r="205" spans="2:63" ht="13.5" customHeight="1">
      <c r="B205" s="35" t="str">
        <f>$D$5</f>
        <v>Base</v>
      </c>
      <c r="C205" s="21" t="s">
        <v>12</v>
      </c>
      <c r="D205" s="53">
        <v>0.01</v>
      </c>
      <c r="E205" s="66">
        <f t="shared" ref="E205:AJ205" si="123">D205</f>
        <v>0.01</v>
      </c>
      <c r="F205" s="66">
        <f t="shared" si="123"/>
        <v>0.01</v>
      </c>
      <c r="G205" s="66">
        <f t="shared" si="123"/>
        <v>0.01</v>
      </c>
      <c r="H205" s="66">
        <f t="shared" si="123"/>
        <v>0.01</v>
      </c>
      <c r="I205" s="66">
        <f t="shared" si="123"/>
        <v>0.01</v>
      </c>
      <c r="J205" s="66">
        <f t="shared" si="123"/>
        <v>0.01</v>
      </c>
      <c r="K205" s="66">
        <f t="shared" si="123"/>
        <v>0.01</v>
      </c>
      <c r="L205" s="66">
        <f t="shared" si="123"/>
        <v>0.01</v>
      </c>
      <c r="M205" s="66">
        <f t="shared" si="123"/>
        <v>0.01</v>
      </c>
      <c r="N205" s="66">
        <f t="shared" si="123"/>
        <v>0.01</v>
      </c>
      <c r="O205" s="66">
        <f t="shared" si="123"/>
        <v>0.01</v>
      </c>
      <c r="P205" s="66">
        <f t="shared" si="123"/>
        <v>0.01</v>
      </c>
      <c r="Q205" s="66">
        <f t="shared" si="123"/>
        <v>0.01</v>
      </c>
      <c r="R205" s="66">
        <f t="shared" si="123"/>
        <v>0.01</v>
      </c>
      <c r="S205" s="66">
        <f t="shared" si="123"/>
        <v>0.01</v>
      </c>
      <c r="T205" s="66">
        <f t="shared" si="123"/>
        <v>0.01</v>
      </c>
      <c r="U205" s="66">
        <f t="shared" si="123"/>
        <v>0.01</v>
      </c>
      <c r="V205" s="66">
        <f t="shared" si="123"/>
        <v>0.01</v>
      </c>
      <c r="W205" s="66">
        <f t="shared" si="123"/>
        <v>0.01</v>
      </c>
      <c r="X205" s="66">
        <f t="shared" si="123"/>
        <v>0.01</v>
      </c>
      <c r="Y205" s="66">
        <f t="shared" si="123"/>
        <v>0.01</v>
      </c>
      <c r="Z205" s="66">
        <f t="shared" si="123"/>
        <v>0.01</v>
      </c>
      <c r="AA205" s="66">
        <f t="shared" si="123"/>
        <v>0.01</v>
      </c>
      <c r="AB205" s="66">
        <f t="shared" si="123"/>
        <v>0.01</v>
      </c>
      <c r="AC205" s="66">
        <f t="shared" si="123"/>
        <v>0.01</v>
      </c>
      <c r="AD205" s="66">
        <f t="shared" si="123"/>
        <v>0.01</v>
      </c>
      <c r="AE205" s="66">
        <f t="shared" si="123"/>
        <v>0.01</v>
      </c>
      <c r="AF205" s="66">
        <f t="shared" si="123"/>
        <v>0.01</v>
      </c>
      <c r="AG205" s="66">
        <f t="shared" si="123"/>
        <v>0.01</v>
      </c>
      <c r="AH205" s="66">
        <f t="shared" si="123"/>
        <v>0.01</v>
      </c>
      <c r="AI205" s="66">
        <f t="shared" si="123"/>
        <v>0.01</v>
      </c>
      <c r="AJ205" s="66">
        <f t="shared" si="123"/>
        <v>0.01</v>
      </c>
      <c r="AK205" s="66">
        <f t="shared" ref="AK205:BK205" si="124">AJ205</f>
        <v>0.01</v>
      </c>
      <c r="AL205" s="66">
        <f t="shared" si="124"/>
        <v>0.01</v>
      </c>
      <c r="AM205" s="66">
        <f t="shared" si="124"/>
        <v>0.01</v>
      </c>
      <c r="AN205" s="66">
        <f t="shared" si="124"/>
        <v>0.01</v>
      </c>
      <c r="AO205" s="66">
        <f t="shared" si="124"/>
        <v>0.01</v>
      </c>
      <c r="AP205" s="66">
        <f t="shared" si="124"/>
        <v>0.01</v>
      </c>
      <c r="AQ205" s="66">
        <f t="shared" si="124"/>
        <v>0.01</v>
      </c>
      <c r="AR205" s="66">
        <f t="shared" si="124"/>
        <v>0.01</v>
      </c>
      <c r="AS205" s="66">
        <f t="shared" si="124"/>
        <v>0.01</v>
      </c>
      <c r="AT205" s="66">
        <f t="shared" si="124"/>
        <v>0.01</v>
      </c>
      <c r="AU205" s="66">
        <f t="shared" si="124"/>
        <v>0.01</v>
      </c>
      <c r="AV205" s="66">
        <f t="shared" si="124"/>
        <v>0.01</v>
      </c>
      <c r="AW205" s="66">
        <f t="shared" si="124"/>
        <v>0.01</v>
      </c>
      <c r="AX205" s="66">
        <f t="shared" si="124"/>
        <v>0.01</v>
      </c>
      <c r="AY205" s="66">
        <f t="shared" si="124"/>
        <v>0.01</v>
      </c>
      <c r="AZ205" s="66">
        <f t="shared" si="124"/>
        <v>0.01</v>
      </c>
      <c r="BA205" s="66">
        <f t="shared" si="124"/>
        <v>0.01</v>
      </c>
      <c r="BB205" s="66">
        <f t="shared" si="124"/>
        <v>0.01</v>
      </c>
      <c r="BC205" s="66">
        <f t="shared" si="124"/>
        <v>0.01</v>
      </c>
      <c r="BD205" s="66">
        <f t="shared" si="124"/>
        <v>0.01</v>
      </c>
      <c r="BE205" s="66">
        <f t="shared" si="124"/>
        <v>0.01</v>
      </c>
      <c r="BF205" s="66">
        <f t="shared" si="124"/>
        <v>0.01</v>
      </c>
      <c r="BG205" s="66">
        <f t="shared" si="124"/>
        <v>0.01</v>
      </c>
      <c r="BH205" s="66">
        <f t="shared" si="124"/>
        <v>0.01</v>
      </c>
      <c r="BI205" s="66">
        <f t="shared" si="124"/>
        <v>0.01</v>
      </c>
      <c r="BJ205" s="66">
        <f t="shared" si="124"/>
        <v>0.01</v>
      </c>
      <c r="BK205" s="66">
        <f t="shared" si="124"/>
        <v>0.01</v>
      </c>
    </row>
    <row r="206" spans="2:63" ht="13.5" customHeight="1">
      <c r="B206" s="54" t="str">
        <f>$D$6</f>
        <v>Upside</v>
      </c>
      <c r="C206" s="21" t="s">
        <v>12</v>
      </c>
      <c r="D206" s="53">
        <v>0.01</v>
      </c>
      <c r="E206" s="66">
        <f t="shared" ref="E206:AJ206" si="125">D206</f>
        <v>0.01</v>
      </c>
      <c r="F206" s="66">
        <f t="shared" si="125"/>
        <v>0.01</v>
      </c>
      <c r="G206" s="66">
        <f t="shared" si="125"/>
        <v>0.01</v>
      </c>
      <c r="H206" s="66">
        <f t="shared" si="125"/>
        <v>0.01</v>
      </c>
      <c r="I206" s="66">
        <f t="shared" si="125"/>
        <v>0.01</v>
      </c>
      <c r="J206" s="66">
        <f t="shared" si="125"/>
        <v>0.01</v>
      </c>
      <c r="K206" s="66">
        <f t="shared" si="125"/>
        <v>0.01</v>
      </c>
      <c r="L206" s="66">
        <f t="shared" si="125"/>
        <v>0.01</v>
      </c>
      <c r="M206" s="66">
        <f t="shared" si="125"/>
        <v>0.01</v>
      </c>
      <c r="N206" s="66">
        <f t="shared" si="125"/>
        <v>0.01</v>
      </c>
      <c r="O206" s="66">
        <f t="shared" si="125"/>
        <v>0.01</v>
      </c>
      <c r="P206" s="66">
        <f t="shared" si="125"/>
        <v>0.01</v>
      </c>
      <c r="Q206" s="66">
        <f t="shared" si="125"/>
        <v>0.01</v>
      </c>
      <c r="R206" s="66">
        <f t="shared" si="125"/>
        <v>0.01</v>
      </c>
      <c r="S206" s="66">
        <f t="shared" si="125"/>
        <v>0.01</v>
      </c>
      <c r="T206" s="66">
        <f t="shared" si="125"/>
        <v>0.01</v>
      </c>
      <c r="U206" s="66">
        <f t="shared" si="125"/>
        <v>0.01</v>
      </c>
      <c r="V206" s="66">
        <f t="shared" si="125"/>
        <v>0.01</v>
      </c>
      <c r="W206" s="66">
        <f t="shared" si="125"/>
        <v>0.01</v>
      </c>
      <c r="X206" s="66">
        <f t="shared" si="125"/>
        <v>0.01</v>
      </c>
      <c r="Y206" s="66">
        <f t="shared" si="125"/>
        <v>0.01</v>
      </c>
      <c r="Z206" s="66">
        <f t="shared" si="125"/>
        <v>0.01</v>
      </c>
      <c r="AA206" s="66">
        <f t="shared" si="125"/>
        <v>0.01</v>
      </c>
      <c r="AB206" s="66">
        <f t="shared" si="125"/>
        <v>0.01</v>
      </c>
      <c r="AC206" s="66">
        <f t="shared" si="125"/>
        <v>0.01</v>
      </c>
      <c r="AD206" s="66">
        <f t="shared" si="125"/>
        <v>0.01</v>
      </c>
      <c r="AE206" s="66">
        <f t="shared" si="125"/>
        <v>0.01</v>
      </c>
      <c r="AF206" s="66">
        <f t="shared" si="125"/>
        <v>0.01</v>
      </c>
      <c r="AG206" s="66">
        <f t="shared" si="125"/>
        <v>0.01</v>
      </c>
      <c r="AH206" s="66">
        <f t="shared" si="125"/>
        <v>0.01</v>
      </c>
      <c r="AI206" s="66">
        <f t="shared" si="125"/>
        <v>0.01</v>
      </c>
      <c r="AJ206" s="66">
        <f t="shared" si="125"/>
        <v>0.01</v>
      </c>
      <c r="AK206" s="66">
        <f t="shared" ref="AK206:BK206" si="126">AJ206</f>
        <v>0.01</v>
      </c>
      <c r="AL206" s="66">
        <f t="shared" si="126"/>
        <v>0.01</v>
      </c>
      <c r="AM206" s="66">
        <f t="shared" si="126"/>
        <v>0.01</v>
      </c>
      <c r="AN206" s="66">
        <f t="shared" si="126"/>
        <v>0.01</v>
      </c>
      <c r="AO206" s="66">
        <f t="shared" si="126"/>
        <v>0.01</v>
      </c>
      <c r="AP206" s="66">
        <f t="shared" si="126"/>
        <v>0.01</v>
      </c>
      <c r="AQ206" s="66">
        <f t="shared" si="126"/>
        <v>0.01</v>
      </c>
      <c r="AR206" s="66">
        <f t="shared" si="126"/>
        <v>0.01</v>
      </c>
      <c r="AS206" s="66">
        <f t="shared" si="126"/>
        <v>0.01</v>
      </c>
      <c r="AT206" s="66">
        <f t="shared" si="126"/>
        <v>0.01</v>
      </c>
      <c r="AU206" s="66">
        <f t="shared" si="126"/>
        <v>0.01</v>
      </c>
      <c r="AV206" s="66">
        <f t="shared" si="126"/>
        <v>0.01</v>
      </c>
      <c r="AW206" s="66">
        <f t="shared" si="126"/>
        <v>0.01</v>
      </c>
      <c r="AX206" s="66">
        <f t="shared" si="126"/>
        <v>0.01</v>
      </c>
      <c r="AY206" s="66">
        <f t="shared" si="126"/>
        <v>0.01</v>
      </c>
      <c r="AZ206" s="66">
        <f t="shared" si="126"/>
        <v>0.01</v>
      </c>
      <c r="BA206" s="66">
        <f t="shared" si="126"/>
        <v>0.01</v>
      </c>
      <c r="BB206" s="66">
        <f t="shared" si="126"/>
        <v>0.01</v>
      </c>
      <c r="BC206" s="66">
        <f t="shared" si="126"/>
        <v>0.01</v>
      </c>
      <c r="BD206" s="66">
        <f t="shared" si="126"/>
        <v>0.01</v>
      </c>
      <c r="BE206" s="66">
        <f t="shared" si="126"/>
        <v>0.01</v>
      </c>
      <c r="BF206" s="66">
        <f t="shared" si="126"/>
        <v>0.01</v>
      </c>
      <c r="BG206" s="66">
        <f t="shared" si="126"/>
        <v>0.01</v>
      </c>
      <c r="BH206" s="66">
        <f t="shared" si="126"/>
        <v>0.01</v>
      </c>
      <c r="BI206" s="66">
        <f t="shared" si="126"/>
        <v>0.01</v>
      </c>
      <c r="BJ206" s="66">
        <f t="shared" si="126"/>
        <v>0.01</v>
      </c>
      <c r="BK206" s="66">
        <f t="shared" si="126"/>
        <v>0.01</v>
      </c>
    </row>
    <row r="207" spans="2:63" ht="13.5" customHeight="1">
      <c r="B207" s="54" t="str">
        <f>$D$7</f>
        <v>Downside</v>
      </c>
      <c r="C207" s="21" t="s">
        <v>12</v>
      </c>
      <c r="D207" s="53">
        <v>0.01</v>
      </c>
      <c r="E207" s="66">
        <f t="shared" ref="E207:AJ207" si="127">D207</f>
        <v>0.01</v>
      </c>
      <c r="F207" s="66">
        <f t="shared" si="127"/>
        <v>0.01</v>
      </c>
      <c r="G207" s="66">
        <f t="shared" si="127"/>
        <v>0.01</v>
      </c>
      <c r="H207" s="66">
        <f t="shared" si="127"/>
        <v>0.01</v>
      </c>
      <c r="I207" s="66">
        <f t="shared" si="127"/>
        <v>0.01</v>
      </c>
      <c r="J207" s="66">
        <f t="shared" si="127"/>
        <v>0.01</v>
      </c>
      <c r="K207" s="66">
        <f t="shared" si="127"/>
        <v>0.01</v>
      </c>
      <c r="L207" s="66">
        <f t="shared" si="127"/>
        <v>0.01</v>
      </c>
      <c r="M207" s="66">
        <f t="shared" si="127"/>
        <v>0.01</v>
      </c>
      <c r="N207" s="66">
        <f t="shared" si="127"/>
        <v>0.01</v>
      </c>
      <c r="O207" s="66">
        <f t="shared" si="127"/>
        <v>0.01</v>
      </c>
      <c r="P207" s="66">
        <f t="shared" si="127"/>
        <v>0.01</v>
      </c>
      <c r="Q207" s="66">
        <f t="shared" si="127"/>
        <v>0.01</v>
      </c>
      <c r="R207" s="66">
        <f t="shared" si="127"/>
        <v>0.01</v>
      </c>
      <c r="S207" s="66">
        <f t="shared" si="127"/>
        <v>0.01</v>
      </c>
      <c r="T207" s="66">
        <f t="shared" si="127"/>
        <v>0.01</v>
      </c>
      <c r="U207" s="66">
        <f t="shared" si="127"/>
        <v>0.01</v>
      </c>
      <c r="V207" s="66">
        <f t="shared" si="127"/>
        <v>0.01</v>
      </c>
      <c r="W207" s="66">
        <f t="shared" si="127"/>
        <v>0.01</v>
      </c>
      <c r="X207" s="66">
        <f t="shared" si="127"/>
        <v>0.01</v>
      </c>
      <c r="Y207" s="66">
        <f t="shared" si="127"/>
        <v>0.01</v>
      </c>
      <c r="Z207" s="66">
        <f t="shared" si="127"/>
        <v>0.01</v>
      </c>
      <c r="AA207" s="66">
        <f t="shared" si="127"/>
        <v>0.01</v>
      </c>
      <c r="AB207" s="66">
        <f t="shared" si="127"/>
        <v>0.01</v>
      </c>
      <c r="AC207" s="66">
        <f t="shared" si="127"/>
        <v>0.01</v>
      </c>
      <c r="AD207" s="66">
        <f t="shared" si="127"/>
        <v>0.01</v>
      </c>
      <c r="AE207" s="66">
        <f t="shared" si="127"/>
        <v>0.01</v>
      </c>
      <c r="AF207" s="66">
        <f t="shared" si="127"/>
        <v>0.01</v>
      </c>
      <c r="AG207" s="66">
        <f t="shared" si="127"/>
        <v>0.01</v>
      </c>
      <c r="AH207" s="66">
        <f t="shared" si="127"/>
        <v>0.01</v>
      </c>
      <c r="AI207" s="66">
        <f t="shared" si="127"/>
        <v>0.01</v>
      </c>
      <c r="AJ207" s="66">
        <f t="shared" si="127"/>
        <v>0.01</v>
      </c>
      <c r="AK207" s="66">
        <f t="shared" ref="AK207:BK207" si="128">AJ207</f>
        <v>0.01</v>
      </c>
      <c r="AL207" s="66">
        <f t="shared" si="128"/>
        <v>0.01</v>
      </c>
      <c r="AM207" s="66">
        <f t="shared" si="128"/>
        <v>0.01</v>
      </c>
      <c r="AN207" s="66">
        <f t="shared" si="128"/>
        <v>0.01</v>
      </c>
      <c r="AO207" s="66">
        <f t="shared" si="128"/>
        <v>0.01</v>
      </c>
      <c r="AP207" s="66">
        <f t="shared" si="128"/>
        <v>0.01</v>
      </c>
      <c r="AQ207" s="66">
        <f t="shared" si="128"/>
        <v>0.01</v>
      </c>
      <c r="AR207" s="66">
        <f t="shared" si="128"/>
        <v>0.01</v>
      </c>
      <c r="AS207" s="66">
        <f t="shared" si="128"/>
        <v>0.01</v>
      </c>
      <c r="AT207" s="66">
        <f t="shared" si="128"/>
        <v>0.01</v>
      </c>
      <c r="AU207" s="66">
        <f t="shared" si="128"/>
        <v>0.01</v>
      </c>
      <c r="AV207" s="66">
        <f t="shared" si="128"/>
        <v>0.01</v>
      </c>
      <c r="AW207" s="66">
        <f t="shared" si="128"/>
        <v>0.01</v>
      </c>
      <c r="AX207" s="66">
        <f t="shared" si="128"/>
        <v>0.01</v>
      </c>
      <c r="AY207" s="66">
        <f t="shared" si="128"/>
        <v>0.01</v>
      </c>
      <c r="AZ207" s="66">
        <f t="shared" si="128"/>
        <v>0.01</v>
      </c>
      <c r="BA207" s="66">
        <f t="shared" si="128"/>
        <v>0.01</v>
      </c>
      <c r="BB207" s="66">
        <f t="shared" si="128"/>
        <v>0.01</v>
      </c>
      <c r="BC207" s="66">
        <f t="shared" si="128"/>
        <v>0.01</v>
      </c>
      <c r="BD207" s="66">
        <f t="shared" si="128"/>
        <v>0.01</v>
      </c>
      <c r="BE207" s="66">
        <f t="shared" si="128"/>
        <v>0.01</v>
      </c>
      <c r="BF207" s="66">
        <f t="shared" si="128"/>
        <v>0.01</v>
      </c>
      <c r="BG207" s="66">
        <f t="shared" si="128"/>
        <v>0.01</v>
      </c>
      <c r="BH207" s="66">
        <f t="shared" si="128"/>
        <v>0.01</v>
      </c>
      <c r="BI207" s="66">
        <f t="shared" si="128"/>
        <v>0.01</v>
      </c>
      <c r="BJ207" s="66">
        <f t="shared" si="128"/>
        <v>0.01</v>
      </c>
      <c r="BK207" s="66">
        <f t="shared" si="128"/>
        <v>0.01</v>
      </c>
    </row>
    <row r="209" spans="1:64" ht="13.5" customHeight="1">
      <c r="A209" s="2"/>
      <c r="B209" s="47" t="s">
        <v>48</v>
      </c>
      <c r="C209" s="21" t="s">
        <v>12</v>
      </c>
      <c r="D209" s="64">
        <f t="shared" ref="D209:AI209" si="129">CHOOSE($C$8,D210,D211,D212)</f>
        <v>5.0000000000000001E-3</v>
      </c>
      <c r="E209" s="64">
        <f t="shared" si="129"/>
        <v>5.0000000000000001E-3</v>
      </c>
      <c r="F209" s="64">
        <f t="shared" si="129"/>
        <v>5.0000000000000001E-3</v>
      </c>
      <c r="G209" s="64">
        <f t="shared" si="129"/>
        <v>5.0000000000000001E-3</v>
      </c>
      <c r="H209" s="64">
        <f t="shared" si="129"/>
        <v>5.0000000000000001E-3</v>
      </c>
      <c r="I209" s="64">
        <f t="shared" si="129"/>
        <v>5.0000000000000001E-3</v>
      </c>
      <c r="J209" s="64">
        <f t="shared" si="129"/>
        <v>5.0000000000000001E-3</v>
      </c>
      <c r="K209" s="64">
        <f t="shared" si="129"/>
        <v>5.0000000000000001E-3</v>
      </c>
      <c r="L209" s="64">
        <f t="shared" si="129"/>
        <v>5.0000000000000001E-3</v>
      </c>
      <c r="M209" s="64">
        <f t="shared" si="129"/>
        <v>5.0000000000000001E-3</v>
      </c>
      <c r="N209" s="64">
        <f t="shared" si="129"/>
        <v>5.0000000000000001E-3</v>
      </c>
      <c r="O209" s="64">
        <f t="shared" si="129"/>
        <v>5.0000000000000001E-3</v>
      </c>
      <c r="P209" s="64">
        <f t="shared" si="129"/>
        <v>5.0000000000000001E-3</v>
      </c>
      <c r="Q209" s="64">
        <f t="shared" si="129"/>
        <v>5.0000000000000001E-3</v>
      </c>
      <c r="R209" s="64">
        <f t="shared" si="129"/>
        <v>5.0000000000000001E-3</v>
      </c>
      <c r="S209" s="64">
        <f t="shared" si="129"/>
        <v>5.0000000000000001E-3</v>
      </c>
      <c r="T209" s="64">
        <f t="shared" si="129"/>
        <v>5.0000000000000001E-3</v>
      </c>
      <c r="U209" s="64">
        <f t="shared" si="129"/>
        <v>5.0000000000000001E-3</v>
      </c>
      <c r="V209" s="64">
        <f t="shared" si="129"/>
        <v>5.0000000000000001E-3</v>
      </c>
      <c r="W209" s="64">
        <f t="shared" si="129"/>
        <v>5.0000000000000001E-3</v>
      </c>
      <c r="X209" s="64">
        <f t="shared" si="129"/>
        <v>5.0000000000000001E-3</v>
      </c>
      <c r="Y209" s="64">
        <f t="shared" si="129"/>
        <v>5.0000000000000001E-3</v>
      </c>
      <c r="Z209" s="64">
        <f t="shared" si="129"/>
        <v>5.0000000000000001E-3</v>
      </c>
      <c r="AA209" s="64">
        <f t="shared" si="129"/>
        <v>5.0000000000000001E-3</v>
      </c>
      <c r="AB209" s="64">
        <f t="shared" si="129"/>
        <v>5.0000000000000001E-3</v>
      </c>
      <c r="AC209" s="64">
        <f t="shared" si="129"/>
        <v>5.0000000000000001E-3</v>
      </c>
      <c r="AD209" s="64">
        <f t="shared" si="129"/>
        <v>5.0000000000000001E-3</v>
      </c>
      <c r="AE209" s="64">
        <f t="shared" si="129"/>
        <v>5.0000000000000001E-3</v>
      </c>
      <c r="AF209" s="64">
        <f t="shared" si="129"/>
        <v>5.0000000000000001E-3</v>
      </c>
      <c r="AG209" s="64">
        <f t="shared" si="129"/>
        <v>5.0000000000000001E-3</v>
      </c>
      <c r="AH209" s="64">
        <f t="shared" si="129"/>
        <v>5.0000000000000001E-3</v>
      </c>
      <c r="AI209" s="64">
        <f t="shared" si="129"/>
        <v>5.0000000000000001E-3</v>
      </c>
      <c r="AJ209" s="64">
        <f t="shared" ref="AJ209:BK209" si="130">CHOOSE($C$8,AJ210,AJ211,AJ212)</f>
        <v>5.0000000000000001E-3</v>
      </c>
      <c r="AK209" s="64">
        <f t="shared" si="130"/>
        <v>5.0000000000000001E-3</v>
      </c>
      <c r="AL209" s="64">
        <f t="shared" si="130"/>
        <v>5.0000000000000001E-3</v>
      </c>
      <c r="AM209" s="64">
        <f t="shared" si="130"/>
        <v>5.0000000000000001E-3</v>
      </c>
      <c r="AN209" s="64">
        <f t="shared" si="130"/>
        <v>5.0000000000000001E-3</v>
      </c>
      <c r="AO209" s="64">
        <f t="shared" si="130"/>
        <v>5.0000000000000001E-3</v>
      </c>
      <c r="AP209" s="64">
        <f t="shared" si="130"/>
        <v>5.0000000000000001E-3</v>
      </c>
      <c r="AQ209" s="64">
        <f t="shared" si="130"/>
        <v>5.0000000000000001E-3</v>
      </c>
      <c r="AR209" s="64">
        <f t="shared" si="130"/>
        <v>5.0000000000000001E-3</v>
      </c>
      <c r="AS209" s="64">
        <f t="shared" si="130"/>
        <v>5.0000000000000001E-3</v>
      </c>
      <c r="AT209" s="64">
        <f t="shared" si="130"/>
        <v>5.0000000000000001E-3</v>
      </c>
      <c r="AU209" s="64">
        <f t="shared" si="130"/>
        <v>5.0000000000000001E-3</v>
      </c>
      <c r="AV209" s="64">
        <f t="shared" si="130"/>
        <v>5.0000000000000001E-3</v>
      </c>
      <c r="AW209" s="64">
        <f t="shared" si="130"/>
        <v>5.0000000000000001E-3</v>
      </c>
      <c r="AX209" s="64">
        <f t="shared" si="130"/>
        <v>5.0000000000000001E-3</v>
      </c>
      <c r="AY209" s="64">
        <f t="shared" si="130"/>
        <v>5.0000000000000001E-3</v>
      </c>
      <c r="AZ209" s="64">
        <f t="shared" si="130"/>
        <v>5.0000000000000001E-3</v>
      </c>
      <c r="BA209" s="64">
        <f t="shared" si="130"/>
        <v>5.0000000000000001E-3</v>
      </c>
      <c r="BB209" s="64">
        <f t="shared" si="130"/>
        <v>5.0000000000000001E-3</v>
      </c>
      <c r="BC209" s="64">
        <f t="shared" si="130"/>
        <v>5.0000000000000001E-3</v>
      </c>
      <c r="BD209" s="64">
        <f t="shared" si="130"/>
        <v>5.0000000000000001E-3</v>
      </c>
      <c r="BE209" s="64">
        <f t="shared" si="130"/>
        <v>5.0000000000000001E-3</v>
      </c>
      <c r="BF209" s="64">
        <f t="shared" si="130"/>
        <v>5.0000000000000001E-3</v>
      </c>
      <c r="BG209" s="64">
        <f t="shared" si="130"/>
        <v>5.0000000000000001E-3</v>
      </c>
      <c r="BH209" s="64">
        <f t="shared" si="130"/>
        <v>5.0000000000000001E-3</v>
      </c>
      <c r="BI209" s="64">
        <f t="shared" si="130"/>
        <v>5.0000000000000001E-3</v>
      </c>
      <c r="BJ209" s="64">
        <f t="shared" si="130"/>
        <v>5.0000000000000001E-3</v>
      </c>
      <c r="BK209" s="64">
        <f t="shared" si="130"/>
        <v>5.0000000000000001E-3</v>
      </c>
      <c r="BL209" s="2"/>
    </row>
    <row r="210" spans="1:64" ht="13.5" customHeight="1">
      <c r="A210" s="2"/>
      <c r="B210" s="35" t="str">
        <f>$D$5</f>
        <v>Base</v>
      </c>
      <c r="C210" s="21" t="s">
        <v>12</v>
      </c>
      <c r="D210" s="74">
        <v>5.0000000000000001E-3</v>
      </c>
      <c r="E210" s="66">
        <f t="shared" ref="E210:AJ210" si="131">D210</f>
        <v>5.0000000000000001E-3</v>
      </c>
      <c r="F210" s="66">
        <f t="shared" si="131"/>
        <v>5.0000000000000001E-3</v>
      </c>
      <c r="G210" s="66">
        <f t="shared" si="131"/>
        <v>5.0000000000000001E-3</v>
      </c>
      <c r="H210" s="66">
        <f t="shared" si="131"/>
        <v>5.0000000000000001E-3</v>
      </c>
      <c r="I210" s="66">
        <f t="shared" si="131"/>
        <v>5.0000000000000001E-3</v>
      </c>
      <c r="J210" s="66">
        <f t="shared" si="131"/>
        <v>5.0000000000000001E-3</v>
      </c>
      <c r="K210" s="66">
        <f t="shared" si="131"/>
        <v>5.0000000000000001E-3</v>
      </c>
      <c r="L210" s="66">
        <f t="shared" si="131"/>
        <v>5.0000000000000001E-3</v>
      </c>
      <c r="M210" s="66">
        <f t="shared" si="131"/>
        <v>5.0000000000000001E-3</v>
      </c>
      <c r="N210" s="66">
        <f t="shared" si="131"/>
        <v>5.0000000000000001E-3</v>
      </c>
      <c r="O210" s="66">
        <f t="shared" si="131"/>
        <v>5.0000000000000001E-3</v>
      </c>
      <c r="P210" s="66">
        <f t="shared" si="131"/>
        <v>5.0000000000000001E-3</v>
      </c>
      <c r="Q210" s="66">
        <f t="shared" si="131"/>
        <v>5.0000000000000001E-3</v>
      </c>
      <c r="R210" s="66">
        <f t="shared" si="131"/>
        <v>5.0000000000000001E-3</v>
      </c>
      <c r="S210" s="66">
        <f t="shared" si="131"/>
        <v>5.0000000000000001E-3</v>
      </c>
      <c r="T210" s="66">
        <f t="shared" si="131"/>
        <v>5.0000000000000001E-3</v>
      </c>
      <c r="U210" s="66">
        <f t="shared" si="131"/>
        <v>5.0000000000000001E-3</v>
      </c>
      <c r="V210" s="66">
        <f t="shared" si="131"/>
        <v>5.0000000000000001E-3</v>
      </c>
      <c r="W210" s="66">
        <f t="shared" si="131"/>
        <v>5.0000000000000001E-3</v>
      </c>
      <c r="X210" s="66">
        <f t="shared" si="131"/>
        <v>5.0000000000000001E-3</v>
      </c>
      <c r="Y210" s="66">
        <f t="shared" si="131"/>
        <v>5.0000000000000001E-3</v>
      </c>
      <c r="Z210" s="66">
        <f t="shared" si="131"/>
        <v>5.0000000000000001E-3</v>
      </c>
      <c r="AA210" s="66">
        <f t="shared" si="131"/>
        <v>5.0000000000000001E-3</v>
      </c>
      <c r="AB210" s="66">
        <f t="shared" si="131"/>
        <v>5.0000000000000001E-3</v>
      </c>
      <c r="AC210" s="66">
        <f t="shared" si="131"/>
        <v>5.0000000000000001E-3</v>
      </c>
      <c r="AD210" s="66">
        <f t="shared" si="131"/>
        <v>5.0000000000000001E-3</v>
      </c>
      <c r="AE210" s="66">
        <f t="shared" si="131"/>
        <v>5.0000000000000001E-3</v>
      </c>
      <c r="AF210" s="66">
        <f t="shared" si="131"/>
        <v>5.0000000000000001E-3</v>
      </c>
      <c r="AG210" s="66">
        <f t="shared" si="131"/>
        <v>5.0000000000000001E-3</v>
      </c>
      <c r="AH210" s="66">
        <f t="shared" si="131"/>
        <v>5.0000000000000001E-3</v>
      </c>
      <c r="AI210" s="66">
        <f t="shared" si="131"/>
        <v>5.0000000000000001E-3</v>
      </c>
      <c r="AJ210" s="66">
        <f t="shared" si="131"/>
        <v>5.0000000000000001E-3</v>
      </c>
      <c r="AK210" s="66">
        <f t="shared" ref="AK210:BK210" si="132">AJ210</f>
        <v>5.0000000000000001E-3</v>
      </c>
      <c r="AL210" s="66">
        <f t="shared" si="132"/>
        <v>5.0000000000000001E-3</v>
      </c>
      <c r="AM210" s="66">
        <f t="shared" si="132"/>
        <v>5.0000000000000001E-3</v>
      </c>
      <c r="AN210" s="66">
        <f t="shared" si="132"/>
        <v>5.0000000000000001E-3</v>
      </c>
      <c r="AO210" s="66">
        <f t="shared" si="132"/>
        <v>5.0000000000000001E-3</v>
      </c>
      <c r="AP210" s="66">
        <f t="shared" si="132"/>
        <v>5.0000000000000001E-3</v>
      </c>
      <c r="AQ210" s="66">
        <f t="shared" si="132"/>
        <v>5.0000000000000001E-3</v>
      </c>
      <c r="AR210" s="66">
        <f t="shared" si="132"/>
        <v>5.0000000000000001E-3</v>
      </c>
      <c r="AS210" s="66">
        <f t="shared" si="132"/>
        <v>5.0000000000000001E-3</v>
      </c>
      <c r="AT210" s="66">
        <f t="shared" si="132"/>
        <v>5.0000000000000001E-3</v>
      </c>
      <c r="AU210" s="66">
        <f t="shared" si="132"/>
        <v>5.0000000000000001E-3</v>
      </c>
      <c r="AV210" s="66">
        <f t="shared" si="132"/>
        <v>5.0000000000000001E-3</v>
      </c>
      <c r="AW210" s="66">
        <f t="shared" si="132"/>
        <v>5.0000000000000001E-3</v>
      </c>
      <c r="AX210" s="66">
        <f t="shared" si="132"/>
        <v>5.0000000000000001E-3</v>
      </c>
      <c r="AY210" s="66">
        <f t="shared" si="132"/>
        <v>5.0000000000000001E-3</v>
      </c>
      <c r="AZ210" s="66">
        <f t="shared" si="132"/>
        <v>5.0000000000000001E-3</v>
      </c>
      <c r="BA210" s="66">
        <f t="shared" si="132"/>
        <v>5.0000000000000001E-3</v>
      </c>
      <c r="BB210" s="66">
        <f t="shared" si="132"/>
        <v>5.0000000000000001E-3</v>
      </c>
      <c r="BC210" s="66">
        <f t="shared" si="132"/>
        <v>5.0000000000000001E-3</v>
      </c>
      <c r="BD210" s="66">
        <f t="shared" si="132"/>
        <v>5.0000000000000001E-3</v>
      </c>
      <c r="BE210" s="66">
        <f t="shared" si="132"/>
        <v>5.0000000000000001E-3</v>
      </c>
      <c r="BF210" s="66">
        <f t="shared" si="132"/>
        <v>5.0000000000000001E-3</v>
      </c>
      <c r="BG210" s="66">
        <f t="shared" si="132"/>
        <v>5.0000000000000001E-3</v>
      </c>
      <c r="BH210" s="66">
        <f t="shared" si="132"/>
        <v>5.0000000000000001E-3</v>
      </c>
      <c r="BI210" s="66">
        <f t="shared" si="132"/>
        <v>5.0000000000000001E-3</v>
      </c>
      <c r="BJ210" s="66">
        <f t="shared" si="132"/>
        <v>5.0000000000000001E-3</v>
      </c>
      <c r="BK210" s="66">
        <f t="shared" si="132"/>
        <v>5.0000000000000001E-3</v>
      </c>
      <c r="BL210" s="2"/>
    </row>
    <row r="211" spans="1:64" ht="13.5" customHeight="1">
      <c r="A211" s="2"/>
      <c r="B211" s="54" t="str">
        <f>$D$6</f>
        <v>Upside</v>
      </c>
      <c r="C211" s="21" t="s">
        <v>12</v>
      </c>
      <c r="D211" s="74">
        <v>5.0000000000000001E-3</v>
      </c>
      <c r="E211" s="66">
        <f t="shared" ref="E211:AJ211" si="133">D211</f>
        <v>5.0000000000000001E-3</v>
      </c>
      <c r="F211" s="66">
        <f t="shared" si="133"/>
        <v>5.0000000000000001E-3</v>
      </c>
      <c r="G211" s="66">
        <f t="shared" si="133"/>
        <v>5.0000000000000001E-3</v>
      </c>
      <c r="H211" s="66">
        <f t="shared" si="133"/>
        <v>5.0000000000000001E-3</v>
      </c>
      <c r="I211" s="66">
        <f t="shared" si="133"/>
        <v>5.0000000000000001E-3</v>
      </c>
      <c r="J211" s="66">
        <f t="shared" si="133"/>
        <v>5.0000000000000001E-3</v>
      </c>
      <c r="K211" s="66">
        <f t="shared" si="133"/>
        <v>5.0000000000000001E-3</v>
      </c>
      <c r="L211" s="66">
        <f t="shared" si="133"/>
        <v>5.0000000000000001E-3</v>
      </c>
      <c r="M211" s="66">
        <f t="shared" si="133"/>
        <v>5.0000000000000001E-3</v>
      </c>
      <c r="N211" s="66">
        <f t="shared" si="133"/>
        <v>5.0000000000000001E-3</v>
      </c>
      <c r="O211" s="66">
        <f t="shared" si="133"/>
        <v>5.0000000000000001E-3</v>
      </c>
      <c r="P211" s="66">
        <f t="shared" si="133"/>
        <v>5.0000000000000001E-3</v>
      </c>
      <c r="Q211" s="66">
        <f t="shared" si="133"/>
        <v>5.0000000000000001E-3</v>
      </c>
      <c r="R211" s="66">
        <f t="shared" si="133"/>
        <v>5.0000000000000001E-3</v>
      </c>
      <c r="S211" s="66">
        <f t="shared" si="133"/>
        <v>5.0000000000000001E-3</v>
      </c>
      <c r="T211" s="66">
        <f t="shared" si="133"/>
        <v>5.0000000000000001E-3</v>
      </c>
      <c r="U211" s="66">
        <f t="shared" si="133"/>
        <v>5.0000000000000001E-3</v>
      </c>
      <c r="V211" s="66">
        <f t="shared" si="133"/>
        <v>5.0000000000000001E-3</v>
      </c>
      <c r="W211" s="66">
        <f t="shared" si="133"/>
        <v>5.0000000000000001E-3</v>
      </c>
      <c r="X211" s="66">
        <f t="shared" si="133"/>
        <v>5.0000000000000001E-3</v>
      </c>
      <c r="Y211" s="66">
        <f t="shared" si="133"/>
        <v>5.0000000000000001E-3</v>
      </c>
      <c r="Z211" s="66">
        <f t="shared" si="133"/>
        <v>5.0000000000000001E-3</v>
      </c>
      <c r="AA211" s="66">
        <f t="shared" si="133"/>
        <v>5.0000000000000001E-3</v>
      </c>
      <c r="AB211" s="66">
        <f t="shared" si="133"/>
        <v>5.0000000000000001E-3</v>
      </c>
      <c r="AC211" s="66">
        <f t="shared" si="133"/>
        <v>5.0000000000000001E-3</v>
      </c>
      <c r="AD211" s="66">
        <f t="shared" si="133"/>
        <v>5.0000000000000001E-3</v>
      </c>
      <c r="AE211" s="66">
        <f t="shared" si="133"/>
        <v>5.0000000000000001E-3</v>
      </c>
      <c r="AF211" s="66">
        <f t="shared" si="133"/>
        <v>5.0000000000000001E-3</v>
      </c>
      <c r="AG211" s="66">
        <f t="shared" si="133"/>
        <v>5.0000000000000001E-3</v>
      </c>
      <c r="AH211" s="66">
        <f t="shared" si="133"/>
        <v>5.0000000000000001E-3</v>
      </c>
      <c r="AI211" s="66">
        <f t="shared" si="133"/>
        <v>5.0000000000000001E-3</v>
      </c>
      <c r="AJ211" s="66">
        <f t="shared" si="133"/>
        <v>5.0000000000000001E-3</v>
      </c>
      <c r="AK211" s="66">
        <f t="shared" ref="AK211:BK211" si="134">AJ211</f>
        <v>5.0000000000000001E-3</v>
      </c>
      <c r="AL211" s="66">
        <f t="shared" si="134"/>
        <v>5.0000000000000001E-3</v>
      </c>
      <c r="AM211" s="66">
        <f t="shared" si="134"/>
        <v>5.0000000000000001E-3</v>
      </c>
      <c r="AN211" s="66">
        <f t="shared" si="134"/>
        <v>5.0000000000000001E-3</v>
      </c>
      <c r="AO211" s="66">
        <f t="shared" si="134"/>
        <v>5.0000000000000001E-3</v>
      </c>
      <c r="AP211" s="66">
        <f t="shared" si="134"/>
        <v>5.0000000000000001E-3</v>
      </c>
      <c r="AQ211" s="66">
        <f t="shared" si="134"/>
        <v>5.0000000000000001E-3</v>
      </c>
      <c r="AR211" s="66">
        <f t="shared" si="134"/>
        <v>5.0000000000000001E-3</v>
      </c>
      <c r="AS211" s="66">
        <f t="shared" si="134"/>
        <v>5.0000000000000001E-3</v>
      </c>
      <c r="AT211" s="66">
        <f t="shared" si="134"/>
        <v>5.0000000000000001E-3</v>
      </c>
      <c r="AU211" s="66">
        <f t="shared" si="134"/>
        <v>5.0000000000000001E-3</v>
      </c>
      <c r="AV211" s="66">
        <f t="shared" si="134"/>
        <v>5.0000000000000001E-3</v>
      </c>
      <c r="AW211" s="66">
        <f t="shared" si="134"/>
        <v>5.0000000000000001E-3</v>
      </c>
      <c r="AX211" s="66">
        <f t="shared" si="134"/>
        <v>5.0000000000000001E-3</v>
      </c>
      <c r="AY211" s="66">
        <f t="shared" si="134"/>
        <v>5.0000000000000001E-3</v>
      </c>
      <c r="AZ211" s="66">
        <f t="shared" si="134"/>
        <v>5.0000000000000001E-3</v>
      </c>
      <c r="BA211" s="66">
        <f t="shared" si="134"/>
        <v>5.0000000000000001E-3</v>
      </c>
      <c r="BB211" s="66">
        <f t="shared" si="134"/>
        <v>5.0000000000000001E-3</v>
      </c>
      <c r="BC211" s="66">
        <f t="shared" si="134"/>
        <v>5.0000000000000001E-3</v>
      </c>
      <c r="BD211" s="66">
        <f t="shared" si="134"/>
        <v>5.0000000000000001E-3</v>
      </c>
      <c r="BE211" s="66">
        <f t="shared" si="134"/>
        <v>5.0000000000000001E-3</v>
      </c>
      <c r="BF211" s="66">
        <f t="shared" si="134"/>
        <v>5.0000000000000001E-3</v>
      </c>
      <c r="BG211" s="66">
        <f t="shared" si="134"/>
        <v>5.0000000000000001E-3</v>
      </c>
      <c r="BH211" s="66">
        <f t="shared" si="134"/>
        <v>5.0000000000000001E-3</v>
      </c>
      <c r="BI211" s="66">
        <f t="shared" si="134"/>
        <v>5.0000000000000001E-3</v>
      </c>
      <c r="BJ211" s="66">
        <f t="shared" si="134"/>
        <v>5.0000000000000001E-3</v>
      </c>
      <c r="BK211" s="66">
        <f t="shared" si="134"/>
        <v>5.0000000000000001E-3</v>
      </c>
      <c r="BL211" s="2"/>
    </row>
    <row r="212" spans="1:64" ht="13.5" customHeight="1">
      <c r="A212" s="2"/>
      <c r="B212" s="54" t="str">
        <f>$D$7</f>
        <v>Downside</v>
      </c>
      <c r="C212" s="21" t="s">
        <v>12</v>
      </c>
      <c r="D212" s="74">
        <v>5.0000000000000001E-3</v>
      </c>
      <c r="E212" s="66">
        <f t="shared" ref="E212:AJ212" si="135">D212</f>
        <v>5.0000000000000001E-3</v>
      </c>
      <c r="F212" s="66">
        <f t="shared" si="135"/>
        <v>5.0000000000000001E-3</v>
      </c>
      <c r="G212" s="66">
        <f t="shared" si="135"/>
        <v>5.0000000000000001E-3</v>
      </c>
      <c r="H212" s="66">
        <f t="shared" si="135"/>
        <v>5.0000000000000001E-3</v>
      </c>
      <c r="I212" s="66">
        <f t="shared" si="135"/>
        <v>5.0000000000000001E-3</v>
      </c>
      <c r="J212" s="66">
        <f t="shared" si="135"/>
        <v>5.0000000000000001E-3</v>
      </c>
      <c r="K212" s="66">
        <f t="shared" si="135"/>
        <v>5.0000000000000001E-3</v>
      </c>
      <c r="L212" s="66">
        <f t="shared" si="135"/>
        <v>5.0000000000000001E-3</v>
      </c>
      <c r="M212" s="66">
        <f t="shared" si="135"/>
        <v>5.0000000000000001E-3</v>
      </c>
      <c r="N212" s="66">
        <f t="shared" si="135"/>
        <v>5.0000000000000001E-3</v>
      </c>
      <c r="O212" s="66">
        <f t="shared" si="135"/>
        <v>5.0000000000000001E-3</v>
      </c>
      <c r="P212" s="66">
        <f t="shared" si="135"/>
        <v>5.0000000000000001E-3</v>
      </c>
      <c r="Q212" s="66">
        <f t="shared" si="135"/>
        <v>5.0000000000000001E-3</v>
      </c>
      <c r="R212" s="66">
        <f t="shared" si="135"/>
        <v>5.0000000000000001E-3</v>
      </c>
      <c r="S212" s="66">
        <f t="shared" si="135"/>
        <v>5.0000000000000001E-3</v>
      </c>
      <c r="T212" s="66">
        <f t="shared" si="135"/>
        <v>5.0000000000000001E-3</v>
      </c>
      <c r="U212" s="66">
        <f t="shared" si="135"/>
        <v>5.0000000000000001E-3</v>
      </c>
      <c r="V212" s="66">
        <f t="shared" si="135"/>
        <v>5.0000000000000001E-3</v>
      </c>
      <c r="W212" s="66">
        <f t="shared" si="135"/>
        <v>5.0000000000000001E-3</v>
      </c>
      <c r="X212" s="66">
        <f t="shared" si="135"/>
        <v>5.0000000000000001E-3</v>
      </c>
      <c r="Y212" s="66">
        <f t="shared" si="135"/>
        <v>5.0000000000000001E-3</v>
      </c>
      <c r="Z212" s="66">
        <f t="shared" si="135"/>
        <v>5.0000000000000001E-3</v>
      </c>
      <c r="AA212" s="66">
        <f t="shared" si="135"/>
        <v>5.0000000000000001E-3</v>
      </c>
      <c r="AB212" s="66">
        <f t="shared" si="135"/>
        <v>5.0000000000000001E-3</v>
      </c>
      <c r="AC212" s="66">
        <f t="shared" si="135"/>
        <v>5.0000000000000001E-3</v>
      </c>
      <c r="AD212" s="66">
        <f t="shared" si="135"/>
        <v>5.0000000000000001E-3</v>
      </c>
      <c r="AE212" s="66">
        <f t="shared" si="135"/>
        <v>5.0000000000000001E-3</v>
      </c>
      <c r="AF212" s="66">
        <f t="shared" si="135"/>
        <v>5.0000000000000001E-3</v>
      </c>
      <c r="AG212" s="66">
        <f t="shared" si="135"/>
        <v>5.0000000000000001E-3</v>
      </c>
      <c r="AH212" s="66">
        <f t="shared" si="135"/>
        <v>5.0000000000000001E-3</v>
      </c>
      <c r="AI212" s="66">
        <f t="shared" si="135"/>
        <v>5.0000000000000001E-3</v>
      </c>
      <c r="AJ212" s="66">
        <f t="shared" si="135"/>
        <v>5.0000000000000001E-3</v>
      </c>
      <c r="AK212" s="66">
        <f t="shared" ref="AK212:BK212" si="136">AJ212</f>
        <v>5.0000000000000001E-3</v>
      </c>
      <c r="AL212" s="66">
        <f t="shared" si="136"/>
        <v>5.0000000000000001E-3</v>
      </c>
      <c r="AM212" s="66">
        <f t="shared" si="136"/>
        <v>5.0000000000000001E-3</v>
      </c>
      <c r="AN212" s="66">
        <f t="shared" si="136"/>
        <v>5.0000000000000001E-3</v>
      </c>
      <c r="AO212" s="66">
        <f t="shared" si="136"/>
        <v>5.0000000000000001E-3</v>
      </c>
      <c r="AP212" s="66">
        <f t="shared" si="136"/>
        <v>5.0000000000000001E-3</v>
      </c>
      <c r="AQ212" s="66">
        <f t="shared" si="136"/>
        <v>5.0000000000000001E-3</v>
      </c>
      <c r="AR212" s="66">
        <f t="shared" si="136"/>
        <v>5.0000000000000001E-3</v>
      </c>
      <c r="AS212" s="66">
        <f t="shared" si="136"/>
        <v>5.0000000000000001E-3</v>
      </c>
      <c r="AT212" s="66">
        <f t="shared" si="136"/>
        <v>5.0000000000000001E-3</v>
      </c>
      <c r="AU212" s="66">
        <f t="shared" si="136"/>
        <v>5.0000000000000001E-3</v>
      </c>
      <c r="AV212" s="66">
        <f t="shared" si="136"/>
        <v>5.0000000000000001E-3</v>
      </c>
      <c r="AW212" s="66">
        <f t="shared" si="136"/>
        <v>5.0000000000000001E-3</v>
      </c>
      <c r="AX212" s="66">
        <f t="shared" si="136"/>
        <v>5.0000000000000001E-3</v>
      </c>
      <c r="AY212" s="66">
        <f t="shared" si="136"/>
        <v>5.0000000000000001E-3</v>
      </c>
      <c r="AZ212" s="66">
        <f t="shared" si="136"/>
        <v>5.0000000000000001E-3</v>
      </c>
      <c r="BA212" s="66">
        <f t="shared" si="136"/>
        <v>5.0000000000000001E-3</v>
      </c>
      <c r="BB212" s="66">
        <f t="shared" si="136"/>
        <v>5.0000000000000001E-3</v>
      </c>
      <c r="BC212" s="66">
        <f t="shared" si="136"/>
        <v>5.0000000000000001E-3</v>
      </c>
      <c r="BD212" s="66">
        <f t="shared" si="136"/>
        <v>5.0000000000000001E-3</v>
      </c>
      <c r="BE212" s="66">
        <f t="shared" si="136"/>
        <v>5.0000000000000001E-3</v>
      </c>
      <c r="BF212" s="66">
        <f t="shared" si="136"/>
        <v>5.0000000000000001E-3</v>
      </c>
      <c r="BG212" s="66">
        <f t="shared" si="136"/>
        <v>5.0000000000000001E-3</v>
      </c>
      <c r="BH212" s="66">
        <f t="shared" si="136"/>
        <v>5.0000000000000001E-3</v>
      </c>
      <c r="BI212" s="66">
        <f t="shared" si="136"/>
        <v>5.0000000000000001E-3</v>
      </c>
      <c r="BJ212" s="66">
        <f t="shared" si="136"/>
        <v>5.0000000000000001E-3</v>
      </c>
      <c r="BK212" s="66">
        <f t="shared" si="136"/>
        <v>5.0000000000000001E-3</v>
      </c>
      <c r="BL212" s="2"/>
    </row>
    <row r="213" spans="1:64" ht="13.5" customHeight="1">
      <c r="A213" s="30"/>
      <c r="B213" s="75"/>
      <c r="C213" s="76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  <c r="AG213" s="77"/>
      <c r="AH213" s="77"/>
      <c r="AI213" s="77"/>
      <c r="AJ213" s="77"/>
      <c r="AK213" s="77"/>
      <c r="AL213" s="77"/>
      <c r="AM213" s="77"/>
      <c r="AN213" s="77"/>
      <c r="AO213" s="77"/>
      <c r="AP213" s="77"/>
      <c r="AQ213" s="77"/>
      <c r="AR213" s="77"/>
      <c r="AS213" s="77"/>
      <c r="AT213" s="77"/>
      <c r="AU213" s="77"/>
      <c r="AV213" s="77"/>
      <c r="AW213" s="77"/>
      <c r="AX213" s="77"/>
      <c r="AY213" s="77"/>
      <c r="AZ213" s="77"/>
      <c r="BA213" s="77"/>
      <c r="BB213" s="77"/>
      <c r="BC213" s="77"/>
      <c r="BD213" s="77"/>
      <c r="BE213" s="77"/>
      <c r="BF213" s="77"/>
      <c r="BG213" s="77"/>
      <c r="BH213" s="77"/>
      <c r="BI213" s="77"/>
      <c r="BJ213" s="77"/>
      <c r="BK213" s="77"/>
      <c r="BL213" s="30"/>
    </row>
    <row r="214" spans="1:64" ht="13.5" customHeight="1">
      <c r="A214" s="2"/>
      <c r="B214" s="47"/>
      <c r="C214" s="21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78"/>
      <c r="S214" s="78"/>
      <c r="T214" s="78"/>
      <c r="U214" s="78"/>
      <c r="V214" s="78"/>
      <c r="W214" s="78"/>
      <c r="X214" s="78"/>
      <c r="Y214" s="78"/>
      <c r="Z214" s="78"/>
      <c r="AA214" s="78"/>
      <c r="AB214" s="78"/>
      <c r="AC214" s="78"/>
      <c r="AD214" s="78"/>
      <c r="AE214" s="78"/>
      <c r="AF214" s="78"/>
      <c r="AG214" s="78"/>
      <c r="AH214" s="78"/>
      <c r="AI214" s="78"/>
      <c r="AJ214" s="78"/>
      <c r="AK214" s="78"/>
      <c r="AL214" s="78"/>
      <c r="AM214" s="78"/>
      <c r="AN214" s="78"/>
      <c r="AO214" s="78"/>
      <c r="AP214" s="78"/>
      <c r="AQ214" s="78"/>
      <c r="AR214" s="78"/>
      <c r="AS214" s="78"/>
      <c r="AT214" s="78"/>
      <c r="AU214" s="78"/>
      <c r="AV214" s="78"/>
      <c r="AW214" s="78"/>
      <c r="AX214" s="78"/>
      <c r="AY214" s="78"/>
      <c r="AZ214" s="78"/>
      <c r="BA214" s="78"/>
      <c r="BB214" s="78"/>
      <c r="BC214" s="78"/>
      <c r="BD214" s="78"/>
      <c r="BE214" s="78"/>
      <c r="BF214" s="78"/>
      <c r="BG214" s="78"/>
      <c r="BH214" s="78"/>
      <c r="BI214" s="78"/>
      <c r="BJ214" s="78"/>
      <c r="BK214" s="78"/>
      <c r="BL214" s="2"/>
    </row>
    <row r="215" spans="1:64" ht="13.5" customHeight="1">
      <c r="A215" s="2"/>
      <c r="B215" s="47"/>
      <c r="C215" s="21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78"/>
      <c r="S215" s="78"/>
      <c r="T215" s="78"/>
      <c r="U215" s="78"/>
      <c r="V215" s="78"/>
      <c r="W215" s="78"/>
      <c r="X215" s="78"/>
      <c r="Y215" s="78"/>
      <c r="Z215" s="78"/>
      <c r="AA215" s="78"/>
      <c r="AB215" s="78"/>
      <c r="AC215" s="78"/>
      <c r="AD215" s="78"/>
      <c r="AE215" s="78"/>
      <c r="AF215" s="78"/>
      <c r="AG215" s="78"/>
      <c r="AH215" s="78"/>
      <c r="AI215" s="78"/>
      <c r="AJ215" s="78"/>
      <c r="AK215" s="78"/>
      <c r="AL215" s="78"/>
      <c r="AM215" s="78"/>
      <c r="AN215" s="78"/>
      <c r="AO215" s="78"/>
      <c r="AP215" s="78"/>
      <c r="AQ215" s="78"/>
      <c r="AR215" s="78"/>
      <c r="AS215" s="78"/>
      <c r="AT215" s="78"/>
      <c r="AU215" s="78"/>
      <c r="AV215" s="78"/>
      <c r="AW215" s="78"/>
      <c r="AX215" s="78"/>
      <c r="AY215" s="78"/>
      <c r="AZ215" s="78"/>
      <c r="BA215" s="78"/>
      <c r="BB215" s="78"/>
      <c r="BC215" s="78"/>
      <c r="BD215" s="78"/>
      <c r="BE215" s="78"/>
      <c r="BF215" s="78"/>
      <c r="BG215" s="78"/>
      <c r="BH215" s="78"/>
      <c r="BI215" s="78"/>
      <c r="BJ215" s="78"/>
      <c r="BK215" s="78"/>
      <c r="BL215" s="2"/>
    </row>
    <row r="216" spans="1:64" ht="13.5" customHeight="1">
      <c r="A216" s="2" t="s">
        <v>7</v>
      </c>
      <c r="B216" s="43" t="s">
        <v>49</v>
      </c>
      <c r="C216" s="11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2" t="s">
        <v>7</v>
      </c>
    </row>
    <row r="217" spans="1:64" ht="13.5" customHeight="1">
      <c r="A217" s="2"/>
      <c r="B217" s="1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2"/>
    </row>
    <row r="218" spans="1:64" ht="13.5" customHeight="1">
      <c r="A218" s="2"/>
      <c r="B218" s="13"/>
      <c r="C218" s="14" t="str">
        <f t="shared" ref="C218:AH218" si="137">C$125</f>
        <v>Unit</v>
      </c>
      <c r="D218" s="45">
        <f t="shared" si="137"/>
        <v>1</v>
      </c>
      <c r="E218" s="45">
        <f t="shared" si="137"/>
        <v>2</v>
      </c>
      <c r="F218" s="45">
        <f t="shared" si="137"/>
        <v>3</v>
      </c>
      <c r="G218" s="45">
        <f t="shared" si="137"/>
        <v>4</v>
      </c>
      <c r="H218" s="45">
        <f t="shared" si="137"/>
        <v>5</v>
      </c>
      <c r="I218" s="45">
        <f t="shared" si="137"/>
        <v>6</v>
      </c>
      <c r="J218" s="45">
        <f t="shared" si="137"/>
        <v>7</v>
      </c>
      <c r="K218" s="45">
        <f t="shared" si="137"/>
        <v>8</v>
      </c>
      <c r="L218" s="45">
        <f t="shared" si="137"/>
        <v>9</v>
      </c>
      <c r="M218" s="45">
        <f t="shared" si="137"/>
        <v>10</v>
      </c>
      <c r="N218" s="45">
        <f t="shared" si="137"/>
        <v>11</v>
      </c>
      <c r="O218" s="45">
        <f t="shared" si="137"/>
        <v>12</v>
      </c>
      <c r="P218" s="45">
        <f t="shared" si="137"/>
        <v>13</v>
      </c>
      <c r="Q218" s="45">
        <f t="shared" si="137"/>
        <v>14</v>
      </c>
      <c r="R218" s="45">
        <f t="shared" si="137"/>
        <v>15</v>
      </c>
      <c r="S218" s="45">
        <f t="shared" si="137"/>
        <v>16</v>
      </c>
      <c r="T218" s="45">
        <f t="shared" si="137"/>
        <v>17</v>
      </c>
      <c r="U218" s="45">
        <f t="shared" si="137"/>
        <v>18</v>
      </c>
      <c r="V218" s="45">
        <f t="shared" si="137"/>
        <v>19</v>
      </c>
      <c r="W218" s="45">
        <f t="shared" si="137"/>
        <v>20</v>
      </c>
      <c r="X218" s="45">
        <f t="shared" si="137"/>
        <v>21</v>
      </c>
      <c r="Y218" s="45">
        <f t="shared" si="137"/>
        <v>22</v>
      </c>
      <c r="Z218" s="45">
        <f t="shared" si="137"/>
        <v>23</v>
      </c>
      <c r="AA218" s="45">
        <f t="shared" si="137"/>
        <v>24</v>
      </c>
      <c r="AB218" s="45">
        <f t="shared" si="137"/>
        <v>25</v>
      </c>
      <c r="AC218" s="45">
        <f t="shared" si="137"/>
        <v>26</v>
      </c>
      <c r="AD218" s="45">
        <f t="shared" si="137"/>
        <v>27</v>
      </c>
      <c r="AE218" s="45">
        <f t="shared" si="137"/>
        <v>28</v>
      </c>
      <c r="AF218" s="45">
        <f t="shared" si="137"/>
        <v>29</v>
      </c>
      <c r="AG218" s="45">
        <f t="shared" si="137"/>
        <v>30</v>
      </c>
      <c r="AH218" s="45">
        <f t="shared" si="137"/>
        <v>31</v>
      </c>
      <c r="AI218" s="45">
        <f t="shared" ref="AI218:BK218" si="138">AI$125</f>
        <v>32</v>
      </c>
      <c r="AJ218" s="45">
        <f t="shared" si="138"/>
        <v>33</v>
      </c>
      <c r="AK218" s="45">
        <f t="shared" si="138"/>
        <v>34</v>
      </c>
      <c r="AL218" s="45">
        <f t="shared" si="138"/>
        <v>35</v>
      </c>
      <c r="AM218" s="45">
        <f t="shared" si="138"/>
        <v>36</v>
      </c>
      <c r="AN218" s="45">
        <f t="shared" si="138"/>
        <v>37</v>
      </c>
      <c r="AO218" s="45">
        <f t="shared" si="138"/>
        <v>38</v>
      </c>
      <c r="AP218" s="45">
        <f t="shared" si="138"/>
        <v>39</v>
      </c>
      <c r="AQ218" s="45">
        <f t="shared" si="138"/>
        <v>40</v>
      </c>
      <c r="AR218" s="45">
        <f t="shared" si="138"/>
        <v>41</v>
      </c>
      <c r="AS218" s="45">
        <f t="shared" si="138"/>
        <v>42</v>
      </c>
      <c r="AT218" s="45">
        <f t="shared" si="138"/>
        <v>43</v>
      </c>
      <c r="AU218" s="45">
        <f t="shared" si="138"/>
        <v>44</v>
      </c>
      <c r="AV218" s="45">
        <f t="shared" si="138"/>
        <v>45</v>
      </c>
      <c r="AW218" s="45">
        <f t="shared" si="138"/>
        <v>46</v>
      </c>
      <c r="AX218" s="45">
        <f t="shared" si="138"/>
        <v>47</v>
      </c>
      <c r="AY218" s="45">
        <f t="shared" si="138"/>
        <v>48</v>
      </c>
      <c r="AZ218" s="45">
        <f t="shared" si="138"/>
        <v>49</v>
      </c>
      <c r="BA218" s="45">
        <f t="shared" si="138"/>
        <v>50</v>
      </c>
      <c r="BB218" s="45">
        <f t="shared" si="138"/>
        <v>51</v>
      </c>
      <c r="BC218" s="45">
        <f t="shared" si="138"/>
        <v>52</v>
      </c>
      <c r="BD218" s="45">
        <f t="shared" si="138"/>
        <v>53</v>
      </c>
      <c r="BE218" s="45">
        <f t="shared" si="138"/>
        <v>54</v>
      </c>
      <c r="BF218" s="45">
        <f t="shared" si="138"/>
        <v>55</v>
      </c>
      <c r="BG218" s="45">
        <f t="shared" si="138"/>
        <v>56</v>
      </c>
      <c r="BH218" s="45">
        <f t="shared" si="138"/>
        <v>57</v>
      </c>
      <c r="BI218" s="45">
        <f t="shared" si="138"/>
        <v>58</v>
      </c>
      <c r="BJ218" s="45">
        <f t="shared" si="138"/>
        <v>59</v>
      </c>
      <c r="BK218" s="45">
        <f t="shared" si="138"/>
        <v>60</v>
      </c>
      <c r="BL218" s="2"/>
    </row>
    <row r="219" spans="1:64" ht="13.5" customHeight="1">
      <c r="A219" s="2"/>
      <c r="B219" s="3"/>
      <c r="C219" s="4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2"/>
    </row>
    <row r="220" spans="1:64" ht="13.5" customHeight="1">
      <c r="A220" s="2"/>
      <c r="B220" s="35" t="s">
        <v>50</v>
      </c>
      <c r="C220" s="25" t="s">
        <v>10</v>
      </c>
      <c r="D220" s="56">
        <f>$D$384</f>
        <v>5000</v>
      </c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  <c r="AW220" s="19"/>
      <c r="AX220" s="19"/>
      <c r="AY220" s="19"/>
      <c r="AZ220" s="19"/>
      <c r="BA220" s="19"/>
      <c r="BB220" s="19"/>
      <c r="BC220" s="19"/>
      <c r="BD220" s="19"/>
      <c r="BE220" s="19"/>
      <c r="BF220" s="19"/>
      <c r="BG220" s="19"/>
      <c r="BH220" s="19"/>
      <c r="BI220" s="19"/>
      <c r="BJ220" s="19"/>
      <c r="BK220" s="19"/>
      <c r="BL220" s="2"/>
    </row>
    <row r="221" spans="1:64" ht="13.5" customHeight="1">
      <c r="A221" s="2"/>
      <c r="B221" s="24"/>
      <c r="C221" s="25"/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"/>
    </row>
    <row r="222" spans="1:64" ht="13.5" customHeight="1">
      <c r="A222" s="2"/>
      <c r="B222" s="23" t="s">
        <v>51</v>
      </c>
      <c r="C222" s="21" t="s">
        <v>10</v>
      </c>
      <c r="D222" s="60">
        <v>0</v>
      </c>
      <c r="E222" s="19">
        <f t="shared" ref="E222:AJ222" si="139">D224</f>
        <v>4875</v>
      </c>
      <c r="F222" s="19">
        <f t="shared" si="139"/>
        <v>3937</v>
      </c>
      <c r="G222" s="19">
        <f t="shared" si="139"/>
        <v>2342</v>
      </c>
      <c r="H222" s="19">
        <f t="shared" si="139"/>
        <v>3355</v>
      </c>
      <c r="I222" s="19">
        <f t="shared" si="139"/>
        <v>-1613</v>
      </c>
      <c r="J222" s="19">
        <f t="shared" si="139"/>
        <v>-9073</v>
      </c>
      <c r="K222" s="19">
        <f t="shared" si="139"/>
        <v>-25878</v>
      </c>
      <c r="L222" s="19">
        <f t="shared" si="139"/>
        <v>-46826</v>
      </c>
      <c r="M222" s="19">
        <f t="shared" si="139"/>
        <v>-70636</v>
      </c>
      <c r="N222" s="19">
        <f t="shared" si="139"/>
        <v>-97327</v>
      </c>
      <c r="O222" s="19">
        <f t="shared" si="139"/>
        <v>-127346</v>
      </c>
      <c r="P222" s="19">
        <f t="shared" si="139"/>
        <v>-158539</v>
      </c>
      <c r="Q222" s="19">
        <f t="shared" si="139"/>
        <v>-194205</v>
      </c>
      <c r="R222" s="19">
        <f t="shared" si="139"/>
        <v>-230324</v>
      </c>
      <c r="S222" s="19">
        <f t="shared" si="139"/>
        <v>-268873</v>
      </c>
      <c r="T222" s="19">
        <f t="shared" si="139"/>
        <v>-308946</v>
      </c>
      <c r="U222" s="19">
        <f t="shared" si="139"/>
        <v>-349420</v>
      </c>
      <c r="V222" s="19">
        <f t="shared" si="139"/>
        <v>-427182</v>
      </c>
      <c r="W222" s="19">
        <f t="shared" si="139"/>
        <v>-505868</v>
      </c>
      <c r="X222" s="19">
        <f t="shared" si="139"/>
        <v>-589499</v>
      </c>
      <c r="Y222" s="19">
        <f t="shared" si="139"/>
        <v>-676232</v>
      </c>
      <c r="Z222" s="19">
        <f t="shared" si="139"/>
        <v>-763780</v>
      </c>
      <c r="AA222" s="19">
        <f t="shared" si="139"/>
        <v>-862434</v>
      </c>
      <c r="AB222" s="19">
        <f t="shared" si="139"/>
        <v>-959015</v>
      </c>
      <c r="AC222" s="19">
        <f t="shared" si="139"/>
        <v>-1066262</v>
      </c>
      <c r="AD222" s="19">
        <f t="shared" si="139"/>
        <v>-1167576</v>
      </c>
      <c r="AE222" s="19">
        <f t="shared" si="139"/>
        <v>-1278458</v>
      </c>
      <c r="AF222" s="19">
        <f t="shared" si="139"/>
        <v>-1399770</v>
      </c>
      <c r="AG222" s="19">
        <f t="shared" si="139"/>
        <v>-1509503</v>
      </c>
      <c r="AH222" s="19">
        <f t="shared" si="139"/>
        <v>-1652509</v>
      </c>
      <c r="AI222" s="19">
        <f t="shared" si="139"/>
        <v>-1808835</v>
      </c>
      <c r="AJ222" s="19">
        <f t="shared" si="139"/>
        <v>-1950373</v>
      </c>
      <c r="AK222" s="19">
        <f t="shared" ref="AK222:BK222" si="140">AJ224</f>
        <v>-2102901</v>
      </c>
      <c r="AL222" s="19">
        <f t="shared" si="140"/>
        <v>-2267244</v>
      </c>
      <c r="AM222" s="19">
        <f t="shared" si="140"/>
        <v>-2444288</v>
      </c>
      <c r="AN222" s="19">
        <f t="shared" si="140"/>
        <v>-2595846</v>
      </c>
      <c r="AO222" s="19">
        <f t="shared" si="140"/>
        <v>-2756797</v>
      </c>
      <c r="AP222" s="19">
        <f t="shared" si="140"/>
        <v>-2927705</v>
      </c>
      <c r="AQ222" s="19">
        <f t="shared" si="140"/>
        <v>-3109168</v>
      </c>
      <c r="AR222" s="19">
        <f t="shared" si="140"/>
        <v>-3301819</v>
      </c>
      <c r="AS222" s="19">
        <f t="shared" si="140"/>
        <v>-3506329</v>
      </c>
      <c r="AT222" s="19">
        <f t="shared" si="140"/>
        <v>-3723409</v>
      </c>
      <c r="AU222" s="19">
        <f t="shared" si="140"/>
        <v>-3953814</v>
      </c>
      <c r="AV222" s="19">
        <f t="shared" si="140"/>
        <v>-4198343</v>
      </c>
      <c r="AW222" s="19">
        <f t="shared" si="140"/>
        <v>-4457844</v>
      </c>
      <c r="AX222" s="19">
        <f t="shared" si="140"/>
        <v>-4733215</v>
      </c>
      <c r="AY222" s="19">
        <f t="shared" si="140"/>
        <v>-4951110</v>
      </c>
      <c r="AZ222" s="19">
        <f t="shared" si="140"/>
        <v>-5179035</v>
      </c>
      <c r="BA222" s="19">
        <f t="shared" si="140"/>
        <v>-5417442</v>
      </c>
      <c r="BB222" s="19">
        <f t="shared" si="140"/>
        <v>-5666802</v>
      </c>
      <c r="BC222" s="19">
        <f t="shared" si="140"/>
        <v>-5927609</v>
      </c>
      <c r="BD222" s="19">
        <f t="shared" si="140"/>
        <v>-6200377</v>
      </c>
      <c r="BE222" s="19">
        <f t="shared" si="140"/>
        <v>-6485644</v>
      </c>
      <c r="BF222" s="19">
        <f t="shared" si="140"/>
        <v>-6682864</v>
      </c>
      <c r="BG222" s="19">
        <f t="shared" si="140"/>
        <v>-6886150</v>
      </c>
      <c r="BH222" s="19">
        <f t="shared" si="140"/>
        <v>-7095685</v>
      </c>
      <c r="BI222" s="19">
        <f t="shared" si="140"/>
        <v>-7311656</v>
      </c>
      <c r="BJ222" s="19">
        <f t="shared" si="140"/>
        <v>-7534256</v>
      </c>
      <c r="BK222" s="19">
        <f t="shared" si="140"/>
        <v>-7763684</v>
      </c>
      <c r="BL222" s="2"/>
    </row>
    <row r="223" spans="1:64" ht="13.5" customHeight="1">
      <c r="A223" s="2"/>
      <c r="B223" s="23" t="s">
        <v>52</v>
      </c>
      <c r="C223" s="21" t="s">
        <v>10</v>
      </c>
      <c r="D223" s="19">
        <f t="shared" ref="D223:AI223" si="141">IF(D222-D$148&lt;0,$D$220,0)</f>
        <v>5000</v>
      </c>
      <c r="E223" s="19">
        <f t="shared" si="141"/>
        <v>0</v>
      </c>
      <c r="F223" s="19">
        <f t="shared" si="141"/>
        <v>0</v>
      </c>
      <c r="G223" s="19">
        <f t="shared" si="141"/>
        <v>5000</v>
      </c>
      <c r="H223" s="19">
        <f t="shared" si="141"/>
        <v>5000</v>
      </c>
      <c r="I223" s="19">
        <f t="shared" si="141"/>
        <v>5000</v>
      </c>
      <c r="J223" s="19">
        <f t="shared" si="141"/>
        <v>5000</v>
      </c>
      <c r="K223" s="19">
        <f t="shared" si="141"/>
        <v>5000</v>
      </c>
      <c r="L223" s="19">
        <f t="shared" si="141"/>
        <v>5000</v>
      </c>
      <c r="M223" s="19">
        <f t="shared" si="141"/>
        <v>5000</v>
      </c>
      <c r="N223" s="19">
        <f t="shared" si="141"/>
        <v>5000</v>
      </c>
      <c r="O223" s="19">
        <f t="shared" si="141"/>
        <v>5000</v>
      </c>
      <c r="P223" s="19">
        <f t="shared" si="141"/>
        <v>5000</v>
      </c>
      <c r="Q223" s="19">
        <f t="shared" si="141"/>
        <v>5000</v>
      </c>
      <c r="R223" s="19">
        <f t="shared" si="141"/>
        <v>5000</v>
      </c>
      <c r="S223" s="19">
        <f t="shared" si="141"/>
        <v>5000</v>
      </c>
      <c r="T223" s="19">
        <f t="shared" si="141"/>
        <v>5000</v>
      </c>
      <c r="U223" s="19">
        <f t="shared" si="141"/>
        <v>5000</v>
      </c>
      <c r="V223" s="19">
        <f t="shared" si="141"/>
        <v>5000</v>
      </c>
      <c r="W223" s="19">
        <f t="shared" si="141"/>
        <v>5000</v>
      </c>
      <c r="X223" s="19">
        <f t="shared" si="141"/>
        <v>5000</v>
      </c>
      <c r="Y223" s="19">
        <f t="shared" si="141"/>
        <v>5000</v>
      </c>
      <c r="Z223" s="19">
        <f t="shared" si="141"/>
        <v>5000</v>
      </c>
      <c r="AA223" s="19">
        <f t="shared" si="141"/>
        <v>5000</v>
      </c>
      <c r="AB223" s="19">
        <f t="shared" si="141"/>
        <v>5000</v>
      </c>
      <c r="AC223" s="19">
        <f t="shared" si="141"/>
        <v>5000</v>
      </c>
      <c r="AD223" s="19">
        <f t="shared" si="141"/>
        <v>5000</v>
      </c>
      <c r="AE223" s="19">
        <f t="shared" si="141"/>
        <v>5000</v>
      </c>
      <c r="AF223" s="19">
        <f t="shared" si="141"/>
        <v>5000</v>
      </c>
      <c r="AG223" s="19">
        <f t="shared" si="141"/>
        <v>5000</v>
      </c>
      <c r="AH223" s="19">
        <f t="shared" si="141"/>
        <v>5000</v>
      </c>
      <c r="AI223" s="19">
        <f t="shared" si="141"/>
        <v>5000</v>
      </c>
      <c r="AJ223" s="19">
        <f t="shared" ref="AJ223:BK223" si="142">IF(AJ222-AJ$148&lt;0,$D$220,0)</f>
        <v>5000</v>
      </c>
      <c r="AK223" s="19">
        <f t="shared" si="142"/>
        <v>5000</v>
      </c>
      <c r="AL223" s="19">
        <f t="shared" si="142"/>
        <v>5000</v>
      </c>
      <c r="AM223" s="19">
        <f t="shared" si="142"/>
        <v>5000</v>
      </c>
      <c r="AN223" s="19">
        <f t="shared" si="142"/>
        <v>5000</v>
      </c>
      <c r="AO223" s="19">
        <f t="shared" si="142"/>
        <v>5000</v>
      </c>
      <c r="AP223" s="19">
        <f t="shared" si="142"/>
        <v>5000</v>
      </c>
      <c r="AQ223" s="19">
        <f t="shared" si="142"/>
        <v>5000</v>
      </c>
      <c r="AR223" s="19">
        <f t="shared" si="142"/>
        <v>5000</v>
      </c>
      <c r="AS223" s="19">
        <f t="shared" si="142"/>
        <v>5000</v>
      </c>
      <c r="AT223" s="19">
        <f t="shared" si="142"/>
        <v>5000</v>
      </c>
      <c r="AU223" s="19">
        <f t="shared" si="142"/>
        <v>5000</v>
      </c>
      <c r="AV223" s="19">
        <f t="shared" si="142"/>
        <v>5000</v>
      </c>
      <c r="AW223" s="19">
        <f t="shared" si="142"/>
        <v>5000</v>
      </c>
      <c r="AX223" s="19">
        <f t="shared" si="142"/>
        <v>5000</v>
      </c>
      <c r="AY223" s="19">
        <f t="shared" si="142"/>
        <v>5000</v>
      </c>
      <c r="AZ223" s="19">
        <f t="shared" si="142"/>
        <v>5000</v>
      </c>
      <c r="BA223" s="19">
        <f t="shared" si="142"/>
        <v>5000</v>
      </c>
      <c r="BB223" s="19">
        <f t="shared" si="142"/>
        <v>5000</v>
      </c>
      <c r="BC223" s="19">
        <f t="shared" si="142"/>
        <v>5000</v>
      </c>
      <c r="BD223" s="19">
        <f t="shared" si="142"/>
        <v>5000</v>
      </c>
      <c r="BE223" s="19">
        <f t="shared" si="142"/>
        <v>5000</v>
      </c>
      <c r="BF223" s="19">
        <f t="shared" si="142"/>
        <v>5000</v>
      </c>
      <c r="BG223" s="19">
        <f t="shared" si="142"/>
        <v>5000</v>
      </c>
      <c r="BH223" s="19">
        <f t="shared" si="142"/>
        <v>5000</v>
      </c>
      <c r="BI223" s="19">
        <f t="shared" si="142"/>
        <v>5000</v>
      </c>
      <c r="BJ223" s="19">
        <f t="shared" si="142"/>
        <v>5000</v>
      </c>
      <c r="BK223" s="19">
        <f t="shared" si="142"/>
        <v>5000</v>
      </c>
      <c r="BL223" s="2"/>
    </row>
    <row r="224" spans="1:64" ht="13.5" customHeight="1">
      <c r="A224" s="2"/>
      <c r="B224" s="23" t="s">
        <v>53</v>
      </c>
      <c r="C224" s="21" t="s">
        <v>10</v>
      </c>
      <c r="D224" s="19">
        <f t="shared" ref="D224:AI224" si="143">D222+D223-D$148</f>
        <v>4875</v>
      </c>
      <c r="E224" s="19">
        <f t="shared" si="143"/>
        <v>3937</v>
      </c>
      <c r="F224" s="19">
        <f t="shared" si="143"/>
        <v>2342</v>
      </c>
      <c r="G224" s="19">
        <f t="shared" si="143"/>
        <v>3355</v>
      </c>
      <c r="H224" s="19">
        <f t="shared" si="143"/>
        <v>-1613</v>
      </c>
      <c r="I224" s="19">
        <f t="shared" si="143"/>
        <v>-9073</v>
      </c>
      <c r="J224" s="19">
        <f t="shared" si="143"/>
        <v>-25878</v>
      </c>
      <c r="K224" s="19">
        <f t="shared" si="143"/>
        <v>-46826</v>
      </c>
      <c r="L224" s="19">
        <f t="shared" si="143"/>
        <v>-70636</v>
      </c>
      <c r="M224" s="19">
        <f t="shared" si="143"/>
        <v>-97327</v>
      </c>
      <c r="N224" s="19">
        <f t="shared" si="143"/>
        <v>-127346</v>
      </c>
      <c r="O224" s="19">
        <f t="shared" si="143"/>
        <v>-158539</v>
      </c>
      <c r="P224" s="19">
        <f t="shared" si="143"/>
        <v>-194205</v>
      </c>
      <c r="Q224" s="19">
        <f t="shared" si="143"/>
        <v>-230324</v>
      </c>
      <c r="R224" s="19">
        <f t="shared" si="143"/>
        <v>-268873</v>
      </c>
      <c r="S224" s="19">
        <f t="shared" si="143"/>
        <v>-308946</v>
      </c>
      <c r="T224" s="19">
        <f t="shared" si="143"/>
        <v>-349420</v>
      </c>
      <c r="U224" s="19">
        <f t="shared" si="143"/>
        <v>-427182</v>
      </c>
      <c r="V224" s="19">
        <f t="shared" si="143"/>
        <v>-505868</v>
      </c>
      <c r="W224" s="19">
        <f t="shared" si="143"/>
        <v>-589499</v>
      </c>
      <c r="X224" s="19">
        <f t="shared" si="143"/>
        <v>-676232</v>
      </c>
      <c r="Y224" s="19">
        <f t="shared" si="143"/>
        <v>-763780</v>
      </c>
      <c r="Z224" s="19">
        <f t="shared" si="143"/>
        <v>-862434</v>
      </c>
      <c r="AA224" s="19">
        <f t="shared" si="143"/>
        <v>-959015</v>
      </c>
      <c r="AB224" s="19">
        <f t="shared" si="143"/>
        <v>-1066262</v>
      </c>
      <c r="AC224" s="19">
        <f t="shared" si="143"/>
        <v>-1167576</v>
      </c>
      <c r="AD224" s="19">
        <f t="shared" si="143"/>
        <v>-1278458</v>
      </c>
      <c r="AE224" s="19">
        <f t="shared" si="143"/>
        <v>-1399770</v>
      </c>
      <c r="AF224" s="19">
        <f t="shared" si="143"/>
        <v>-1509503</v>
      </c>
      <c r="AG224" s="19">
        <f t="shared" si="143"/>
        <v>-1652509</v>
      </c>
      <c r="AH224" s="19">
        <f t="shared" si="143"/>
        <v>-1808835</v>
      </c>
      <c r="AI224" s="19">
        <f t="shared" si="143"/>
        <v>-1950373</v>
      </c>
      <c r="AJ224" s="19">
        <f t="shared" ref="AJ224:BK224" si="144">AJ222+AJ223-AJ$148</f>
        <v>-2102901</v>
      </c>
      <c r="AK224" s="19">
        <f t="shared" si="144"/>
        <v>-2267244</v>
      </c>
      <c r="AL224" s="19">
        <f t="shared" si="144"/>
        <v>-2444288</v>
      </c>
      <c r="AM224" s="19">
        <f t="shared" si="144"/>
        <v>-2595846</v>
      </c>
      <c r="AN224" s="19">
        <f t="shared" si="144"/>
        <v>-2756797</v>
      </c>
      <c r="AO224" s="19">
        <f t="shared" si="144"/>
        <v>-2927705</v>
      </c>
      <c r="AP224" s="19">
        <f t="shared" si="144"/>
        <v>-3109168</v>
      </c>
      <c r="AQ224" s="19">
        <f t="shared" si="144"/>
        <v>-3301819</v>
      </c>
      <c r="AR224" s="19">
        <f t="shared" si="144"/>
        <v>-3506329</v>
      </c>
      <c r="AS224" s="19">
        <f t="shared" si="144"/>
        <v>-3723409</v>
      </c>
      <c r="AT224" s="19">
        <f t="shared" si="144"/>
        <v>-3953814</v>
      </c>
      <c r="AU224" s="19">
        <f t="shared" si="144"/>
        <v>-4198343</v>
      </c>
      <c r="AV224" s="19">
        <f t="shared" si="144"/>
        <v>-4457844</v>
      </c>
      <c r="AW224" s="19">
        <f t="shared" si="144"/>
        <v>-4733215</v>
      </c>
      <c r="AX224" s="19">
        <f t="shared" si="144"/>
        <v>-4951110</v>
      </c>
      <c r="AY224" s="19">
        <f t="shared" si="144"/>
        <v>-5179035</v>
      </c>
      <c r="AZ224" s="19">
        <f t="shared" si="144"/>
        <v>-5417442</v>
      </c>
      <c r="BA224" s="19">
        <f t="shared" si="144"/>
        <v>-5666802</v>
      </c>
      <c r="BB224" s="19">
        <f t="shared" si="144"/>
        <v>-5927609</v>
      </c>
      <c r="BC224" s="19">
        <f t="shared" si="144"/>
        <v>-6200377</v>
      </c>
      <c r="BD224" s="19">
        <f t="shared" si="144"/>
        <v>-6485644</v>
      </c>
      <c r="BE224" s="19">
        <f t="shared" si="144"/>
        <v>-6682864</v>
      </c>
      <c r="BF224" s="19">
        <f t="shared" si="144"/>
        <v>-6886150</v>
      </c>
      <c r="BG224" s="19">
        <f t="shared" si="144"/>
        <v>-7095685</v>
      </c>
      <c r="BH224" s="19">
        <f t="shared" si="144"/>
        <v>-7311656</v>
      </c>
      <c r="BI224" s="19">
        <f t="shared" si="144"/>
        <v>-7534256</v>
      </c>
      <c r="BJ224" s="19">
        <f t="shared" si="144"/>
        <v>-7763684</v>
      </c>
      <c r="BK224" s="19">
        <f t="shared" si="144"/>
        <v>-8000145</v>
      </c>
      <c r="BL224" s="2"/>
    </row>
    <row r="225" spans="1:64" ht="13.5" customHeight="1">
      <c r="A225" s="2"/>
      <c r="B225" s="23" t="s">
        <v>54</v>
      </c>
      <c r="C225" s="21" t="s">
        <v>19</v>
      </c>
      <c r="D225" s="19">
        <f t="shared" ref="D225:AI225" si="145">-D223*$D$383</f>
        <v>-74500</v>
      </c>
      <c r="E225" s="19">
        <f t="shared" si="145"/>
        <v>0</v>
      </c>
      <c r="F225" s="19">
        <f t="shared" si="145"/>
        <v>0</v>
      </c>
      <c r="G225" s="19">
        <f t="shared" si="145"/>
        <v>-74500</v>
      </c>
      <c r="H225" s="19">
        <f t="shared" si="145"/>
        <v>-74500</v>
      </c>
      <c r="I225" s="19">
        <f t="shared" si="145"/>
        <v>-74500</v>
      </c>
      <c r="J225" s="19">
        <f t="shared" si="145"/>
        <v>-74500</v>
      </c>
      <c r="K225" s="19">
        <f t="shared" si="145"/>
        <v>-74500</v>
      </c>
      <c r="L225" s="19">
        <f t="shared" si="145"/>
        <v>-74500</v>
      </c>
      <c r="M225" s="19">
        <f t="shared" si="145"/>
        <v>-74500</v>
      </c>
      <c r="N225" s="19">
        <f t="shared" si="145"/>
        <v>-74500</v>
      </c>
      <c r="O225" s="19">
        <f t="shared" si="145"/>
        <v>-74500</v>
      </c>
      <c r="P225" s="19">
        <f t="shared" si="145"/>
        <v>-74500</v>
      </c>
      <c r="Q225" s="19">
        <f t="shared" si="145"/>
        <v>-74500</v>
      </c>
      <c r="R225" s="19">
        <f t="shared" si="145"/>
        <v>-74500</v>
      </c>
      <c r="S225" s="19">
        <f t="shared" si="145"/>
        <v>-74500</v>
      </c>
      <c r="T225" s="19">
        <f t="shared" si="145"/>
        <v>-74500</v>
      </c>
      <c r="U225" s="19">
        <f t="shared" si="145"/>
        <v>-74500</v>
      </c>
      <c r="V225" s="19">
        <f t="shared" si="145"/>
        <v>-74500</v>
      </c>
      <c r="W225" s="19">
        <f t="shared" si="145"/>
        <v>-74500</v>
      </c>
      <c r="X225" s="19">
        <f t="shared" si="145"/>
        <v>-74500</v>
      </c>
      <c r="Y225" s="19">
        <f t="shared" si="145"/>
        <v>-74500</v>
      </c>
      <c r="Z225" s="19">
        <f t="shared" si="145"/>
        <v>-74500</v>
      </c>
      <c r="AA225" s="19">
        <f t="shared" si="145"/>
        <v>-74500</v>
      </c>
      <c r="AB225" s="19">
        <f t="shared" si="145"/>
        <v>-74500</v>
      </c>
      <c r="AC225" s="19">
        <f t="shared" si="145"/>
        <v>-74500</v>
      </c>
      <c r="AD225" s="19">
        <f t="shared" si="145"/>
        <v>-74500</v>
      </c>
      <c r="AE225" s="19">
        <f t="shared" si="145"/>
        <v>-74500</v>
      </c>
      <c r="AF225" s="19">
        <f t="shared" si="145"/>
        <v>-74500</v>
      </c>
      <c r="AG225" s="19">
        <f t="shared" si="145"/>
        <v>-74500</v>
      </c>
      <c r="AH225" s="19">
        <f t="shared" si="145"/>
        <v>-74500</v>
      </c>
      <c r="AI225" s="19">
        <f t="shared" si="145"/>
        <v>-74500</v>
      </c>
      <c r="AJ225" s="19">
        <f t="shared" ref="AJ225:BK225" si="146">-AJ223*$D$383</f>
        <v>-74500</v>
      </c>
      <c r="AK225" s="19">
        <f t="shared" si="146"/>
        <v>-74500</v>
      </c>
      <c r="AL225" s="19">
        <f t="shared" si="146"/>
        <v>-74500</v>
      </c>
      <c r="AM225" s="19">
        <f t="shared" si="146"/>
        <v>-74500</v>
      </c>
      <c r="AN225" s="19">
        <f t="shared" si="146"/>
        <v>-74500</v>
      </c>
      <c r="AO225" s="19">
        <f t="shared" si="146"/>
        <v>-74500</v>
      </c>
      <c r="AP225" s="19">
        <f t="shared" si="146"/>
        <v>-74500</v>
      </c>
      <c r="AQ225" s="19">
        <f t="shared" si="146"/>
        <v>-74500</v>
      </c>
      <c r="AR225" s="19">
        <f t="shared" si="146"/>
        <v>-74500</v>
      </c>
      <c r="AS225" s="19">
        <f t="shared" si="146"/>
        <v>-74500</v>
      </c>
      <c r="AT225" s="19">
        <f t="shared" si="146"/>
        <v>-74500</v>
      </c>
      <c r="AU225" s="19">
        <f t="shared" si="146"/>
        <v>-74500</v>
      </c>
      <c r="AV225" s="19">
        <f t="shared" si="146"/>
        <v>-74500</v>
      </c>
      <c r="AW225" s="19">
        <f t="shared" si="146"/>
        <v>-74500</v>
      </c>
      <c r="AX225" s="19">
        <f t="shared" si="146"/>
        <v>-74500</v>
      </c>
      <c r="AY225" s="19">
        <f t="shared" si="146"/>
        <v>-74500</v>
      </c>
      <c r="AZ225" s="19">
        <f t="shared" si="146"/>
        <v>-74500</v>
      </c>
      <c r="BA225" s="19">
        <f t="shared" si="146"/>
        <v>-74500</v>
      </c>
      <c r="BB225" s="19">
        <f t="shared" si="146"/>
        <v>-74500</v>
      </c>
      <c r="BC225" s="19">
        <f t="shared" si="146"/>
        <v>-74500</v>
      </c>
      <c r="BD225" s="19">
        <f t="shared" si="146"/>
        <v>-74500</v>
      </c>
      <c r="BE225" s="19">
        <f t="shared" si="146"/>
        <v>-74500</v>
      </c>
      <c r="BF225" s="19">
        <f t="shared" si="146"/>
        <v>-74500</v>
      </c>
      <c r="BG225" s="19">
        <f t="shared" si="146"/>
        <v>-74500</v>
      </c>
      <c r="BH225" s="19">
        <f t="shared" si="146"/>
        <v>-74500</v>
      </c>
      <c r="BI225" s="19">
        <f t="shared" si="146"/>
        <v>-74500</v>
      </c>
      <c r="BJ225" s="19">
        <f t="shared" si="146"/>
        <v>-74500</v>
      </c>
      <c r="BK225" s="19">
        <f t="shared" si="146"/>
        <v>-74500</v>
      </c>
      <c r="BL225" s="2"/>
    </row>
    <row r="226" spans="1:64" ht="13.5" customHeight="1">
      <c r="A226" s="2"/>
      <c r="B226" s="24"/>
      <c r="C226" s="25"/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"/>
    </row>
    <row r="227" spans="1:64" ht="13.5" customHeight="1">
      <c r="A227" s="2"/>
      <c r="B227" s="23" t="s">
        <v>55</v>
      </c>
      <c r="C227" s="21" t="s">
        <v>10</v>
      </c>
      <c r="D227" s="60">
        <v>0</v>
      </c>
      <c r="E227" s="19">
        <f t="shared" ref="E227:AJ227" si="147">D229</f>
        <v>0</v>
      </c>
      <c r="F227" s="19">
        <f t="shared" si="147"/>
        <v>0</v>
      </c>
      <c r="G227" s="19">
        <f t="shared" si="147"/>
        <v>0</v>
      </c>
      <c r="H227" s="19">
        <f t="shared" si="147"/>
        <v>0</v>
      </c>
      <c r="I227" s="19">
        <f t="shared" si="147"/>
        <v>0</v>
      </c>
      <c r="J227" s="19">
        <f t="shared" si="147"/>
        <v>0</v>
      </c>
      <c r="K227" s="19">
        <f t="shared" si="147"/>
        <v>0</v>
      </c>
      <c r="L227" s="19">
        <f t="shared" si="147"/>
        <v>0</v>
      </c>
      <c r="M227" s="19">
        <f t="shared" si="147"/>
        <v>0</v>
      </c>
      <c r="N227" s="19">
        <f t="shared" si="147"/>
        <v>0</v>
      </c>
      <c r="O227" s="19">
        <f t="shared" si="147"/>
        <v>0</v>
      </c>
      <c r="P227" s="19">
        <f t="shared" si="147"/>
        <v>0</v>
      </c>
      <c r="Q227" s="19">
        <f t="shared" si="147"/>
        <v>0</v>
      </c>
      <c r="R227" s="19">
        <f t="shared" si="147"/>
        <v>0</v>
      </c>
      <c r="S227" s="19">
        <f t="shared" si="147"/>
        <v>0</v>
      </c>
      <c r="T227" s="19">
        <f t="shared" si="147"/>
        <v>0</v>
      </c>
      <c r="U227" s="19">
        <f t="shared" si="147"/>
        <v>0</v>
      </c>
      <c r="V227" s="19">
        <f t="shared" si="147"/>
        <v>0</v>
      </c>
      <c r="W227" s="19">
        <f t="shared" si="147"/>
        <v>0</v>
      </c>
      <c r="X227" s="19">
        <f t="shared" si="147"/>
        <v>0</v>
      </c>
      <c r="Y227" s="19">
        <f t="shared" si="147"/>
        <v>0</v>
      </c>
      <c r="Z227" s="19">
        <f t="shared" si="147"/>
        <v>0</v>
      </c>
      <c r="AA227" s="19">
        <f t="shared" si="147"/>
        <v>0</v>
      </c>
      <c r="AB227" s="19">
        <f t="shared" si="147"/>
        <v>0</v>
      </c>
      <c r="AC227" s="19">
        <f t="shared" si="147"/>
        <v>0</v>
      </c>
      <c r="AD227" s="19">
        <f t="shared" si="147"/>
        <v>0</v>
      </c>
      <c r="AE227" s="19">
        <f t="shared" si="147"/>
        <v>0</v>
      </c>
      <c r="AF227" s="19">
        <f t="shared" si="147"/>
        <v>0</v>
      </c>
      <c r="AG227" s="19">
        <f t="shared" si="147"/>
        <v>0</v>
      </c>
      <c r="AH227" s="19">
        <f t="shared" si="147"/>
        <v>0</v>
      </c>
      <c r="AI227" s="19">
        <f t="shared" si="147"/>
        <v>0</v>
      </c>
      <c r="AJ227" s="19">
        <f t="shared" si="147"/>
        <v>0</v>
      </c>
      <c r="AK227" s="19">
        <f t="shared" ref="AK227:BK227" si="148">AJ229</f>
        <v>0</v>
      </c>
      <c r="AL227" s="19">
        <f t="shared" si="148"/>
        <v>0</v>
      </c>
      <c r="AM227" s="19">
        <f t="shared" si="148"/>
        <v>0</v>
      </c>
      <c r="AN227" s="19">
        <f t="shared" si="148"/>
        <v>0</v>
      </c>
      <c r="AO227" s="19">
        <f t="shared" si="148"/>
        <v>0</v>
      </c>
      <c r="AP227" s="19">
        <f t="shared" si="148"/>
        <v>0</v>
      </c>
      <c r="AQ227" s="19">
        <f t="shared" si="148"/>
        <v>0</v>
      </c>
      <c r="AR227" s="19">
        <f t="shared" si="148"/>
        <v>0</v>
      </c>
      <c r="AS227" s="19">
        <f t="shared" si="148"/>
        <v>0</v>
      </c>
      <c r="AT227" s="19">
        <f t="shared" si="148"/>
        <v>0</v>
      </c>
      <c r="AU227" s="19">
        <f t="shared" si="148"/>
        <v>0</v>
      </c>
      <c r="AV227" s="19">
        <f t="shared" si="148"/>
        <v>0</v>
      </c>
      <c r="AW227" s="19">
        <f t="shared" si="148"/>
        <v>0</v>
      </c>
      <c r="AX227" s="19">
        <f t="shared" si="148"/>
        <v>0</v>
      </c>
      <c r="AY227" s="19">
        <f t="shared" si="148"/>
        <v>0</v>
      </c>
      <c r="AZ227" s="19">
        <f t="shared" si="148"/>
        <v>0</v>
      </c>
      <c r="BA227" s="19">
        <f t="shared" si="148"/>
        <v>0</v>
      </c>
      <c r="BB227" s="19">
        <f t="shared" si="148"/>
        <v>0</v>
      </c>
      <c r="BC227" s="19">
        <f t="shared" si="148"/>
        <v>0</v>
      </c>
      <c r="BD227" s="19">
        <f t="shared" si="148"/>
        <v>0</v>
      </c>
      <c r="BE227" s="19">
        <f t="shared" si="148"/>
        <v>0</v>
      </c>
      <c r="BF227" s="19">
        <f t="shared" si="148"/>
        <v>0</v>
      </c>
      <c r="BG227" s="19">
        <f t="shared" si="148"/>
        <v>0</v>
      </c>
      <c r="BH227" s="19">
        <f t="shared" si="148"/>
        <v>0</v>
      </c>
      <c r="BI227" s="19">
        <f t="shared" si="148"/>
        <v>0</v>
      </c>
      <c r="BJ227" s="19">
        <f t="shared" si="148"/>
        <v>0</v>
      </c>
      <c r="BK227" s="19">
        <f t="shared" si="148"/>
        <v>0</v>
      </c>
      <c r="BL227" s="2"/>
    </row>
    <row r="228" spans="1:64" ht="13.5" customHeight="1">
      <c r="A228" s="2"/>
      <c r="B228" s="23" t="s">
        <v>56</v>
      </c>
      <c r="C228" s="21" t="s">
        <v>10</v>
      </c>
      <c r="D228" s="19">
        <f t="shared" ref="D228:AI228" si="149">IF(D227-D$149&lt;0,$D$220,0)</f>
        <v>0</v>
      </c>
      <c r="E228" s="19">
        <f t="shared" si="149"/>
        <v>0</v>
      </c>
      <c r="F228" s="19">
        <f t="shared" si="149"/>
        <v>0</v>
      </c>
      <c r="G228" s="19">
        <f t="shared" si="149"/>
        <v>0</v>
      </c>
      <c r="H228" s="19">
        <f t="shared" si="149"/>
        <v>0</v>
      </c>
      <c r="I228" s="19">
        <f t="shared" si="149"/>
        <v>0</v>
      </c>
      <c r="J228" s="19">
        <f t="shared" si="149"/>
        <v>0</v>
      </c>
      <c r="K228" s="19">
        <f t="shared" si="149"/>
        <v>0</v>
      </c>
      <c r="L228" s="19">
        <f t="shared" si="149"/>
        <v>0</v>
      </c>
      <c r="M228" s="19">
        <f t="shared" si="149"/>
        <v>0</v>
      </c>
      <c r="N228" s="19">
        <f t="shared" si="149"/>
        <v>0</v>
      </c>
      <c r="O228" s="19">
        <f t="shared" si="149"/>
        <v>0</v>
      </c>
      <c r="P228" s="19">
        <f t="shared" si="149"/>
        <v>0</v>
      </c>
      <c r="Q228" s="19">
        <f t="shared" si="149"/>
        <v>0</v>
      </c>
      <c r="R228" s="19">
        <f t="shared" si="149"/>
        <v>0</v>
      </c>
      <c r="S228" s="19">
        <f t="shared" si="149"/>
        <v>0</v>
      </c>
      <c r="T228" s="19">
        <f t="shared" si="149"/>
        <v>0</v>
      </c>
      <c r="U228" s="19">
        <f t="shared" si="149"/>
        <v>0</v>
      </c>
      <c r="V228" s="19">
        <f t="shared" si="149"/>
        <v>0</v>
      </c>
      <c r="W228" s="19">
        <f t="shared" si="149"/>
        <v>0</v>
      </c>
      <c r="X228" s="19">
        <f t="shared" si="149"/>
        <v>0</v>
      </c>
      <c r="Y228" s="19">
        <f t="shared" si="149"/>
        <v>0</v>
      </c>
      <c r="Z228" s="19">
        <f t="shared" si="149"/>
        <v>0</v>
      </c>
      <c r="AA228" s="19">
        <f t="shared" si="149"/>
        <v>0</v>
      </c>
      <c r="AB228" s="19">
        <f t="shared" si="149"/>
        <v>0</v>
      </c>
      <c r="AC228" s="19">
        <f t="shared" si="149"/>
        <v>0</v>
      </c>
      <c r="AD228" s="19">
        <f t="shared" si="149"/>
        <v>0</v>
      </c>
      <c r="AE228" s="19">
        <f t="shared" si="149"/>
        <v>0</v>
      </c>
      <c r="AF228" s="19">
        <f t="shared" si="149"/>
        <v>0</v>
      </c>
      <c r="AG228" s="19">
        <f t="shared" si="149"/>
        <v>0</v>
      </c>
      <c r="AH228" s="19">
        <f t="shared" si="149"/>
        <v>0</v>
      </c>
      <c r="AI228" s="19">
        <f t="shared" si="149"/>
        <v>0</v>
      </c>
      <c r="AJ228" s="19">
        <f t="shared" ref="AJ228:BK228" si="150">IF(AJ227-AJ$149&lt;0,$D$220,0)</f>
        <v>0</v>
      </c>
      <c r="AK228" s="19">
        <f t="shared" si="150"/>
        <v>0</v>
      </c>
      <c r="AL228" s="19">
        <f t="shared" si="150"/>
        <v>0</v>
      </c>
      <c r="AM228" s="19">
        <f t="shared" si="150"/>
        <v>0</v>
      </c>
      <c r="AN228" s="19">
        <f t="shared" si="150"/>
        <v>0</v>
      </c>
      <c r="AO228" s="19">
        <f t="shared" si="150"/>
        <v>0</v>
      </c>
      <c r="AP228" s="19">
        <f t="shared" si="150"/>
        <v>0</v>
      </c>
      <c r="AQ228" s="19">
        <f t="shared" si="150"/>
        <v>0</v>
      </c>
      <c r="AR228" s="19">
        <f t="shared" si="150"/>
        <v>0</v>
      </c>
      <c r="AS228" s="19">
        <f t="shared" si="150"/>
        <v>0</v>
      </c>
      <c r="AT228" s="19">
        <f t="shared" si="150"/>
        <v>0</v>
      </c>
      <c r="AU228" s="19">
        <f t="shared" si="150"/>
        <v>0</v>
      </c>
      <c r="AV228" s="19">
        <f t="shared" si="150"/>
        <v>0</v>
      </c>
      <c r="AW228" s="19">
        <f t="shared" si="150"/>
        <v>0</v>
      </c>
      <c r="AX228" s="19">
        <f t="shared" si="150"/>
        <v>0</v>
      </c>
      <c r="AY228" s="19">
        <f t="shared" si="150"/>
        <v>0</v>
      </c>
      <c r="AZ228" s="19">
        <f t="shared" si="150"/>
        <v>0</v>
      </c>
      <c r="BA228" s="19">
        <f t="shared" si="150"/>
        <v>0</v>
      </c>
      <c r="BB228" s="19">
        <f t="shared" si="150"/>
        <v>0</v>
      </c>
      <c r="BC228" s="19">
        <f t="shared" si="150"/>
        <v>0</v>
      </c>
      <c r="BD228" s="19">
        <f t="shared" si="150"/>
        <v>0</v>
      </c>
      <c r="BE228" s="19">
        <f t="shared" si="150"/>
        <v>0</v>
      </c>
      <c r="BF228" s="19">
        <f t="shared" si="150"/>
        <v>0</v>
      </c>
      <c r="BG228" s="19">
        <f t="shared" si="150"/>
        <v>0</v>
      </c>
      <c r="BH228" s="19">
        <f t="shared" si="150"/>
        <v>0</v>
      </c>
      <c r="BI228" s="19">
        <f t="shared" si="150"/>
        <v>0</v>
      </c>
      <c r="BJ228" s="19">
        <f t="shared" si="150"/>
        <v>0</v>
      </c>
      <c r="BK228" s="19">
        <f t="shared" si="150"/>
        <v>0</v>
      </c>
      <c r="BL228" s="2"/>
    </row>
    <row r="229" spans="1:64" ht="13.5" customHeight="1">
      <c r="A229" s="2"/>
      <c r="B229" s="23" t="s">
        <v>57</v>
      </c>
      <c r="C229" s="21" t="s">
        <v>10</v>
      </c>
      <c r="D229" s="19">
        <f t="shared" ref="D229:AI229" si="151">D227+D228-D$149</f>
        <v>0</v>
      </c>
      <c r="E229" s="19">
        <f t="shared" si="151"/>
        <v>0</v>
      </c>
      <c r="F229" s="19">
        <f t="shared" si="151"/>
        <v>0</v>
      </c>
      <c r="G229" s="19">
        <f t="shared" si="151"/>
        <v>0</v>
      </c>
      <c r="H229" s="19">
        <f t="shared" si="151"/>
        <v>0</v>
      </c>
      <c r="I229" s="19">
        <f t="shared" si="151"/>
        <v>0</v>
      </c>
      <c r="J229" s="19">
        <f t="shared" si="151"/>
        <v>0</v>
      </c>
      <c r="K229" s="19">
        <f t="shared" si="151"/>
        <v>0</v>
      </c>
      <c r="L229" s="19">
        <f t="shared" si="151"/>
        <v>0</v>
      </c>
      <c r="M229" s="19">
        <f t="shared" si="151"/>
        <v>0</v>
      </c>
      <c r="N229" s="19">
        <f t="shared" si="151"/>
        <v>0</v>
      </c>
      <c r="O229" s="19">
        <f t="shared" si="151"/>
        <v>0</v>
      </c>
      <c r="P229" s="19">
        <f t="shared" si="151"/>
        <v>0</v>
      </c>
      <c r="Q229" s="19">
        <f t="shared" si="151"/>
        <v>0</v>
      </c>
      <c r="R229" s="19">
        <f t="shared" si="151"/>
        <v>0</v>
      </c>
      <c r="S229" s="19">
        <f t="shared" si="151"/>
        <v>0</v>
      </c>
      <c r="T229" s="19">
        <f t="shared" si="151"/>
        <v>0</v>
      </c>
      <c r="U229" s="19">
        <f t="shared" si="151"/>
        <v>0</v>
      </c>
      <c r="V229" s="19">
        <f t="shared" si="151"/>
        <v>0</v>
      </c>
      <c r="W229" s="19">
        <f t="shared" si="151"/>
        <v>0</v>
      </c>
      <c r="X229" s="19">
        <f t="shared" si="151"/>
        <v>0</v>
      </c>
      <c r="Y229" s="19">
        <f t="shared" si="151"/>
        <v>0</v>
      </c>
      <c r="Z229" s="19">
        <f t="shared" si="151"/>
        <v>0</v>
      </c>
      <c r="AA229" s="19">
        <f t="shared" si="151"/>
        <v>0</v>
      </c>
      <c r="AB229" s="19">
        <f t="shared" si="151"/>
        <v>0</v>
      </c>
      <c r="AC229" s="19">
        <f t="shared" si="151"/>
        <v>0</v>
      </c>
      <c r="AD229" s="19">
        <f t="shared" si="151"/>
        <v>0</v>
      </c>
      <c r="AE229" s="19">
        <f t="shared" si="151"/>
        <v>0</v>
      </c>
      <c r="AF229" s="19">
        <f t="shared" si="151"/>
        <v>0</v>
      </c>
      <c r="AG229" s="19">
        <f t="shared" si="151"/>
        <v>0</v>
      </c>
      <c r="AH229" s="19">
        <f t="shared" si="151"/>
        <v>0</v>
      </c>
      <c r="AI229" s="19">
        <f t="shared" si="151"/>
        <v>0</v>
      </c>
      <c r="AJ229" s="19">
        <f t="shared" ref="AJ229:BK229" si="152">AJ227+AJ228-AJ$149</f>
        <v>0</v>
      </c>
      <c r="AK229" s="19">
        <f t="shared" si="152"/>
        <v>0</v>
      </c>
      <c r="AL229" s="19">
        <f t="shared" si="152"/>
        <v>0</v>
      </c>
      <c r="AM229" s="19">
        <f t="shared" si="152"/>
        <v>0</v>
      </c>
      <c r="AN229" s="19">
        <f t="shared" si="152"/>
        <v>0</v>
      </c>
      <c r="AO229" s="19">
        <f t="shared" si="152"/>
        <v>0</v>
      </c>
      <c r="AP229" s="19">
        <f t="shared" si="152"/>
        <v>0</v>
      </c>
      <c r="AQ229" s="19">
        <f t="shared" si="152"/>
        <v>0</v>
      </c>
      <c r="AR229" s="19">
        <f t="shared" si="152"/>
        <v>0</v>
      </c>
      <c r="AS229" s="19">
        <f t="shared" si="152"/>
        <v>0</v>
      </c>
      <c r="AT229" s="19">
        <f t="shared" si="152"/>
        <v>0</v>
      </c>
      <c r="AU229" s="19">
        <f t="shared" si="152"/>
        <v>0</v>
      </c>
      <c r="AV229" s="19">
        <f t="shared" si="152"/>
        <v>0</v>
      </c>
      <c r="AW229" s="19">
        <f t="shared" si="152"/>
        <v>0</v>
      </c>
      <c r="AX229" s="19">
        <f t="shared" si="152"/>
        <v>0</v>
      </c>
      <c r="AY229" s="19">
        <f t="shared" si="152"/>
        <v>0</v>
      </c>
      <c r="AZ229" s="19">
        <f t="shared" si="152"/>
        <v>0</v>
      </c>
      <c r="BA229" s="19">
        <f t="shared" si="152"/>
        <v>0</v>
      </c>
      <c r="BB229" s="19">
        <f t="shared" si="152"/>
        <v>0</v>
      </c>
      <c r="BC229" s="19">
        <f t="shared" si="152"/>
        <v>0</v>
      </c>
      <c r="BD229" s="19">
        <f t="shared" si="152"/>
        <v>0</v>
      </c>
      <c r="BE229" s="19">
        <f t="shared" si="152"/>
        <v>0</v>
      </c>
      <c r="BF229" s="19">
        <f t="shared" si="152"/>
        <v>0</v>
      </c>
      <c r="BG229" s="19">
        <f t="shared" si="152"/>
        <v>0</v>
      </c>
      <c r="BH229" s="19">
        <f t="shared" si="152"/>
        <v>0</v>
      </c>
      <c r="BI229" s="19">
        <f t="shared" si="152"/>
        <v>0</v>
      </c>
      <c r="BJ229" s="19">
        <f t="shared" si="152"/>
        <v>0</v>
      </c>
      <c r="BK229" s="19">
        <f t="shared" si="152"/>
        <v>0</v>
      </c>
      <c r="BL229" s="2"/>
    </row>
    <row r="230" spans="1:64" ht="13.5" customHeight="1">
      <c r="A230" s="2"/>
      <c r="B230" s="23" t="s">
        <v>54</v>
      </c>
      <c r="C230" s="21" t="s">
        <v>19</v>
      </c>
      <c r="D230" s="19">
        <f t="shared" ref="D230:AI230" si="153">-D228*$D$383</f>
        <v>0</v>
      </c>
      <c r="E230" s="19">
        <f t="shared" si="153"/>
        <v>0</v>
      </c>
      <c r="F230" s="19">
        <f t="shared" si="153"/>
        <v>0</v>
      </c>
      <c r="G230" s="19">
        <f t="shared" si="153"/>
        <v>0</v>
      </c>
      <c r="H230" s="19">
        <f t="shared" si="153"/>
        <v>0</v>
      </c>
      <c r="I230" s="19">
        <f t="shared" si="153"/>
        <v>0</v>
      </c>
      <c r="J230" s="19">
        <f t="shared" si="153"/>
        <v>0</v>
      </c>
      <c r="K230" s="19">
        <f t="shared" si="153"/>
        <v>0</v>
      </c>
      <c r="L230" s="19">
        <f t="shared" si="153"/>
        <v>0</v>
      </c>
      <c r="M230" s="19">
        <f t="shared" si="153"/>
        <v>0</v>
      </c>
      <c r="N230" s="19">
        <f t="shared" si="153"/>
        <v>0</v>
      </c>
      <c r="O230" s="19">
        <f t="shared" si="153"/>
        <v>0</v>
      </c>
      <c r="P230" s="19">
        <f t="shared" si="153"/>
        <v>0</v>
      </c>
      <c r="Q230" s="19">
        <f t="shared" si="153"/>
        <v>0</v>
      </c>
      <c r="R230" s="19">
        <f t="shared" si="153"/>
        <v>0</v>
      </c>
      <c r="S230" s="19">
        <f t="shared" si="153"/>
        <v>0</v>
      </c>
      <c r="T230" s="19">
        <f t="shared" si="153"/>
        <v>0</v>
      </c>
      <c r="U230" s="19">
        <f t="shared" si="153"/>
        <v>0</v>
      </c>
      <c r="V230" s="19">
        <f t="shared" si="153"/>
        <v>0</v>
      </c>
      <c r="W230" s="19">
        <f t="shared" si="153"/>
        <v>0</v>
      </c>
      <c r="X230" s="19">
        <f t="shared" si="153"/>
        <v>0</v>
      </c>
      <c r="Y230" s="19">
        <f t="shared" si="153"/>
        <v>0</v>
      </c>
      <c r="Z230" s="19">
        <f t="shared" si="153"/>
        <v>0</v>
      </c>
      <c r="AA230" s="19">
        <f t="shared" si="153"/>
        <v>0</v>
      </c>
      <c r="AB230" s="19">
        <f t="shared" si="153"/>
        <v>0</v>
      </c>
      <c r="AC230" s="19">
        <f t="shared" si="153"/>
        <v>0</v>
      </c>
      <c r="AD230" s="19">
        <f t="shared" si="153"/>
        <v>0</v>
      </c>
      <c r="AE230" s="19">
        <f t="shared" si="153"/>
        <v>0</v>
      </c>
      <c r="AF230" s="19">
        <f t="shared" si="153"/>
        <v>0</v>
      </c>
      <c r="AG230" s="19">
        <f t="shared" si="153"/>
        <v>0</v>
      </c>
      <c r="AH230" s="19">
        <f t="shared" si="153"/>
        <v>0</v>
      </c>
      <c r="AI230" s="19">
        <f t="shared" si="153"/>
        <v>0</v>
      </c>
      <c r="AJ230" s="19">
        <f t="shared" ref="AJ230:BK230" si="154">-AJ228*$D$383</f>
        <v>0</v>
      </c>
      <c r="AK230" s="19">
        <f t="shared" si="154"/>
        <v>0</v>
      </c>
      <c r="AL230" s="19">
        <f t="shared" si="154"/>
        <v>0</v>
      </c>
      <c r="AM230" s="19">
        <f t="shared" si="154"/>
        <v>0</v>
      </c>
      <c r="AN230" s="19">
        <f t="shared" si="154"/>
        <v>0</v>
      </c>
      <c r="AO230" s="19">
        <f t="shared" si="154"/>
        <v>0</v>
      </c>
      <c r="AP230" s="19">
        <f t="shared" si="154"/>
        <v>0</v>
      </c>
      <c r="AQ230" s="19">
        <f t="shared" si="154"/>
        <v>0</v>
      </c>
      <c r="AR230" s="19">
        <f t="shared" si="154"/>
        <v>0</v>
      </c>
      <c r="AS230" s="19">
        <f t="shared" si="154"/>
        <v>0</v>
      </c>
      <c r="AT230" s="19">
        <f t="shared" si="154"/>
        <v>0</v>
      </c>
      <c r="AU230" s="19">
        <f t="shared" si="154"/>
        <v>0</v>
      </c>
      <c r="AV230" s="19">
        <f t="shared" si="154"/>
        <v>0</v>
      </c>
      <c r="AW230" s="19">
        <f t="shared" si="154"/>
        <v>0</v>
      </c>
      <c r="AX230" s="19">
        <f t="shared" si="154"/>
        <v>0</v>
      </c>
      <c r="AY230" s="19">
        <f t="shared" si="154"/>
        <v>0</v>
      </c>
      <c r="AZ230" s="19">
        <f t="shared" si="154"/>
        <v>0</v>
      </c>
      <c r="BA230" s="19">
        <f t="shared" si="154"/>
        <v>0</v>
      </c>
      <c r="BB230" s="19">
        <f t="shared" si="154"/>
        <v>0</v>
      </c>
      <c r="BC230" s="19">
        <f t="shared" si="154"/>
        <v>0</v>
      </c>
      <c r="BD230" s="19">
        <f t="shared" si="154"/>
        <v>0</v>
      </c>
      <c r="BE230" s="19">
        <f t="shared" si="154"/>
        <v>0</v>
      </c>
      <c r="BF230" s="19">
        <f t="shared" si="154"/>
        <v>0</v>
      </c>
      <c r="BG230" s="19">
        <f t="shared" si="154"/>
        <v>0</v>
      </c>
      <c r="BH230" s="19">
        <f t="shared" si="154"/>
        <v>0</v>
      </c>
      <c r="BI230" s="19">
        <f t="shared" si="154"/>
        <v>0</v>
      </c>
      <c r="BJ230" s="19">
        <f t="shared" si="154"/>
        <v>0</v>
      </c>
      <c r="BK230" s="19">
        <f t="shared" si="154"/>
        <v>0</v>
      </c>
      <c r="BL230" s="2"/>
    </row>
    <row r="231" spans="1:64" ht="13.5" customHeight="1">
      <c r="A231" s="2"/>
      <c r="B231" s="24"/>
      <c r="C231" s="25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"/>
    </row>
    <row r="232" spans="1:64" ht="13.5" customHeight="1">
      <c r="A232" s="2" t="s">
        <v>7</v>
      </c>
      <c r="B232" s="43" t="s">
        <v>58</v>
      </c>
      <c r="C232" s="11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2" t="s">
        <v>7</v>
      </c>
    </row>
    <row r="233" spans="1:64" ht="13.5" customHeight="1">
      <c r="A233" s="2"/>
      <c r="B233" s="1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2"/>
    </row>
    <row r="234" spans="1:64" ht="13.5" customHeight="1">
      <c r="A234" s="2"/>
      <c r="B234" s="13"/>
      <c r="C234" s="14" t="str">
        <f t="shared" ref="C234:AH234" si="155">C$125</f>
        <v>Unit</v>
      </c>
      <c r="D234" s="45">
        <f t="shared" si="155"/>
        <v>1</v>
      </c>
      <c r="E234" s="45">
        <f t="shared" si="155"/>
        <v>2</v>
      </c>
      <c r="F234" s="45">
        <f t="shared" si="155"/>
        <v>3</v>
      </c>
      <c r="G234" s="45">
        <f t="shared" si="155"/>
        <v>4</v>
      </c>
      <c r="H234" s="45">
        <f t="shared" si="155"/>
        <v>5</v>
      </c>
      <c r="I234" s="45">
        <f t="shared" si="155"/>
        <v>6</v>
      </c>
      <c r="J234" s="45">
        <f t="shared" si="155"/>
        <v>7</v>
      </c>
      <c r="K234" s="45">
        <f t="shared" si="155"/>
        <v>8</v>
      </c>
      <c r="L234" s="45">
        <f t="shared" si="155"/>
        <v>9</v>
      </c>
      <c r="M234" s="45">
        <f t="shared" si="155"/>
        <v>10</v>
      </c>
      <c r="N234" s="45">
        <f t="shared" si="155"/>
        <v>11</v>
      </c>
      <c r="O234" s="45">
        <f t="shared" si="155"/>
        <v>12</v>
      </c>
      <c r="P234" s="45">
        <f t="shared" si="155"/>
        <v>13</v>
      </c>
      <c r="Q234" s="45">
        <f t="shared" si="155"/>
        <v>14</v>
      </c>
      <c r="R234" s="45">
        <f t="shared" si="155"/>
        <v>15</v>
      </c>
      <c r="S234" s="45">
        <f t="shared" si="155"/>
        <v>16</v>
      </c>
      <c r="T234" s="45">
        <f t="shared" si="155"/>
        <v>17</v>
      </c>
      <c r="U234" s="45">
        <f t="shared" si="155"/>
        <v>18</v>
      </c>
      <c r="V234" s="45">
        <f t="shared" si="155"/>
        <v>19</v>
      </c>
      <c r="W234" s="45">
        <f t="shared" si="155"/>
        <v>20</v>
      </c>
      <c r="X234" s="45">
        <f t="shared" si="155"/>
        <v>21</v>
      </c>
      <c r="Y234" s="45">
        <f t="shared" si="155"/>
        <v>22</v>
      </c>
      <c r="Z234" s="45">
        <f t="shared" si="155"/>
        <v>23</v>
      </c>
      <c r="AA234" s="45">
        <f t="shared" si="155"/>
        <v>24</v>
      </c>
      <c r="AB234" s="45">
        <f t="shared" si="155"/>
        <v>25</v>
      </c>
      <c r="AC234" s="45">
        <f t="shared" si="155"/>
        <v>26</v>
      </c>
      <c r="AD234" s="45">
        <f t="shared" si="155"/>
        <v>27</v>
      </c>
      <c r="AE234" s="45">
        <f t="shared" si="155"/>
        <v>28</v>
      </c>
      <c r="AF234" s="45">
        <f t="shared" si="155"/>
        <v>29</v>
      </c>
      <c r="AG234" s="45">
        <f t="shared" si="155"/>
        <v>30</v>
      </c>
      <c r="AH234" s="45">
        <f t="shared" si="155"/>
        <v>31</v>
      </c>
      <c r="AI234" s="45">
        <f t="shared" ref="AI234:BK234" si="156">AI$125</f>
        <v>32</v>
      </c>
      <c r="AJ234" s="45">
        <f t="shared" si="156"/>
        <v>33</v>
      </c>
      <c r="AK234" s="45">
        <f t="shared" si="156"/>
        <v>34</v>
      </c>
      <c r="AL234" s="45">
        <f t="shared" si="156"/>
        <v>35</v>
      </c>
      <c r="AM234" s="45">
        <f t="shared" si="156"/>
        <v>36</v>
      </c>
      <c r="AN234" s="45">
        <f t="shared" si="156"/>
        <v>37</v>
      </c>
      <c r="AO234" s="45">
        <f t="shared" si="156"/>
        <v>38</v>
      </c>
      <c r="AP234" s="45">
        <f t="shared" si="156"/>
        <v>39</v>
      </c>
      <c r="AQ234" s="45">
        <f t="shared" si="156"/>
        <v>40</v>
      </c>
      <c r="AR234" s="45">
        <f t="shared" si="156"/>
        <v>41</v>
      </c>
      <c r="AS234" s="45">
        <f t="shared" si="156"/>
        <v>42</v>
      </c>
      <c r="AT234" s="45">
        <f t="shared" si="156"/>
        <v>43</v>
      </c>
      <c r="AU234" s="45">
        <f t="shared" si="156"/>
        <v>44</v>
      </c>
      <c r="AV234" s="45">
        <f t="shared" si="156"/>
        <v>45</v>
      </c>
      <c r="AW234" s="45">
        <f t="shared" si="156"/>
        <v>46</v>
      </c>
      <c r="AX234" s="45">
        <f t="shared" si="156"/>
        <v>47</v>
      </c>
      <c r="AY234" s="45">
        <f t="shared" si="156"/>
        <v>48</v>
      </c>
      <c r="AZ234" s="45">
        <f t="shared" si="156"/>
        <v>49</v>
      </c>
      <c r="BA234" s="45">
        <f t="shared" si="156"/>
        <v>50</v>
      </c>
      <c r="BB234" s="45">
        <f t="shared" si="156"/>
        <v>51</v>
      </c>
      <c r="BC234" s="45">
        <f t="shared" si="156"/>
        <v>52</v>
      </c>
      <c r="BD234" s="45">
        <f t="shared" si="156"/>
        <v>53</v>
      </c>
      <c r="BE234" s="45">
        <f t="shared" si="156"/>
        <v>54</v>
      </c>
      <c r="BF234" s="45">
        <f t="shared" si="156"/>
        <v>55</v>
      </c>
      <c r="BG234" s="45">
        <f t="shared" si="156"/>
        <v>56</v>
      </c>
      <c r="BH234" s="45">
        <f t="shared" si="156"/>
        <v>57</v>
      </c>
      <c r="BI234" s="45">
        <f t="shared" si="156"/>
        <v>58</v>
      </c>
      <c r="BJ234" s="45">
        <f t="shared" si="156"/>
        <v>59</v>
      </c>
      <c r="BK234" s="45">
        <f t="shared" si="156"/>
        <v>60</v>
      </c>
      <c r="BL234" s="2"/>
    </row>
    <row r="235" spans="1:64" ht="13.5" customHeight="1">
      <c r="A235" s="16"/>
      <c r="B235" s="17"/>
      <c r="C235" s="4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  <c r="BG235" s="18"/>
      <c r="BH235" s="18"/>
      <c r="BI235" s="18"/>
      <c r="BJ235" s="18"/>
      <c r="BK235" s="18"/>
      <c r="BL235" s="16"/>
    </row>
    <row r="236" spans="1:64" ht="13.5" customHeight="1">
      <c r="A236" s="16"/>
      <c r="B236" s="17" t="s">
        <v>18</v>
      </c>
      <c r="C236" s="4" t="s">
        <v>19</v>
      </c>
      <c r="D236" s="18">
        <f t="shared" ref="D236:AI236" si="157">D237+D238</f>
        <v>125000</v>
      </c>
      <c r="E236" s="18">
        <f t="shared" si="157"/>
        <v>1063000</v>
      </c>
      <c r="F236" s="18">
        <f t="shared" si="157"/>
        <v>2658000</v>
      </c>
      <c r="G236" s="18">
        <f t="shared" si="157"/>
        <v>6645000</v>
      </c>
      <c r="H236" s="18">
        <f t="shared" si="157"/>
        <v>16613000</v>
      </c>
      <c r="I236" s="18">
        <f t="shared" si="157"/>
        <v>29073000</v>
      </c>
      <c r="J236" s="18">
        <f t="shared" si="157"/>
        <v>50878000</v>
      </c>
      <c r="K236" s="18">
        <f t="shared" si="157"/>
        <v>76826000</v>
      </c>
      <c r="L236" s="18">
        <f t="shared" si="157"/>
        <v>105636000</v>
      </c>
      <c r="M236" s="18">
        <f t="shared" si="157"/>
        <v>137327000</v>
      </c>
      <c r="N236" s="18">
        <f t="shared" si="157"/>
        <v>172346000</v>
      </c>
      <c r="O236" s="18">
        <f t="shared" si="157"/>
        <v>229392900</v>
      </c>
      <c r="P236" s="18">
        <f t="shared" si="157"/>
        <v>274125500</v>
      </c>
      <c r="Q236" s="18">
        <f t="shared" si="157"/>
        <v>319356400</v>
      </c>
      <c r="R236" s="18">
        <f t="shared" si="157"/>
        <v>367260300</v>
      </c>
      <c r="S236" s="18">
        <f t="shared" si="157"/>
        <v>416840600</v>
      </c>
      <c r="T236" s="18">
        <f t="shared" si="157"/>
        <v>466862000</v>
      </c>
      <c r="U236" s="18">
        <f t="shared" si="157"/>
        <v>557900200</v>
      </c>
      <c r="V236" s="18">
        <f t="shared" si="157"/>
        <v>649954800</v>
      </c>
      <c r="W236" s="18">
        <f t="shared" si="157"/>
        <v>747448900</v>
      </c>
      <c r="X236" s="18">
        <f t="shared" si="157"/>
        <v>848355200</v>
      </c>
      <c r="Y236" s="18">
        <f t="shared" si="157"/>
        <v>950158000</v>
      </c>
      <c r="Z236" s="18">
        <f t="shared" si="157"/>
        <v>1064177400</v>
      </c>
      <c r="AA236" s="18">
        <f t="shared" si="157"/>
        <v>1552209780</v>
      </c>
      <c r="AB236" s="18">
        <f t="shared" si="157"/>
        <v>1715192424</v>
      </c>
      <c r="AC236" s="18">
        <f t="shared" si="157"/>
        <v>1869560352</v>
      </c>
      <c r="AD236" s="18">
        <f t="shared" si="157"/>
        <v>2037821016</v>
      </c>
      <c r="AE236" s="18">
        <f t="shared" si="157"/>
        <v>2221226040</v>
      </c>
      <c r="AF236" s="18">
        <f t="shared" si="157"/>
        <v>2387818356</v>
      </c>
      <c r="AG236" s="18">
        <f t="shared" si="157"/>
        <v>2602723068</v>
      </c>
      <c r="AH236" s="18">
        <f t="shared" si="157"/>
        <v>2836968420</v>
      </c>
      <c r="AI236" s="18">
        <f t="shared" si="157"/>
        <v>3049741596</v>
      </c>
      <c r="AJ236" s="18">
        <f t="shared" ref="AJ236:BK236" si="158">AJ237+AJ238</f>
        <v>3278472252</v>
      </c>
      <c r="AK236" s="18">
        <f t="shared" si="158"/>
        <v>3524358288</v>
      </c>
      <c r="AL236" s="18">
        <f t="shared" si="158"/>
        <v>4195735104</v>
      </c>
      <c r="AM236" s="18">
        <f t="shared" si="158"/>
        <v>5188727096</v>
      </c>
      <c r="AN236" s="18">
        <f t="shared" si="158"/>
        <v>5500051172</v>
      </c>
      <c r="AO236" s="18">
        <f t="shared" si="158"/>
        <v>5830054580</v>
      </c>
      <c r="AP236" s="18">
        <f t="shared" si="158"/>
        <v>6179859168</v>
      </c>
      <c r="AQ236" s="18">
        <f t="shared" si="158"/>
        <v>6550652444</v>
      </c>
      <c r="AR236" s="18">
        <f t="shared" si="158"/>
        <v>6943693204</v>
      </c>
      <c r="AS236" s="18">
        <f t="shared" si="158"/>
        <v>7360315284</v>
      </c>
      <c r="AT236" s="18">
        <f t="shared" si="158"/>
        <v>7801935064</v>
      </c>
      <c r="AU236" s="18">
        <f t="shared" si="158"/>
        <v>8270051468</v>
      </c>
      <c r="AV236" s="18">
        <f t="shared" si="158"/>
        <v>8766255344</v>
      </c>
      <c r="AW236" s="18">
        <f t="shared" si="158"/>
        <v>9292231340</v>
      </c>
      <c r="AX236" s="18">
        <f t="shared" si="158"/>
        <v>9710382360</v>
      </c>
      <c r="AY236" s="18">
        <f t="shared" si="158"/>
        <v>11926922175</v>
      </c>
      <c r="AZ236" s="18">
        <f t="shared" si="158"/>
        <v>12463634610</v>
      </c>
      <c r="BA236" s="18">
        <f t="shared" si="158"/>
        <v>13024498410</v>
      </c>
      <c r="BB236" s="18">
        <f t="shared" si="158"/>
        <v>13610602845</v>
      </c>
      <c r="BC236" s="18">
        <f t="shared" si="158"/>
        <v>14223081285</v>
      </c>
      <c r="BD236" s="18">
        <f t="shared" si="158"/>
        <v>14863120020</v>
      </c>
      <c r="BE236" s="18">
        <f t="shared" si="158"/>
        <v>15309015120</v>
      </c>
      <c r="BF236" s="18">
        <f t="shared" si="158"/>
        <v>15768285750</v>
      </c>
      <c r="BG236" s="18">
        <f t="shared" si="158"/>
        <v>16241335425</v>
      </c>
      <c r="BH236" s="18">
        <f t="shared" si="158"/>
        <v>16728576480</v>
      </c>
      <c r="BI236" s="18">
        <f t="shared" si="158"/>
        <v>17230434480</v>
      </c>
      <c r="BJ236" s="18">
        <f t="shared" si="158"/>
        <v>17747348220</v>
      </c>
      <c r="BK236" s="18">
        <f t="shared" si="158"/>
        <v>18279769725</v>
      </c>
      <c r="BL236" s="16"/>
    </row>
    <row r="237" spans="1:64" ht="13.5" customHeight="1">
      <c r="A237" s="2"/>
      <c r="B237" s="20" t="s">
        <v>20</v>
      </c>
      <c r="C237" s="21" t="s">
        <v>19</v>
      </c>
      <c r="D237" s="19">
        <f t="shared" ref="D237:AI237" si="159">D135*D151*D161</f>
        <v>125000</v>
      </c>
      <c r="E237" s="19">
        <f t="shared" si="159"/>
        <v>1063000</v>
      </c>
      <c r="F237" s="19">
        <f t="shared" si="159"/>
        <v>2658000</v>
      </c>
      <c r="G237" s="19">
        <f t="shared" si="159"/>
        <v>6645000</v>
      </c>
      <c r="H237" s="19">
        <f t="shared" si="159"/>
        <v>16613000</v>
      </c>
      <c r="I237" s="19">
        <f t="shared" si="159"/>
        <v>29073000</v>
      </c>
      <c r="J237" s="19">
        <f t="shared" si="159"/>
        <v>50878000</v>
      </c>
      <c r="K237" s="19">
        <f t="shared" si="159"/>
        <v>76826000</v>
      </c>
      <c r="L237" s="19">
        <f t="shared" si="159"/>
        <v>105636000</v>
      </c>
      <c r="M237" s="19">
        <f t="shared" si="159"/>
        <v>137327000</v>
      </c>
      <c r="N237" s="19">
        <f t="shared" si="159"/>
        <v>172346000</v>
      </c>
      <c r="O237" s="19">
        <f t="shared" si="159"/>
        <v>229392900</v>
      </c>
      <c r="P237" s="19">
        <f t="shared" si="159"/>
        <v>274125500</v>
      </c>
      <c r="Q237" s="19">
        <f t="shared" si="159"/>
        <v>319356400</v>
      </c>
      <c r="R237" s="19">
        <f t="shared" si="159"/>
        <v>367260300</v>
      </c>
      <c r="S237" s="19">
        <f t="shared" si="159"/>
        <v>416840600</v>
      </c>
      <c r="T237" s="19">
        <f t="shared" si="159"/>
        <v>466862000</v>
      </c>
      <c r="U237" s="19">
        <f t="shared" si="159"/>
        <v>557900200</v>
      </c>
      <c r="V237" s="19">
        <f t="shared" si="159"/>
        <v>649954800</v>
      </c>
      <c r="W237" s="19">
        <f t="shared" si="159"/>
        <v>747448900</v>
      </c>
      <c r="X237" s="19">
        <f t="shared" si="159"/>
        <v>848355200</v>
      </c>
      <c r="Y237" s="19">
        <f t="shared" si="159"/>
        <v>950158000</v>
      </c>
      <c r="Z237" s="19">
        <f t="shared" si="159"/>
        <v>1064177400</v>
      </c>
      <c r="AA237" s="19">
        <f t="shared" si="159"/>
        <v>1552209780</v>
      </c>
      <c r="AB237" s="19">
        <f t="shared" si="159"/>
        <v>1715192424</v>
      </c>
      <c r="AC237" s="19">
        <f t="shared" si="159"/>
        <v>1869560352</v>
      </c>
      <c r="AD237" s="19">
        <f t="shared" si="159"/>
        <v>2037821016</v>
      </c>
      <c r="AE237" s="19">
        <f t="shared" si="159"/>
        <v>2221226040</v>
      </c>
      <c r="AF237" s="19">
        <f t="shared" si="159"/>
        <v>2387818356</v>
      </c>
      <c r="AG237" s="19">
        <f t="shared" si="159"/>
        <v>2602723068</v>
      </c>
      <c r="AH237" s="19">
        <f t="shared" si="159"/>
        <v>2836968420</v>
      </c>
      <c r="AI237" s="19">
        <f t="shared" si="159"/>
        <v>3049741596</v>
      </c>
      <c r="AJ237" s="19">
        <f t="shared" ref="AJ237:BK237" si="160">AJ135*AJ151*AJ161</f>
        <v>3278472252</v>
      </c>
      <c r="AK237" s="19">
        <f t="shared" si="160"/>
        <v>3524358288</v>
      </c>
      <c r="AL237" s="19">
        <f t="shared" si="160"/>
        <v>4195735104</v>
      </c>
      <c r="AM237" s="19">
        <f t="shared" si="160"/>
        <v>5188727096</v>
      </c>
      <c r="AN237" s="19">
        <f t="shared" si="160"/>
        <v>5500051172</v>
      </c>
      <c r="AO237" s="19">
        <f t="shared" si="160"/>
        <v>5830054580</v>
      </c>
      <c r="AP237" s="19">
        <f t="shared" si="160"/>
        <v>6179859168</v>
      </c>
      <c r="AQ237" s="19">
        <f t="shared" si="160"/>
        <v>6550652444</v>
      </c>
      <c r="AR237" s="19">
        <f t="shared" si="160"/>
        <v>6943693204</v>
      </c>
      <c r="AS237" s="19">
        <f t="shared" si="160"/>
        <v>7360315284</v>
      </c>
      <c r="AT237" s="19">
        <f t="shared" si="160"/>
        <v>7801935064</v>
      </c>
      <c r="AU237" s="19">
        <f t="shared" si="160"/>
        <v>8270051468</v>
      </c>
      <c r="AV237" s="19">
        <f t="shared" si="160"/>
        <v>8766255344</v>
      </c>
      <c r="AW237" s="19">
        <f t="shared" si="160"/>
        <v>9292231340</v>
      </c>
      <c r="AX237" s="19">
        <f t="shared" si="160"/>
        <v>9710382360</v>
      </c>
      <c r="AY237" s="19">
        <f t="shared" si="160"/>
        <v>11926922175</v>
      </c>
      <c r="AZ237" s="19">
        <f t="shared" si="160"/>
        <v>12463634610</v>
      </c>
      <c r="BA237" s="19">
        <f t="shared" si="160"/>
        <v>13024498410</v>
      </c>
      <c r="BB237" s="19">
        <f t="shared" si="160"/>
        <v>13610602845</v>
      </c>
      <c r="BC237" s="19">
        <f t="shared" si="160"/>
        <v>14223081285</v>
      </c>
      <c r="BD237" s="19">
        <f t="shared" si="160"/>
        <v>14863120020</v>
      </c>
      <c r="BE237" s="19">
        <f t="shared" si="160"/>
        <v>15309015120</v>
      </c>
      <c r="BF237" s="19">
        <f t="shared" si="160"/>
        <v>15768285750</v>
      </c>
      <c r="BG237" s="19">
        <f t="shared" si="160"/>
        <v>16241335425</v>
      </c>
      <c r="BH237" s="19">
        <f t="shared" si="160"/>
        <v>16728576480</v>
      </c>
      <c r="BI237" s="19">
        <f t="shared" si="160"/>
        <v>17230434480</v>
      </c>
      <c r="BJ237" s="19">
        <f t="shared" si="160"/>
        <v>17747348220</v>
      </c>
      <c r="BK237" s="19">
        <f t="shared" si="160"/>
        <v>18279769725</v>
      </c>
      <c r="BL237" s="2"/>
    </row>
    <row r="238" spans="1:64" ht="13.5" customHeight="1">
      <c r="A238" s="2"/>
      <c r="B238" s="20" t="s">
        <v>21</v>
      </c>
      <c r="C238" s="21" t="s">
        <v>19</v>
      </c>
      <c r="D238" s="19">
        <f t="shared" ref="D238:AI238" si="161">D141*D151*D166</f>
        <v>0</v>
      </c>
      <c r="E238" s="19">
        <f t="shared" si="161"/>
        <v>0</v>
      </c>
      <c r="F238" s="19">
        <f t="shared" si="161"/>
        <v>0</v>
      </c>
      <c r="G238" s="19">
        <f t="shared" si="161"/>
        <v>0</v>
      </c>
      <c r="H238" s="19">
        <f t="shared" si="161"/>
        <v>0</v>
      </c>
      <c r="I238" s="19">
        <f t="shared" si="161"/>
        <v>0</v>
      </c>
      <c r="J238" s="19">
        <f t="shared" si="161"/>
        <v>0</v>
      </c>
      <c r="K238" s="19">
        <f t="shared" si="161"/>
        <v>0</v>
      </c>
      <c r="L238" s="19">
        <f t="shared" si="161"/>
        <v>0</v>
      </c>
      <c r="M238" s="19">
        <f t="shared" si="161"/>
        <v>0</v>
      </c>
      <c r="N238" s="19">
        <f t="shared" si="161"/>
        <v>0</v>
      </c>
      <c r="O238" s="19">
        <f t="shared" si="161"/>
        <v>0</v>
      </c>
      <c r="P238" s="19">
        <f t="shared" si="161"/>
        <v>0</v>
      </c>
      <c r="Q238" s="19">
        <f t="shared" si="161"/>
        <v>0</v>
      </c>
      <c r="R238" s="19">
        <f t="shared" si="161"/>
        <v>0</v>
      </c>
      <c r="S238" s="19">
        <f t="shared" si="161"/>
        <v>0</v>
      </c>
      <c r="T238" s="19">
        <f t="shared" si="161"/>
        <v>0</v>
      </c>
      <c r="U238" s="19">
        <f t="shared" si="161"/>
        <v>0</v>
      </c>
      <c r="V238" s="19">
        <f t="shared" si="161"/>
        <v>0</v>
      </c>
      <c r="W238" s="19">
        <f t="shared" si="161"/>
        <v>0</v>
      </c>
      <c r="X238" s="19">
        <f t="shared" si="161"/>
        <v>0</v>
      </c>
      <c r="Y238" s="19">
        <f t="shared" si="161"/>
        <v>0</v>
      </c>
      <c r="Z238" s="19">
        <f t="shared" si="161"/>
        <v>0</v>
      </c>
      <c r="AA238" s="19">
        <f t="shared" si="161"/>
        <v>0</v>
      </c>
      <c r="AB238" s="19">
        <f t="shared" si="161"/>
        <v>0</v>
      </c>
      <c r="AC238" s="19">
        <f t="shared" si="161"/>
        <v>0</v>
      </c>
      <c r="AD238" s="19">
        <f t="shared" si="161"/>
        <v>0</v>
      </c>
      <c r="AE238" s="19">
        <f t="shared" si="161"/>
        <v>0</v>
      </c>
      <c r="AF238" s="19">
        <f t="shared" si="161"/>
        <v>0</v>
      </c>
      <c r="AG238" s="19">
        <f t="shared" si="161"/>
        <v>0</v>
      </c>
      <c r="AH238" s="19">
        <f t="shared" si="161"/>
        <v>0</v>
      </c>
      <c r="AI238" s="19">
        <f t="shared" si="161"/>
        <v>0</v>
      </c>
      <c r="AJ238" s="19">
        <f t="shared" ref="AJ238:BK238" si="162">AJ141*AJ151*AJ166</f>
        <v>0</v>
      </c>
      <c r="AK238" s="19">
        <f t="shared" si="162"/>
        <v>0</v>
      </c>
      <c r="AL238" s="19">
        <f t="shared" si="162"/>
        <v>0</v>
      </c>
      <c r="AM238" s="19">
        <f t="shared" si="162"/>
        <v>0</v>
      </c>
      <c r="AN238" s="19">
        <f t="shared" si="162"/>
        <v>0</v>
      </c>
      <c r="AO238" s="19">
        <f t="shared" si="162"/>
        <v>0</v>
      </c>
      <c r="AP238" s="19">
        <f t="shared" si="162"/>
        <v>0</v>
      </c>
      <c r="AQ238" s="19">
        <f t="shared" si="162"/>
        <v>0</v>
      </c>
      <c r="AR238" s="19">
        <f t="shared" si="162"/>
        <v>0</v>
      </c>
      <c r="AS238" s="19">
        <f t="shared" si="162"/>
        <v>0</v>
      </c>
      <c r="AT238" s="19">
        <f t="shared" si="162"/>
        <v>0</v>
      </c>
      <c r="AU238" s="19">
        <f t="shared" si="162"/>
        <v>0</v>
      </c>
      <c r="AV238" s="19">
        <f t="shared" si="162"/>
        <v>0</v>
      </c>
      <c r="AW238" s="19">
        <f t="shared" si="162"/>
        <v>0</v>
      </c>
      <c r="AX238" s="19">
        <f t="shared" si="162"/>
        <v>0</v>
      </c>
      <c r="AY238" s="19">
        <f t="shared" si="162"/>
        <v>0</v>
      </c>
      <c r="AZ238" s="19">
        <f t="shared" si="162"/>
        <v>0</v>
      </c>
      <c r="BA238" s="19">
        <f t="shared" si="162"/>
        <v>0</v>
      </c>
      <c r="BB238" s="19">
        <f t="shared" si="162"/>
        <v>0</v>
      </c>
      <c r="BC238" s="19">
        <f t="shared" si="162"/>
        <v>0</v>
      </c>
      <c r="BD238" s="19">
        <f t="shared" si="162"/>
        <v>0</v>
      </c>
      <c r="BE238" s="19">
        <f t="shared" si="162"/>
        <v>0</v>
      </c>
      <c r="BF238" s="19">
        <f t="shared" si="162"/>
        <v>0</v>
      </c>
      <c r="BG238" s="19">
        <f t="shared" si="162"/>
        <v>0</v>
      </c>
      <c r="BH238" s="19">
        <f t="shared" si="162"/>
        <v>0</v>
      </c>
      <c r="BI238" s="19">
        <f t="shared" si="162"/>
        <v>0</v>
      </c>
      <c r="BJ238" s="19">
        <f t="shared" si="162"/>
        <v>0</v>
      </c>
      <c r="BK238" s="19">
        <f t="shared" si="162"/>
        <v>0</v>
      </c>
      <c r="BL238" s="2"/>
    </row>
    <row r="239" spans="1:64" ht="13.5" customHeight="1">
      <c r="A239" s="2"/>
      <c r="B239" s="3"/>
      <c r="C239" s="4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2"/>
    </row>
    <row r="240" spans="1:64" ht="13.5" customHeight="1">
      <c r="A240" s="2"/>
      <c r="B240" s="3" t="s">
        <v>59</v>
      </c>
      <c r="C240" s="4" t="s">
        <v>19</v>
      </c>
      <c r="D240" s="18">
        <f t="shared" ref="D240:AI240" si="163">D242+D243</f>
        <v>2162.5</v>
      </c>
      <c r="E240" s="18">
        <f t="shared" si="163"/>
        <v>18389.899999999998</v>
      </c>
      <c r="F240" s="18">
        <f t="shared" si="163"/>
        <v>45983.4</v>
      </c>
      <c r="G240" s="18">
        <f t="shared" si="163"/>
        <v>114958.5</v>
      </c>
      <c r="H240" s="18">
        <f t="shared" si="163"/>
        <v>287404.89999999997</v>
      </c>
      <c r="I240" s="18">
        <f t="shared" si="163"/>
        <v>502962.89999999997</v>
      </c>
      <c r="J240" s="18">
        <f t="shared" si="163"/>
        <v>880189.4</v>
      </c>
      <c r="K240" s="18">
        <f t="shared" si="163"/>
        <v>1329089.8</v>
      </c>
      <c r="L240" s="18">
        <f t="shared" si="163"/>
        <v>1827502.8</v>
      </c>
      <c r="M240" s="18">
        <f t="shared" si="163"/>
        <v>2375757.1</v>
      </c>
      <c r="N240" s="18">
        <f t="shared" si="163"/>
        <v>2981585.8</v>
      </c>
      <c r="O240" s="18">
        <f t="shared" si="163"/>
        <v>3968497.17</v>
      </c>
      <c r="P240" s="18">
        <f t="shared" si="163"/>
        <v>4742371.1499999994</v>
      </c>
      <c r="Q240" s="18">
        <f t="shared" si="163"/>
        <v>5524865.7199999997</v>
      </c>
      <c r="R240" s="18">
        <f t="shared" si="163"/>
        <v>6353603.1899999995</v>
      </c>
      <c r="S240" s="18">
        <f t="shared" si="163"/>
        <v>7211342.3799999999</v>
      </c>
      <c r="T240" s="18">
        <f t="shared" si="163"/>
        <v>8076712.5999999996</v>
      </c>
      <c r="U240" s="18">
        <f t="shared" si="163"/>
        <v>9651673.459999999</v>
      </c>
      <c r="V240" s="18">
        <f t="shared" si="163"/>
        <v>11244218.039999999</v>
      </c>
      <c r="W240" s="18">
        <f t="shared" si="163"/>
        <v>12930865.969999999</v>
      </c>
      <c r="X240" s="18">
        <f t="shared" si="163"/>
        <v>14676544.959999999</v>
      </c>
      <c r="Y240" s="18">
        <f t="shared" si="163"/>
        <v>16437733.399999999</v>
      </c>
      <c r="Z240" s="18">
        <f t="shared" si="163"/>
        <v>18410269.02</v>
      </c>
      <c r="AA240" s="18">
        <f t="shared" si="163"/>
        <v>26853229.193999998</v>
      </c>
      <c r="AB240" s="18">
        <f t="shared" si="163"/>
        <v>29672828.935199998</v>
      </c>
      <c r="AC240" s="18">
        <f t="shared" si="163"/>
        <v>32343394.089600001</v>
      </c>
      <c r="AD240" s="18">
        <f t="shared" si="163"/>
        <v>35254303.576799996</v>
      </c>
      <c r="AE240" s="18">
        <f t="shared" si="163"/>
        <v>38427210.491999999</v>
      </c>
      <c r="AF240" s="18">
        <f t="shared" si="163"/>
        <v>41309257.558799997</v>
      </c>
      <c r="AG240" s="18">
        <f t="shared" si="163"/>
        <v>45027109.076399997</v>
      </c>
      <c r="AH240" s="18">
        <f t="shared" si="163"/>
        <v>49079553.666000001</v>
      </c>
      <c r="AI240" s="18">
        <f t="shared" si="163"/>
        <v>52760529.610799998</v>
      </c>
      <c r="AJ240" s="18">
        <f t="shared" ref="AJ240:BK240" si="164">AJ242+AJ243</f>
        <v>56717569.959600002</v>
      </c>
      <c r="AK240" s="18">
        <f t="shared" si="164"/>
        <v>60971398.382399999</v>
      </c>
      <c r="AL240" s="18">
        <f t="shared" si="164"/>
        <v>72586217.299199998</v>
      </c>
      <c r="AM240" s="18">
        <f t="shared" si="164"/>
        <v>89764978.760800004</v>
      </c>
      <c r="AN240" s="18">
        <f t="shared" si="164"/>
        <v>95150885.275600001</v>
      </c>
      <c r="AO240" s="18">
        <f t="shared" si="164"/>
        <v>100859944.234</v>
      </c>
      <c r="AP240" s="18">
        <f t="shared" si="164"/>
        <v>106911563.6064</v>
      </c>
      <c r="AQ240" s="18">
        <f t="shared" si="164"/>
        <v>113326287.28119999</v>
      </c>
      <c r="AR240" s="18">
        <f t="shared" si="164"/>
        <v>120125892.42919999</v>
      </c>
      <c r="AS240" s="18">
        <f t="shared" si="164"/>
        <v>127333454.41319999</v>
      </c>
      <c r="AT240" s="18">
        <f t="shared" si="164"/>
        <v>134973476.6072</v>
      </c>
      <c r="AU240" s="18">
        <f t="shared" si="164"/>
        <v>143071890.3964</v>
      </c>
      <c r="AV240" s="18">
        <f t="shared" si="164"/>
        <v>151656217.45120001</v>
      </c>
      <c r="AW240" s="18">
        <f t="shared" si="164"/>
        <v>160755602.18199998</v>
      </c>
      <c r="AX240" s="18">
        <f t="shared" si="164"/>
        <v>167989614.82800001</v>
      </c>
      <c r="AY240" s="18">
        <f t="shared" si="164"/>
        <v>206335753.6275</v>
      </c>
      <c r="AZ240" s="18">
        <f t="shared" si="164"/>
        <v>215620878.75299999</v>
      </c>
      <c r="BA240" s="18">
        <f t="shared" si="164"/>
        <v>225323822.493</v>
      </c>
      <c r="BB240" s="18">
        <f t="shared" si="164"/>
        <v>235463429.21849999</v>
      </c>
      <c r="BC240" s="18">
        <f t="shared" si="164"/>
        <v>246059306.23049998</v>
      </c>
      <c r="BD240" s="18">
        <f t="shared" si="164"/>
        <v>257131976.34599999</v>
      </c>
      <c r="BE240" s="18">
        <f t="shared" si="164"/>
        <v>264845961.57600001</v>
      </c>
      <c r="BF240" s="18">
        <f t="shared" si="164"/>
        <v>272791343.47499996</v>
      </c>
      <c r="BG240" s="18">
        <f t="shared" si="164"/>
        <v>280975102.85249996</v>
      </c>
      <c r="BH240" s="18">
        <f t="shared" si="164"/>
        <v>289404373.10399997</v>
      </c>
      <c r="BI240" s="18">
        <f t="shared" si="164"/>
        <v>298086516.50400001</v>
      </c>
      <c r="BJ240" s="18">
        <f t="shared" si="164"/>
        <v>307029124.20599997</v>
      </c>
      <c r="BK240" s="18">
        <f t="shared" si="164"/>
        <v>316240016.24250001</v>
      </c>
      <c r="BL240" s="2"/>
    </row>
    <row r="241" spans="2:63" ht="13.5" customHeight="1">
      <c r="B241" s="24" t="s">
        <v>27</v>
      </c>
      <c r="C241" s="25" t="s">
        <v>12</v>
      </c>
      <c r="D241" s="26" t="str">
        <f t="shared" ref="D241:AI241" si="165">IFERROR(D240/C240-1,"n/a")</f>
        <v>n/a</v>
      </c>
      <c r="E241" s="26">
        <f t="shared" si="165"/>
        <v>7.5039999999999996</v>
      </c>
      <c r="F241" s="26">
        <f t="shared" si="165"/>
        <v>1.5004703668861716</v>
      </c>
      <c r="G241" s="26">
        <f t="shared" si="165"/>
        <v>1.5</v>
      </c>
      <c r="H241" s="26">
        <f t="shared" si="165"/>
        <v>1.50007524454477</v>
      </c>
      <c r="I241" s="26">
        <f t="shared" si="165"/>
        <v>0.7500150484560284</v>
      </c>
      <c r="J241" s="26">
        <f t="shared" si="165"/>
        <v>0.75000859904378658</v>
      </c>
      <c r="K241" s="26">
        <f t="shared" si="165"/>
        <v>0.51000432406934237</v>
      </c>
      <c r="L241" s="26">
        <f t="shared" si="165"/>
        <v>0.37500325410668256</v>
      </c>
      <c r="M241" s="26">
        <f t="shared" si="165"/>
        <v>0.30000189329395277</v>
      </c>
      <c r="N241" s="26">
        <f t="shared" si="165"/>
        <v>0.25500447836186613</v>
      </c>
      <c r="O241" s="26">
        <f t="shared" si="165"/>
        <v>0.33100217005326504</v>
      </c>
      <c r="P241" s="26">
        <f t="shared" si="165"/>
        <v>0.19500429176317136</v>
      </c>
      <c r="Q241" s="26">
        <f t="shared" si="165"/>
        <v>0.16500070223310126</v>
      </c>
      <c r="R241" s="26">
        <f t="shared" si="165"/>
        <v>0.15000137777104205</v>
      </c>
      <c r="S241" s="26">
        <f t="shared" si="165"/>
        <v>0.13500043429687336</v>
      </c>
      <c r="T241" s="26">
        <f t="shared" si="165"/>
        <v>0.12000126667124067</v>
      </c>
      <c r="U241" s="26">
        <f t="shared" si="165"/>
        <v>0.19500023561566371</v>
      </c>
      <c r="V241" s="26">
        <f t="shared" si="165"/>
        <v>0.16500191252844143</v>
      </c>
      <c r="W241" s="26">
        <f t="shared" si="165"/>
        <v>0.15000135394030467</v>
      </c>
      <c r="X241" s="26">
        <f t="shared" si="165"/>
        <v>0.13500093451204487</v>
      </c>
      <c r="Y241" s="26">
        <f t="shared" si="165"/>
        <v>0.12000020746027129</v>
      </c>
      <c r="Z241" s="26">
        <f t="shared" si="165"/>
        <v>0.12000046308087708</v>
      </c>
      <c r="AA241" s="26">
        <f t="shared" si="165"/>
        <v>0.45860058670669002</v>
      </c>
      <c r="AB241" s="26">
        <f t="shared" si="165"/>
        <v>0.10500039756224178</v>
      </c>
      <c r="AC241" s="26">
        <f t="shared" si="165"/>
        <v>9.0000355551943745E-2</v>
      </c>
      <c r="AD241" s="26">
        <f t="shared" si="165"/>
        <v>9.0000124264509207E-2</v>
      </c>
      <c r="AE241" s="26">
        <f t="shared" si="165"/>
        <v>9.0000555770105128E-2</v>
      </c>
      <c r="AF241" s="26">
        <f t="shared" si="165"/>
        <v>7.5000163423259769E-2</v>
      </c>
      <c r="AG241" s="26">
        <f t="shared" si="165"/>
        <v>9.0000443903112348E-2</v>
      </c>
      <c r="AH241" s="26">
        <f t="shared" si="165"/>
        <v>9.0000105996678403E-2</v>
      </c>
      <c r="AI241" s="26">
        <f t="shared" si="165"/>
        <v>7.5000191930229443E-2</v>
      </c>
      <c r="AJ241" s="26">
        <f t="shared" ref="AJ241:BK241" si="166">IFERROR(AJ240/AI240-1,"n/a")</f>
        <v>7.5000011902647934E-2</v>
      </c>
      <c r="AK241" s="26">
        <f t="shared" si="166"/>
        <v>7.5000188227916098E-2</v>
      </c>
      <c r="AL241" s="26">
        <f t="shared" si="166"/>
        <v>0.19049618714588523</v>
      </c>
      <c r="AM241" s="26">
        <f t="shared" si="166"/>
        <v>0.23666698859356794</v>
      </c>
      <c r="AN241" s="26">
        <f t="shared" si="166"/>
        <v>6.0000086772727057E-2</v>
      </c>
      <c r="AO241" s="26">
        <f t="shared" si="166"/>
        <v>6.0000061395792281E-2</v>
      </c>
      <c r="AP241" s="26">
        <f t="shared" si="166"/>
        <v>6.0000225246604755E-2</v>
      </c>
      <c r="AQ241" s="26">
        <f t="shared" si="166"/>
        <v>6.0000279281445135E-2</v>
      </c>
      <c r="AR241" s="26">
        <f t="shared" si="166"/>
        <v>6.0000246289970915E-2</v>
      </c>
      <c r="AS241" s="26">
        <f t="shared" si="166"/>
        <v>6.000007024503895E-2</v>
      </c>
      <c r="AT241" s="26">
        <f t="shared" si="166"/>
        <v>6.0000117244977558E-2</v>
      </c>
      <c r="AU241" s="26">
        <f t="shared" si="166"/>
        <v>6.0000038472506789E-2</v>
      </c>
      <c r="AV241" s="26">
        <f t="shared" si="166"/>
        <v>6.0000095273893272E-2</v>
      </c>
      <c r="AW241" s="26">
        <f t="shared" si="166"/>
        <v>6.0000077040876842E-2</v>
      </c>
      <c r="AX241" s="26">
        <f t="shared" si="166"/>
        <v>4.500006561394998E-2</v>
      </c>
      <c r="AY241" s="26">
        <f t="shared" si="166"/>
        <v>0.22826493672696113</v>
      </c>
      <c r="AZ241" s="26">
        <f t="shared" si="166"/>
        <v>4.5000078572240643E-2</v>
      </c>
      <c r="BA241" s="26">
        <f t="shared" si="166"/>
        <v>4.5000019460615492E-2</v>
      </c>
      <c r="BB241" s="26">
        <f t="shared" si="166"/>
        <v>4.5000154059675612E-2</v>
      </c>
      <c r="BC241" s="26">
        <f t="shared" si="166"/>
        <v>4.5000096393599476E-2</v>
      </c>
      <c r="BD241" s="26">
        <f t="shared" si="166"/>
        <v>4.5000005426039547E-2</v>
      </c>
      <c r="BE241" s="26">
        <f t="shared" si="166"/>
        <v>3.0000100880568814E-2</v>
      </c>
      <c r="BF241" s="26">
        <f t="shared" si="166"/>
        <v>3.0000011522622216E-2</v>
      </c>
      <c r="BG241" s="26">
        <f t="shared" si="166"/>
        <v>3.0000069918824313E-2</v>
      </c>
      <c r="BH241" s="26">
        <f t="shared" si="166"/>
        <v>3.0000061094114239E-2</v>
      </c>
      <c r="BI241" s="26">
        <f t="shared" si="166"/>
        <v>3.0000042179321396E-2</v>
      </c>
      <c r="BJ241" s="26">
        <f t="shared" si="166"/>
        <v>3.0000040950795448E-2</v>
      </c>
      <c r="BK241" s="26">
        <f t="shared" si="166"/>
        <v>3.0000059637078635E-2</v>
      </c>
    </row>
    <row r="242" spans="2:63" ht="13.5" customHeight="1">
      <c r="B242" s="23" t="s">
        <v>60</v>
      </c>
      <c r="C242" s="21" t="s">
        <v>19</v>
      </c>
      <c r="D242" s="19">
        <f t="shared" ref="D242:AI242" si="167">D$237*D$177</f>
        <v>2162.5</v>
      </c>
      <c r="E242" s="19">
        <f t="shared" si="167"/>
        <v>18389.899999999998</v>
      </c>
      <c r="F242" s="19">
        <f t="shared" si="167"/>
        <v>45983.4</v>
      </c>
      <c r="G242" s="19">
        <f t="shared" si="167"/>
        <v>114958.5</v>
      </c>
      <c r="H242" s="19">
        <f t="shared" si="167"/>
        <v>287404.89999999997</v>
      </c>
      <c r="I242" s="19">
        <f t="shared" si="167"/>
        <v>502962.89999999997</v>
      </c>
      <c r="J242" s="19">
        <f t="shared" si="167"/>
        <v>880189.4</v>
      </c>
      <c r="K242" s="19">
        <f t="shared" si="167"/>
        <v>1329089.8</v>
      </c>
      <c r="L242" s="19">
        <f t="shared" si="167"/>
        <v>1827502.8</v>
      </c>
      <c r="M242" s="19">
        <f t="shared" si="167"/>
        <v>2375757.1</v>
      </c>
      <c r="N242" s="19">
        <f t="shared" si="167"/>
        <v>2981585.8</v>
      </c>
      <c r="O242" s="19">
        <f t="shared" si="167"/>
        <v>3968497.17</v>
      </c>
      <c r="P242" s="19">
        <f t="shared" si="167"/>
        <v>4742371.1499999994</v>
      </c>
      <c r="Q242" s="19">
        <f t="shared" si="167"/>
        <v>5524865.7199999997</v>
      </c>
      <c r="R242" s="19">
        <f t="shared" si="167"/>
        <v>6353603.1899999995</v>
      </c>
      <c r="S242" s="19">
        <f t="shared" si="167"/>
        <v>7211342.3799999999</v>
      </c>
      <c r="T242" s="19">
        <f t="shared" si="167"/>
        <v>8076712.5999999996</v>
      </c>
      <c r="U242" s="19">
        <f t="shared" si="167"/>
        <v>9651673.459999999</v>
      </c>
      <c r="V242" s="19">
        <f t="shared" si="167"/>
        <v>11244218.039999999</v>
      </c>
      <c r="W242" s="19">
        <f t="shared" si="167"/>
        <v>12930865.969999999</v>
      </c>
      <c r="X242" s="19">
        <f t="shared" si="167"/>
        <v>14676544.959999999</v>
      </c>
      <c r="Y242" s="19">
        <f t="shared" si="167"/>
        <v>16437733.399999999</v>
      </c>
      <c r="Z242" s="19">
        <f t="shared" si="167"/>
        <v>18410269.02</v>
      </c>
      <c r="AA242" s="19">
        <f t="shared" si="167"/>
        <v>26853229.193999998</v>
      </c>
      <c r="AB242" s="19">
        <f t="shared" si="167"/>
        <v>29672828.935199998</v>
      </c>
      <c r="AC242" s="19">
        <f t="shared" si="167"/>
        <v>32343394.089600001</v>
      </c>
      <c r="AD242" s="19">
        <f t="shared" si="167"/>
        <v>35254303.576799996</v>
      </c>
      <c r="AE242" s="19">
        <f t="shared" si="167"/>
        <v>38427210.491999999</v>
      </c>
      <c r="AF242" s="19">
        <f t="shared" si="167"/>
        <v>41309257.558799997</v>
      </c>
      <c r="AG242" s="19">
        <f t="shared" si="167"/>
        <v>45027109.076399997</v>
      </c>
      <c r="AH242" s="19">
        <f t="shared" si="167"/>
        <v>49079553.666000001</v>
      </c>
      <c r="AI242" s="19">
        <f t="shared" si="167"/>
        <v>52760529.610799998</v>
      </c>
      <c r="AJ242" s="19">
        <f t="shared" ref="AJ242:BK242" si="168">AJ$237*AJ$177</f>
        <v>56717569.959600002</v>
      </c>
      <c r="AK242" s="19">
        <f t="shared" si="168"/>
        <v>60971398.382399999</v>
      </c>
      <c r="AL242" s="19">
        <f t="shared" si="168"/>
        <v>72586217.299199998</v>
      </c>
      <c r="AM242" s="19">
        <f t="shared" si="168"/>
        <v>89764978.760800004</v>
      </c>
      <c r="AN242" s="19">
        <f t="shared" si="168"/>
        <v>95150885.275600001</v>
      </c>
      <c r="AO242" s="19">
        <f t="shared" si="168"/>
        <v>100859944.234</v>
      </c>
      <c r="AP242" s="19">
        <f t="shared" si="168"/>
        <v>106911563.6064</v>
      </c>
      <c r="AQ242" s="19">
        <f t="shared" si="168"/>
        <v>113326287.28119999</v>
      </c>
      <c r="AR242" s="19">
        <f t="shared" si="168"/>
        <v>120125892.42919999</v>
      </c>
      <c r="AS242" s="19">
        <f t="shared" si="168"/>
        <v>127333454.41319999</v>
      </c>
      <c r="AT242" s="19">
        <f t="shared" si="168"/>
        <v>134973476.6072</v>
      </c>
      <c r="AU242" s="19">
        <f t="shared" si="168"/>
        <v>143071890.3964</v>
      </c>
      <c r="AV242" s="19">
        <f t="shared" si="168"/>
        <v>151656217.45120001</v>
      </c>
      <c r="AW242" s="19">
        <f t="shared" si="168"/>
        <v>160755602.18199998</v>
      </c>
      <c r="AX242" s="19">
        <f t="shared" si="168"/>
        <v>167989614.82800001</v>
      </c>
      <c r="AY242" s="19">
        <f t="shared" si="168"/>
        <v>206335753.6275</v>
      </c>
      <c r="AZ242" s="19">
        <f t="shared" si="168"/>
        <v>215620878.75299999</v>
      </c>
      <c r="BA242" s="19">
        <f t="shared" si="168"/>
        <v>225323822.493</v>
      </c>
      <c r="BB242" s="19">
        <f t="shared" si="168"/>
        <v>235463429.21849999</v>
      </c>
      <c r="BC242" s="19">
        <f t="shared" si="168"/>
        <v>246059306.23049998</v>
      </c>
      <c r="BD242" s="19">
        <f t="shared" si="168"/>
        <v>257131976.34599999</v>
      </c>
      <c r="BE242" s="19">
        <f t="shared" si="168"/>
        <v>264845961.57600001</v>
      </c>
      <c r="BF242" s="19">
        <f t="shared" si="168"/>
        <v>272791343.47499996</v>
      </c>
      <c r="BG242" s="19">
        <f t="shared" si="168"/>
        <v>280975102.85249996</v>
      </c>
      <c r="BH242" s="19">
        <f t="shared" si="168"/>
        <v>289404373.10399997</v>
      </c>
      <c r="BI242" s="19">
        <f t="shared" si="168"/>
        <v>298086516.50400001</v>
      </c>
      <c r="BJ242" s="19">
        <f t="shared" si="168"/>
        <v>307029124.20599997</v>
      </c>
      <c r="BK242" s="19">
        <f t="shared" si="168"/>
        <v>316240016.24250001</v>
      </c>
    </row>
    <row r="243" spans="2:63" ht="13.5" customHeight="1">
      <c r="B243" s="23" t="s">
        <v>61</v>
      </c>
      <c r="C243" s="21" t="s">
        <v>19</v>
      </c>
      <c r="D243" s="19">
        <f t="shared" ref="D243:AI243" si="169">D$238*D$182</f>
        <v>0</v>
      </c>
      <c r="E243" s="19">
        <f t="shared" si="169"/>
        <v>0</v>
      </c>
      <c r="F243" s="19">
        <f t="shared" si="169"/>
        <v>0</v>
      </c>
      <c r="G243" s="19">
        <f t="shared" si="169"/>
        <v>0</v>
      </c>
      <c r="H243" s="19">
        <f t="shared" si="169"/>
        <v>0</v>
      </c>
      <c r="I243" s="19">
        <f t="shared" si="169"/>
        <v>0</v>
      </c>
      <c r="J243" s="19">
        <f t="shared" si="169"/>
        <v>0</v>
      </c>
      <c r="K243" s="19">
        <f t="shared" si="169"/>
        <v>0</v>
      </c>
      <c r="L243" s="19">
        <f t="shared" si="169"/>
        <v>0</v>
      </c>
      <c r="M243" s="19">
        <f t="shared" si="169"/>
        <v>0</v>
      </c>
      <c r="N243" s="19">
        <f t="shared" si="169"/>
        <v>0</v>
      </c>
      <c r="O243" s="19">
        <f t="shared" si="169"/>
        <v>0</v>
      </c>
      <c r="P243" s="19">
        <f t="shared" si="169"/>
        <v>0</v>
      </c>
      <c r="Q243" s="19">
        <f t="shared" si="169"/>
        <v>0</v>
      </c>
      <c r="R243" s="19">
        <f t="shared" si="169"/>
        <v>0</v>
      </c>
      <c r="S243" s="19">
        <f t="shared" si="169"/>
        <v>0</v>
      </c>
      <c r="T243" s="19">
        <f t="shared" si="169"/>
        <v>0</v>
      </c>
      <c r="U243" s="19">
        <f t="shared" si="169"/>
        <v>0</v>
      </c>
      <c r="V243" s="19">
        <f t="shared" si="169"/>
        <v>0</v>
      </c>
      <c r="W243" s="19">
        <f t="shared" si="169"/>
        <v>0</v>
      </c>
      <c r="X243" s="19">
        <f t="shared" si="169"/>
        <v>0</v>
      </c>
      <c r="Y243" s="19">
        <f t="shared" si="169"/>
        <v>0</v>
      </c>
      <c r="Z243" s="19">
        <f t="shared" si="169"/>
        <v>0</v>
      </c>
      <c r="AA243" s="19">
        <f t="shared" si="169"/>
        <v>0</v>
      </c>
      <c r="AB243" s="19">
        <f t="shared" si="169"/>
        <v>0</v>
      </c>
      <c r="AC243" s="19">
        <f t="shared" si="169"/>
        <v>0</v>
      </c>
      <c r="AD243" s="19">
        <f t="shared" si="169"/>
        <v>0</v>
      </c>
      <c r="AE243" s="19">
        <f t="shared" si="169"/>
        <v>0</v>
      </c>
      <c r="AF243" s="19">
        <f t="shared" si="169"/>
        <v>0</v>
      </c>
      <c r="AG243" s="19">
        <f t="shared" si="169"/>
        <v>0</v>
      </c>
      <c r="AH243" s="19">
        <f t="shared" si="169"/>
        <v>0</v>
      </c>
      <c r="AI243" s="19">
        <f t="shared" si="169"/>
        <v>0</v>
      </c>
      <c r="AJ243" s="19">
        <f t="shared" ref="AJ243:BK243" si="170">AJ$238*AJ$182</f>
        <v>0</v>
      </c>
      <c r="AK243" s="19">
        <f t="shared" si="170"/>
        <v>0</v>
      </c>
      <c r="AL243" s="19">
        <f t="shared" si="170"/>
        <v>0</v>
      </c>
      <c r="AM243" s="19">
        <f t="shared" si="170"/>
        <v>0</v>
      </c>
      <c r="AN243" s="19">
        <f t="shared" si="170"/>
        <v>0</v>
      </c>
      <c r="AO243" s="19">
        <f t="shared" si="170"/>
        <v>0</v>
      </c>
      <c r="AP243" s="19">
        <f t="shared" si="170"/>
        <v>0</v>
      </c>
      <c r="AQ243" s="19">
        <f t="shared" si="170"/>
        <v>0</v>
      </c>
      <c r="AR243" s="19">
        <f t="shared" si="170"/>
        <v>0</v>
      </c>
      <c r="AS243" s="19">
        <f t="shared" si="170"/>
        <v>0</v>
      </c>
      <c r="AT243" s="19">
        <f t="shared" si="170"/>
        <v>0</v>
      </c>
      <c r="AU243" s="19">
        <f t="shared" si="170"/>
        <v>0</v>
      </c>
      <c r="AV243" s="19">
        <f t="shared" si="170"/>
        <v>0</v>
      </c>
      <c r="AW243" s="19">
        <f t="shared" si="170"/>
        <v>0</v>
      </c>
      <c r="AX243" s="19">
        <f t="shared" si="170"/>
        <v>0</v>
      </c>
      <c r="AY243" s="19">
        <f t="shared" si="170"/>
        <v>0</v>
      </c>
      <c r="AZ243" s="19">
        <f t="shared" si="170"/>
        <v>0</v>
      </c>
      <c r="BA243" s="19">
        <f t="shared" si="170"/>
        <v>0</v>
      </c>
      <c r="BB243" s="19">
        <f t="shared" si="170"/>
        <v>0</v>
      </c>
      <c r="BC243" s="19">
        <f t="shared" si="170"/>
        <v>0</v>
      </c>
      <c r="BD243" s="19">
        <f t="shared" si="170"/>
        <v>0</v>
      </c>
      <c r="BE243" s="19">
        <f t="shared" si="170"/>
        <v>0</v>
      </c>
      <c r="BF243" s="19">
        <f t="shared" si="170"/>
        <v>0</v>
      </c>
      <c r="BG243" s="19">
        <f t="shared" si="170"/>
        <v>0</v>
      </c>
      <c r="BH243" s="19">
        <f t="shared" si="170"/>
        <v>0</v>
      </c>
      <c r="BI243" s="19">
        <f t="shared" si="170"/>
        <v>0</v>
      </c>
      <c r="BJ243" s="19">
        <f t="shared" si="170"/>
        <v>0</v>
      </c>
      <c r="BK243" s="19">
        <f t="shared" si="170"/>
        <v>0</v>
      </c>
    </row>
    <row r="244" spans="2:63" ht="13.5" customHeight="1">
      <c r="B244" s="24"/>
      <c r="C244" s="25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</row>
    <row r="245" spans="2:63" ht="13.5" customHeight="1">
      <c r="B245" s="27" t="s">
        <v>62</v>
      </c>
      <c r="C245" s="4" t="s">
        <v>19</v>
      </c>
      <c r="D245" s="29">
        <f t="shared" ref="D245:AI245" si="171">SUM(D247:D251)</f>
        <v>-92779.166666666672</v>
      </c>
      <c r="E245" s="29">
        <f t="shared" si="171"/>
        <v>-28766.866666666669</v>
      </c>
      <c r="F245" s="29">
        <f t="shared" si="171"/>
        <v>-37242.166666666672</v>
      </c>
      <c r="G245" s="29">
        <f t="shared" si="171"/>
        <v>-125932.3</v>
      </c>
      <c r="H245" s="29">
        <f t="shared" si="171"/>
        <v>-203087.2</v>
      </c>
      <c r="I245" s="29">
        <f t="shared" si="171"/>
        <v>-235234</v>
      </c>
      <c r="J245" s="29">
        <f t="shared" si="171"/>
        <v>-355784.5</v>
      </c>
      <c r="K245" s="29">
        <f t="shared" si="171"/>
        <v>-409229.2</v>
      </c>
      <c r="L245" s="29">
        <f t="shared" si="171"/>
        <v>-446149</v>
      </c>
      <c r="M245" s="29">
        <f t="shared" si="171"/>
        <v>-483313.9</v>
      </c>
      <c r="N245" s="29">
        <f t="shared" si="171"/>
        <v>-526245.10000000009</v>
      </c>
      <c r="O245" s="29">
        <f t="shared" si="171"/>
        <v>-541389.69999999995</v>
      </c>
      <c r="P245" s="29">
        <f t="shared" si="171"/>
        <v>-599091.4</v>
      </c>
      <c r="Q245" s="29">
        <f t="shared" si="171"/>
        <v>-604935.10000000009</v>
      </c>
      <c r="R245" s="29">
        <f t="shared" si="171"/>
        <v>-636282.10000000009</v>
      </c>
      <c r="S245" s="29">
        <f t="shared" si="171"/>
        <v>-655941.69999999995</v>
      </c>
      <c r="T245" s="29">
        <f t="shared" si="171"/>
        <v>-661114.60000000009</v>
      </c>
      <c r="U245" s="29">
        <f t="shared" si="171"/>
        <v>-1142129.8</v>
      </c>
      <c r="V245" s="29">
        <f t="shared" si="171"/>
        <v>-1154049.3999999999</v>
      </c>
      <c r="W245" s="29">
        <f t="shared" si="171"/>
        <v>-1217839.8999999999</v>
      </c>
      <c r="X245" s="29">
        <f t="shared" si="171"/>
        <v>-1257855.7000000002</v>
      </c>
      <c r="Y245" s="29">
        <f t="shared" si="171"/>
        <v>-1268369.2000000002</v>
      </c>
      <c r="Z245" s="29">
        <f t="shared" si="171"/>
        <v>-1411636.6</v>
      </c>
      <c r="AA245" s="29">
        <f t="shared" si="171"/>
        <v>-1384894.9</v>
      </c>
      <c r="AB245" s="29">
        <f t="shared" si="171"/>
        <v>-1522486.3</v>
      </c>
      <c r="AC245" s="29">
        <f t="shared" si="171"/>
        <v>-1445950.6</v>
      </c>
      <c r="AD245" s="29">
        <f t="shared" si="171"/>
        <v>-1569377.8</v>
      </c>
      <c r="AE245" s="29">
        <f t="shared" si="171"/>
        <v>-1703924.8</v>
      </c>
      <c r="AF245" s="29">
        <f t="shared" si="171"/>
        <v>-1554555.7</v>
      </c>
      <c r="AG245" s="29">
        <f t="shared" si="171"/>
        <v>-1983777.4000000001</v>
      </c>
      <c r="AH245" s="29">
        <f t="shared" si="171"/>
        <v>-2155605.4000000004</v>
      </c>
      <c r="AI245" s="29">
        <f t="shared" si="171"/>
        <v>-1964840.2</v>
      </c>
      <c r="AJ245" s="29">
        <f t="shared" ref="AJ245:BK245" si="172">SUM(AJ247:AJ251)</f>
        <v>-2106611.2000000002</v>
      </c>
      <c r="AK245" s="29">
        <f t="shared" si="172"/>
        <v>-2259024.7000000002</v>
      </c>
      <c r="AL245" s="29">
        <f t="shared" si="172"/>
        <v>-2422867.6</v>
      </c>
      <c r="AM245" s="29">
        <f t="shared" si="172"/>
        <v>-2094098.2</v>
      </c>
      <c r="AN245" s="29">
        <f t="shared" si="172"/>
        <v>-2215267.9000000004</v>
      </c>
      <c r="AO245" s="29">
        <f t="shared" si="172"/>
        <v>-2343713.2000000002</v>
      </c>
      <c r="AP245" s="29">
        <f t="shared" si="172"/>
        <v>-2479872.7000000002</v>
      </c>
      <c r="AQ245" s="29">
        <f t="shared" si="172"/>
        <v>-2624197.9000000004</v>
      </c>
      <c r="AR245" s="29">
        <f t="shared" si="172"/>
        <v>-2777179</v>
      </c>
      <c r="AS245" s="29">
        <f t="shared" si="172"/>
        <v>-2939332</v>
      </c>
      <c r="AT245" s="29">
        <f t="shared" si="172"/>
        <v>-3111224.5</v>
      </c>
      <c r="AU245" s="29">
        <f t="shared" si="172"/>
        <v>-3293424.1</v>
      </c>
      <c r="AV245" s="29">
        <f t="shared" si="172"/>
        <v>-3486562.9</v>
      </c>
      <c r="AW245" s="29">
        <f t="shared" si="172"/>
        <v>-3691285.9</v>
      </c>
      <c r="AX245" s="29">
        <f t="shared" si="172"/>
        <v>-2949845.5</v>
      </c>
      <c r="AY245" s="29">
        <f t="shared" si="172"/>
        <v>-3079232.5</v>
      </c>
      <c r="AZ245" s="29">
        <f t="shared" si="172"/>
        <v>-3214450.3000000003</v>
      </c>
      <c r="BA245" s="29">
        <f t="shared" si="172"/>
        <v>-3355744</v>
      </c>
      <c r="BB245" s="29">
        <f t="shared" si="172"/>
        <v>-3503410.3000000003</v>
      </c>
      <c r="BC245" s="29">
        <f t="shared" si="172"/>
        <v>-3657707.2</v>
      </c>
      <c r="BD245" s="29">
        <f t="shared" si="172"/>
        <v>-3818944.3000000003</v>
      </c>
      <c r="BE245" s="29">
        <f t="shared" si="172"/>
        <v>-2683138</v>
      </c>
      <c r="BF245" s="29">
        <f t="shared" si="172"/>
        <v>-2761389.4000000004</v>
      </c>
      <c r="BG245" s="29">
        <f t="shared" si="172"/>
        <v>-2842001.5</v>
      </c>
      <c r="BH245" s="29">
        <f t="shared" si="172"/>
        <v>-2925025.9</v>
      </c>
      <c r="BI245" s="29">
        <f t="shared" si="172"/>
        <v>-3010540</v>
      </c>
      <c r="BJ245" s="29">
        <f t="shared" si="172"/>
        <v>-3098621.2</v>
      </c>
      <c r="BK245" s="29">
        <f t="shared" si="172"/>
        <v>-3189346.9</v>
      </c>
    </row>
    <row r="246" spans="2:63" ht="13.5" customHeight="1">
      <c r="B246" s="24" t="s">
        <v>63</v>
      </c>
      <c r="C246" s="25" t="s">
        <v>12</v>
      </c>
      <c r="D246" s="26">
        <f t="shared" ref="D246:AI246" si="173">D245/D$240</f>
        <v>-42.903660886319848</v>
      </c>
      <c r="E246" s="26">
        <f t="shared" si="173"/>
        <v>-1.5642753177921942</v>
      </c>
      <c r="F246" s="26">
        <f t="shared" si="173"/>
        <v>-0.80990458875739224</v>
      </c>
      <c r="G246" s="26">
        <f t="shared" si="173"/>
        <v>-1.0954587960002957</v>
      </c>
      <c r="H246" s="26">
        <f t="shared" si="173"/>
        <v>-0.70662399979958601</v>
      </c>
      <c r="I246" s="26">
        <f t="shared" si="173"/>
        <v>-0.46769652393844557</v>
      </c>
      <c r="J246" s="26">
        <f t="shared" si="173"/>
        <v>-0.4042135703974622</v>
      </c>
      <c r="K246" s="26">
        <f t="shared" si="173"/>
        <v>-0.3079018438031802</v>
      </c>
      <c r="L246" s="26">
        <f t="shared" si="173"/>
        <v>-0.2441304057099119</v>
      </c>
      <c r="M246" s="26">
        <f t="shared" si="173"/>
        <v>-0.20343573844312621</v>
      </c>
      <c r="N246" s="26">
        <f t="shared" si="173"/>
        <v>-0.17649839223140926</v>
      </c>
      <c r="O246" s="26">
        <f t="shared" si="173"/>
        <v>-0.13642184353630268</v>
      </c>
      <c r="P246" s="26">
        <f t="shared" si="173"/>
        <v>-0.12632739637006271</v>
      </c>
      <c r="Q246" s="26">
        <f t="shared" si="173"/>
        <v>-0.10949317696720422</v>
      </c>
      <c r="R246" s="26">
        <f t="shared" si="173"/>
        <v>-0.10014508003922104</v>
      </c>
      <c r="S246" s="26">
        <f t="shared" si="173"/>
        <v>-9.0959722259089298E-2</v>
      </c>
      <c r="T246" s="26">
        <f t="shared" si="173"/>
        <v>-8.1854416857670545E-2</v>
      </c>
      <c r="U246" s="26">
        <f t="shared" si="173"/>
        <v>-0.11833489857830314</v>
      </c>
      <c r="V246" s="26">
        <f t="shared" si="173"/>
        <v>-0.10263491831042437</v>
      </c>
      <c r="W246" s="26">
        <f t="shared" si="173"/>
        <v>-9.4180846265472504E-2</v>
      </c>
      <c r="X246" s="26">
        <f t="shared" si="173"/>
        <v>-8.5705164493973668E-2</v>
      </c>
      <c r="Y246" s="26">
        <f t="shared" si="173"/>
        <v>-7.7162049604722283E-2</v>
      </c>
      <c r="Z246" s="26">
        <f t="shared" si="173"/>
        <v>-7.6676587314746372E-2</v>
      </c>
      <c r="AA246" s="26">
        <f t="shared" si="173"/>
        <v>-5.15727508969177E-2</v>
      </c>
      <c r="AB246" s="26">
        <f t="shared" si="173"/>
        <v>-5.1309105152219564E-2</v>
      </c>
      <c r="AC246" s="26">
        <f t="shared" si="173"/>
        <v>-4.4706210980651057E-2</v>
      </c>
      <c r="AD246" s="26">
        <f t="shared" si="173"/>
        <v>-4.4515921200405435E-2</v>
      </c>
      <c r="AE246" s="26">
        <f t="shared" si="173"/>
        <v>-4.4341620903102841E-2</v>
      </c>
      <c r="AF246" s="26">
        <f t="shared" si="173"/>
        <v>-3.7632138456790962E-2</v>
      </c>
      <c r="AG246" s="26">
        <f t="shared" si="173"/>
        <v>-4.4057400990012811E-2</v>
      </c>
      <c r="AH246" s="26">
        <f t="shared" si="173"/>
        <v>-4.3920639838526121E-2</v>
      </c>
      <c r="AI246" s="26">
        <f t="shared" si="173"/>
        <v>-3.7240721700371258E-2</v>
      </c>
      <c r="AJ246" s="26">
        <f t="shared" ref="AJ246:BK246" si="174">AJ245/AJ$240</f>
        <v>-3.7142127236772349E-2</v>
      </c>
      <c r="AK246" s="26">
        <f t="shared" si="174"/>
        <v>-3.7050564033841972E-2</v>
      </c>
      <c r="AL246" s="26">
        <f t="shared" si="174"/>
        <v>-3.3379168802982979E-2</v>
      </c>
      <c r="AM246" s="26">
        <f t="shared" si="174"/>
        <v>-2.3328677050993566E-2</v>
      </c>
      <c r="AN246" s="26">
        <f t="shared" si="174"/>
        <v>-2.328163204770594E-2</v>
      </c>
      <c r="AO246" s="26">
        <f t="shared" si="174"/>
        <v>-2.323730414288621E-2</v>
      </c>
      <c r="AP246" s="26">
        <f t="shared" si="174"/>
        <v>-2.3195551691019778E-2</v>
      </c>
      <c r="AQ246" s="26">
        <f t="shared" si="174"/>
        <v>-2.3156126993629445E-2</v>
      </c>
      <c r="AR246" s="26">
        <f t="shared" si="174"/>
        <v>-2.3118904208239855E-2</v>
      </c>
      <c r="AS246" s="26">
        <f t="shared" si="174"/>
        <v>-2.3083737212231753E-2</v>
      </c>
      <c r="AT246" s="26">
        <f t="shared" si="174"/>
        <v>-2.3050636156126361E-2</v>
      </c>
      <c r="AU246" s="26">
        <f t="shared" si="174"/>
        <v>-2.301936523572257E-2</v>
      </c>
      <c r="AV246" s="26">
        <f t="shared" si="174"/>
        <v>-2.2989910724378362E-2</v>
      </c>
      <c r="AW246" s="26">
        <f t="shared" si="174"/>
        <v>-2.296209805379534E-2</v>
      </c>
      <c r="AX246" s="26">
        <f t="shared" si="174"/>
        <v>-1.7559689645221619E-2</v>
      </c>
      <c r="AY246" s="26">
        <f t="shared" si="174"/>
        <v>-1.4923407339083702E-2</v>
      </c>
      <c r="AZ246" s="26">
        <f t="shared" si="174"/>
        <v>-1.4907880528964206E-2</v>
      </c>
      <c r="BA246" s="26">
        <f t="shared" si="174"/>
        <v>-1.4892983630722183E-2</v>
      </c>
      <c r="BB246" s="26">
        <f t="shared" si="174"/>
        <v>-1.4878787383789376E-2</v>
      </c>
      <c r="BC246" s="26">
        <f t="shared" si="174"/>
        <v>-1.4865144732927047E-2</v>
      </c>
      <c r="BD246" s="26">
        <f t="shared" si="174"/>
        <v>-1.4852078509524545E-2</v>
      </c>
      <c r="BE246" s="26">
        <f t="shared" si="174"/>
        <v>-1.0130937938542245E-2</v>
      </c>
      <c r="BF246" s="26">
        <f t="shared" si="174"/>
        <v>-1.0122716376639968E-2</v>
      </c>
      <c r="BG246" s="26">
        <f t="shared" si="174"/>
        <v>-1.0114780530899673E-2</v>
      </c>
      <c r="BH246" s="26">
        <f t="shared" si="174"/>
        <v>-1.0107054944013809E-2</v>
      </c>
      <c r="BI246" s="26">
        <f t="shared" si="174"/>
        <v>-1.0099551081035232E-2</v>
      </c>
      <c r="BJ246" s="26">
        <f t="shared" si="174"/>
        <v>-1.0092271239783079E-2</v>
      </c>
      <c r="BK246" s="26">
        <f t="shared" si="174"/>
        <v>-1.0085209765339553E-2</v>
      </c>
    </row>
    <row r="247" spans="2:63" ht="13.5" customHeight="1">
      <c r="B247" s="23" t="str">
        <f>B382</f>
        <v>Setup</v>
      </c>
      <c r="C247" s="21" t="s">
        <v>19</v>
      </c>
      <c r="D247" s="19">
        <f t="shared" ref="D247:AI247" si="175">IF(D$234&lt;=3,-$D$382/3,0)</f>
        <v>-16666.666666666668</v>
      </c>
      <c r="E247" s="19">
        <f t="shared" si="175"/>
        <v>-16666.666666666668</v>
      </c>
      <c r="F247" s="19">
        <f t="shared" si="175"/>
        <v>-16666.666666666668</v>
      </c>
      <c r="G247" s="19">
        <f t="shared" si="175"/>
        <v>0</v>
      </c>
      <c r="H247" s="19">
        <f t="shared" si="175"/>
        <v>0</v>
      </c>
      <c r="I247" s="19">
        <f t="shared" si="175"/>
        <v>0</v>
      </c>
      <c r="J247" s="19">
        <f t="shared" si="175"/>
        <v>0</v>
      </c>
      <c r="K247" s="19">
        <f t="shared" si="175"/>
        <v>0</v>
      </c>
      <c r="L247" s="19">
        <f t="shared" si="175"/>
        <v>0</v>
      </c>
      <c r="M247" s="19">
        <f t="shared" si="175"/>
        <v>0</v>
      </c>
      <c r="N247" s="19">
        <f t="shared" si="175"/>
        <v>0</v>
      </c>
      <c r="O247" s="19">
        <f t="shared" si="175"/>
        <v>0</v>
      </c>
      <c r="P247" s="19">
        <f t="shared" si="175"/>
        <v>0</v>
      </c>
      <c r="Q247" s="19">
        <f t="shared" si="175"/>
        <v>0</v>
      </c>
      <c r="R247" s="19">
        <f t="shared" si="175"/>
        <v>0</v>
      </c>
      <c r="S247" s="19">
        <f t="shared" si="175"/>
        <v>0</v>
      </c>
      <c r="T247" s="19">
        <f t="shared" si="175"/>
        <v>0</v>
      </c>
      <c r="U247" s="19">
        <f t="shared" si="175"/>
        <v>0</v>
      </c>
      <c r="V247" s="19">
        <f t="shared" si="175"/>
        <v>0</v>
      </c>
      <c r="W247" s="19">
        <f t="shared" si="175"/>
        <v>0</v>
      </c>
      <c r="X247" s="19">
        <f t="shared" si="175"/>
        <v>0</v>
      </c>
      <c r="Y247" s="19">
        <f t="shared" si="175"/>
        <v>0</v>
      </c>
      <c r="Z247" s="19">
        <f t="shared" si="175"/>
        <v>0</v>
      </c>
      <c r="AA247" s="19">
        <f t="shared" si="175"/>
        <v>0</v>
      </c>
      <c r="AB247" s="19">
        <f t="shared" si="175"/>
        <v>0</v>
      </c>
      <c r="AC247" s="19">
        <f t="shared" si="175"/>
        <v>0</v>
      </c>
      <c r="AD247" s="19">
        <f t="shared" si="175"/>
        <v>0</v>
      </c>
      <c r="AE247" s="19">
        <f t="shared" si="175"/>
        <v>0</v>
      </c>
      <c r="AF247" s="19">
        <f t="shared" si="175"/>
        <v>0</v>
      </c>
      <c r="AG247" s="19">
        <f t="shared" si="175"/>
        <v>0</v>
      </c>
      <c r="AH247" s="19">
        <f t="shared" si="175"/>
        <v>0</v>
      </c>
      <c r="AI247" s="19">
        <f t="shared" si="175"/>
        <v>0</v>
      </c>
      <c r="AJ247" s="19">
        <f t="shared" ref="AJ247:BK247" si="176">IF(AJ$234&lt;=3,-$D$382/3,0)</f>
        <v>0</v>
      </c>
      <c r="AK247" s="19">
        <f t="shared" si="176"/>
        <v>0</v>
      </c>
      <c r="AL247" s="19">
        <f t="shared" si="176"/>
        <v>0</v>
      </c>
      <c r="AM247" s="19">
        <f t="shared" si="176"/>
        <v>0</v>
      </c>
      <c r="AN247" s="19">
        <f t="shared" si="176"/>
        <v>0</v>
      </c>
      <c r="AO247" s="19">
        <f t="shared" si="176"/>
        <v>0</v>
      </c>
      <c r="AP247" s="19">
        <f t="shared" si="176"/>
        <v>0</v>
      </c>
      <c r="AQ247" s="19">
        <f t="shared" si="176"/>
        <v>0</v>
      </c>
      <c r="AR247" s="19">
        <f t="shared" si="176"/>
        <v>0</v>
      </c>
      <c r="AS247" s="19">
        <f t="shared" si="176"/>
        <v>0</v>
      </c>
      <c r="AT247" s="19">
        <f t="shared" si="176"/>
        <v>0</v>
      </c>
      <c r="AU247" s="19">
        <f t="shared" si="176"/>
        <v>0</v>
      </c>
      <c r="AV247" s="19">
        <f t="shared" si="176"/>
        <v>0</v>
      </c>
      <c r="AW247" s="19">
        <f t="shared" si="176"/>
        <v>0</v>
      </c>
      <c r="AX247" s="19">
        <f t="shared" si="176"/>
        <v>0</v>
      </c>
      <c r="AY247" s="19">
        <f t="shared" si="176"/>
        <v>0</v>
      </c>
      <c r="AZ247" s="19">
        <f t="shared" si="176"/>
        <v>0</v>
      </c>
      <c r="BA247" s="19">
        <f t="shared" si="176"/>
        <v>0</v>
      </c>
      <c r="BB247" s="19">
        <f t="shared" si="176"/>
        <v>0</v>
      </c>
      <c r="BC247" s="19">
        <f t="shared" si="176"/>
        <v>0</v>
      </c>
      <c r="BD247" s="19">
        <f t="shared" si="176"/>
        <v>0</v>
      </c>
      <c r="BE247" s="19">
        <f t="shared" si="176"/>
        <v>0</v>
      </c>
      <c r="BF247" s="19">
        <f t="shared" si="176"/>
        <v>0</v>
      </c>
      <c r="BG247" s="19">
        <f t="shared" si="176"/>
        <v>0</v>
      </c>
      <c r="BH247" s="19">
        <f t="shared" si="176"/>
        <v>0</v>
      </c>
      <c r="BI247" s="19">
        <f t="shared" si="176"/>
        <v>0</v>
      </c>
      <c r="BJ247" s="19">
        <f t="shared" si="176"/>
        <v>0</v>
      </c>
      <c r="BK247" s="19">
        <f t="shared" si="176"/>
        <v>0</v>
      </c>
    </row>
    <row r="248" spans="2:63" ht="13.5" customHeight="1">
      <c r="B248" s="23" t="str">
        <f>B383</f>
        <v>Embossing (com finishing)</v>
      </c>
      <c r="C248" s="21"/>
      <c r="D248" s="19">
        <f t="shared" ref="D248:AI248" si="177">D225+D230</f>
        <v>-74500</v>
      </c>
      <c r="E248" s="19">
        <f t="shared" si="177"/>
        <v>0</v>
      </c>
      <c r="F248" s="19">
        <f t="shared" si="177"/>
        <v>0</v>
      </c>
      <c r="G248" s="19">
        <f t="shared" si="177"/>
        <v>-74500</v>
      </c>
      <c r="H248" s="19">
        <f t="shared" si="177"/>
        <v>-74500</v>
      </c>
      <c r="I248" s="19">
        <f t="shared" si="177"/>
        <v>-74500</v>
      </c>
      <c r="J248" s="19">
        <f t="shared" si="177"/>
        <v>-74500</v>
      </c>
      <c r="K248" s="19">
        <f t="shared" si="177"/>
        <v>-74500</v>
      </c>
      <c r="L248" s="19">
        <f t="shared" si="177"/>
        <v>-74500</v>
      </c>
      <c r="M248" s="19">
        <f t="shared" si="177"/>
        <v>-74500</v>
      </c>
      <c r="N248" s="19">
        <f t="shared" si="177"/>
        <v>-74500</v>
      </c>
      <c r="O248" s="19">
        <f t="shared" si="177"/>
        <v>-74500</v>
      </c>
      <c r="P248" s="19">
        <f t="shared" si="177"/>
        <v>-74500</v>
      </c>
      <c r="Q248" s="19">
        <f t="shared" si="177"/>
        <v>-74500</v>
      </c>
      <c r="R248" s="19">
        <f t="shared" si="177"/>
        <v>-74500</v>
      </c>
      <c r="S248" s="19">
        <f t="shared" si="177"/>
        <v>-74500</v>
      </c>
      <c r="T248" s="19">
        <f t="shared" si="177"/>
        <v>-74500</v>
      </c>
      <c r="U248" s="19">
        <f t="shared" si="177"/>
        <v>-74500</v>
      </c>
      <c r="V248" s="19">
        <f t="shared" si="177"/>
        <v>-74500</v>
      </c>
      <c r="W248" s="19">
        <f t="shared" si="177"/>
        <v>-74500</v>
      </c>
      <c r="X248" s="19">
        <f t="shared" si="177"/>
        <v>-74500</v>
      </c>
      <c r="Y248" s="19">
        <f t="shared" si="177"/>
        <v>-74500</v>
      </c>
      <c r="Z248" s="19">
        <f t="shared" si="177"/>
        <v>-74500</v>
      </c>
      <c r="AA248" s="19">
        <f t="shared" si="177"/>
        <v>-74500</v>
      </c>
      <c r="AB248" s="19">
        <f t="shared" si="177"/>
        <v>-74500</v>
      </c>
      <c r="AC248" s="19">
        <f t="shared" si="177"/>
        <v>-74500</v>
      </c>
      <c r="AD248" s="19">
        <f t="shared" si="177"/>
        <v>-74500</v>
      </c>
      <c r="AE248" s="19">
        <f t="shared" si="177"/>
        <v>-74500</v>
      </c>
      <c r="AF248" s="19">
        <f t="shared" si="177"/>
        <v>-74500</v>
      </c>
      <c r="AG248" s="19">
        <f t="shared" si="177"/>
        <v>-74500</v>
      </c>
      <c r="AH248" s="19">
        <f t="shared" si="177"/>
        <v>-74500</v>
      </c>
      <c r="AI248" s="19">
        <f t="shared" si="177"/>
        <v>-74500</v>
      </c>
      <c r="AJ248" s="19">
        <f t="shared" ref="AJ248:BK248" si="178">AJ225+AJ230</f>
        <v>-74500</v>
      </c>
      <c r="AK248" s="19">
        <f t="shared" si="178"/>
        <v>-74500</v>
      </c>
      <c r="AL248" s="19">
        <f t="shared" si="178"/>
        <v>-74500</v>
      </c>
      <c r="AM248" s="19">
        <f t="shared" si="178"/>
        <v>-74500</v>
      </c>
      <c r="AN248" s="19">
        <f t="shared" si="178"/>
        <v>-74500</v>
      </c>
      <c r="AO248" s="19">
        <f t="shared" si="178"/>
        <v>-74500</v>
      </c>
      <c r="AP248" s="19">
        <f t="shared" si="178"/>
        <v>-74500</v>
      </c>
      <c r="AQ248" s="19">
        <f t="shared" si="178"/>
        <v>-74500</v>
      </c>
      <c r="AR248" s="19">
        <f t="shared" si="178"/>
        <v>-74500</v>
      </c>
      <c r="AS248" s="19">
        <f t="shared" si="178"/>
        <v>-74500</v>
      </c>
      <c r="AT248" s="19">
        <f t="shared" si="178"/>
        <v>-74500</v>
      </c>
      <c r="AU248" s="19">
        <f t="shared" si="178"/>
        <v>-74500</v>
      </c>
      <c r="AV248" s="19">
        <f t="shared" si="178"/>
        <v>-74500</v>
      </c>
      <c r="AW248" s="19">
        <f t="shared" si="178"/>
        <v>-74500</v>
      </c>
      <c r="AX248" s="19">
        <f t="shared" si="178"/>
        <v>-74500</v>
      </c>
      <c r="AY248" s="19">
        <f t="shared" si="178"/>
        <v>-74500</v>
      </c>
      <c r="AZ248" s="19">
        <f t="shared" si="178"/>
        <v>-74500</v>
      </c>
      <c r="BA248" s="19">
        <f t="shared" si="178"/>
        <v>-74500</v>
      </c>
      <c r="BB248" s="19">
        <f t="shared" si="178"/>
        <v>-74500</v>
      </c>
      <c r="BC248" s="19">
        <f t="shared" si="178"/>
        <v>-74500</v>
      </c>
      <c r="BD248" s="19">
        <f t="shared" si="178"/>
        <v>-74500</v>
      </c>
      <c r="BE248" s="19">
        <f t="shared" si="178"/>
        <v>-74500</v>
      </c>
      <c r="BF248" s="19">
        <f t="shared" si="178"/>
        <v>-74500</v>
      </c>
      <c r="BG248" s="19">
        <f t="shared" si="178"/>
        <v>-74500</v>
      </c>
      <c r="BH248" s="19">
        <f t="shared" si="178"/>
        <v>-74500</v>
      </c>
      <c r="BI248" s="19">
        <f t="shared" si="178"/>
        <v>-74500</v>
      </c>
      <c r="BJ248" s="19">
        <f t="shared" si="178"/>
        <v>-74500</v>
      </c>
      <c r="BK248" s="19">
        <f t="shared" si="178"/>
        <v>-74500</v>
      </c>
    </row>
    <row r="249" spans="2:63" ht="13.5" customHeight="1">
      <c r="B249" s="23" t="str">
        <f>B387</f>
        <v>Logística</v>
      </c>
      <c r="C249" s="21" t="s">
        <v>19</v>
      </c>
      <c r="D249" s="19">
        <f t="shared" ref="D249:AI249" si="179">-D$147*$D387</f>
        <v>-1237.5</v>
      </c>
      <c r="E249" s="28">
        <f t="shared" si="179"/>
        <v>-9286.2000000000007</v>
      </c>
      <c r="F249" s="28">
        <f t="shared" si="179"/>
        <v>-15790.5</v>
      </c>
      <c r="G249" s="28">
        <f t="shared" si="179"/>
        <v>-39471.300000000003</v>
      </c>
      <c r="H249" s="28">
        <f t="shared" si="179"/>
        <v>-98683.199999999997</v>
      </c>
      <c r="I249" s="28">
        <f t="shared" si="179"/>
        <v>-123354</v>
      </c>
      <c r="J249" s="28">
        <f t="shared" si="179"/>
        <v>-215869.5</v>
      </c>
      <c r="K249" s="28">
        <f t="shared" si="179"/>
        <v>-256885.2</v>
      </c>
      <c r="L249" s="28">
        <f t="shared" si="179"/>
        <v>-285219</v>
      </c>
      <c r="M249" s="28">
        <f t="shared" si="179"/>
        <v>-313740.90000000002</v>
      </c>
      <c r="N249" s="28">
        <f t="shared" si="179"/>
        <v>-346688.10000000003</v>
      </c>
      <c r="O249" s="28">
        <f t="shared" si="179"/>
        <v>-358310.7</v>
      </c>
      <c r="P249" s="28">
        <f t="shared" si="179"/>
        <v>-402593.4</v>
      </c>
      <c r="Q249" s="28">
        <f t="shared" si="179"/>
        <v>-407078.10000000003</v>
      </c>
      <c r="R249" s="28">
        <f t="shared" si="179"/>
        <v>-431135.10000000003</v>
      </c>
      <c r="S249" s="28">
        <f t="shared" si="179"/>
        <v>-446222.7</v>
      </c>
      <c r="T249" s="28">
        <f t="shared" si="179"/>
        <v>-450192.60000000003</v>
      </c>
      <c r="U249" s="28">
        <f t="shared" si="179"/>
        <v>-819343.8</v>
      </c>
      <c r="V249" s="28">
        <f t="shared" si="179"/>
        <v>-828491.4</v>
      </c>
      <c r="W249" s="28">
        <f t="shared" si="179"/>
        <v>-877446.9</v>
      </c>
      <c r="X249" s="28">
        <f t="shared" si="179"/>
        <v>-908156.70000000007</v>
      </c>
      <c r="Y249" s="28">
        <f t="shared" si="179"/>
        <v>-916225.20000000007</v>
      </c>
      <c r="Z249" s="28">
        <f t="shared" si="179"/>
        <v>-1026174.6000000001</v>
      </c>
      <c r="AA249" s="28">
        <f t="shared" si="179"/>
        <v>-1005651.9</v>
      </c>
      <c r="AB249" s="28">
        <f t="shared" si="179"/>
        <v>-1111245.3</v>
      </c>
      <c r="AC249" s="28">
        <f t="shared" si="179"/>
        <v>-1052508.6000000001</v>
      </c>
      <c r="AD249" s="28">
        <f t="shared" si="179"/>
        <v>-1147231.8</v>
      </c>
      <c r="AE249" s="28">
        <f t="shared" si="179"/>
        <v>-1250488.8</v>
      </c>
      <c r="AF249" s="28">
        <f t="shared" si="179"/>
        <v>-1135856.7</v>
      </c>
      <c r="AG249" s="28">
        <f t="shared" si="179"/>
        <v>-1465259.4000000001</v>
      </c>
      <c r="AH249" s="28">
        <f t="shared" si="179"/>
        <v>-1597127.4000000001</v>
      </c>
      <c r="AI249" s="28">
        <f t="shared" si="179"/>
        <v>-1450726.2</v>
      </c>
      <c r="AJ249" s="28">
        <f t="shared" ref="AJ249:BK249" si="180">-AJ$147*$D387</f>
        <v>-1559527.2</v>
      </c>
      <c r="AK249" s="28">
        <f t="shared" si="180"/>
        <v>-1676495.7</v>
      </c>
      <c r="AL249" s="28">
        <f t="shared" si="180"/>
        <v>-1802235.6</v>
      </c>
      <c r="AM249" s="28">
        <f t="shared" si="180"/>
        <v>-1549924.2</v>
      </c>
      <c r="AN249" s="28">
        <f t="shared" si="180"/>
        <v>-1642914.9000000001</v>
      </c>
      <c r="AO249" s="28">
        <f t="shared" si="180"/>
        <v>-1741489.2</v>
      </c>
      <c r="AP249" s="28">
        <f t="shared" si="180"/>
        <v>-1845983.7</v>
      </c>
      <c r="AQ249" s="28">
        <f t="shared" si="180"/>
        <v>-1956744.9000000001</v>
      </c>
      <c r="AR249" s="28">
        <f t="shared" si="180"/>
        <v>-2074149</v>
      </c>
      <c r="AS249" s="28">
        <f t="shared" si="180"/>
        <v>-2198592</v>
      </c>
      <c r="AT249" s="28">
        <f t="shared" si="180"/>
        <v>-2330509.5</v>
      </c>
      <c r="AU249" s="28">
        <f t="shared" si="180"/>
        <v>-2470337.1</v>
      </c>
      <c r="AV249" s="28">
        <f t="shared" si="180"/>
        <v>-2618559.9</v>
      </c>
      <c r="AW249" s="28">
        <f t="shared" si="180"/>
        <v>-2775672.9</v>
      </c>
      <c r="AX249" s="28">
        <f t="shared" si="180"/>
        <v>-2206660.5</v>
      </c>
      <c r="AY249" s="28">
        <f t="shared" si="180"/>
        <v>-2305957.5</v>
      </c>
      <c r="AZ249" s="28">
        <f t="shared" si="180"/>
        <v>-2409729.3000000003</v>
      </c>
      <c r="BA249" s="28">
        <f t="shared" si="180"/>
        <v>-2518164</v>
      </c>
      <c r="BB249" s="28">
        <f t="shared" si="180"/>
        <v>-2631489.3000000003</v>
      </c>
      <c r="BC249" s="28">
        <f t="shared" si="180"/>
        <v>-2749903.2</v>
      </c>
      <c r="BD249" s="28">
        <f t="shared" si="180"/>
        <v>-2873643.3000000003</v>
      </c>
      <c r="BE249" s="28">
        <f t="shared" si="180"/>
        <v>-2001978</v>
      </c>
      <c r="BF249" s="28">
        <f t="shared" si="180"/>
        <v>-2062031.4000000001</v>
      </c>
      <c r="BG249" s="28">
        <f t="shared" si="180"/>
        <v>-2123896.5</v>
      </c>
      <c r="BH249" s="28">
        <f t="shared" si="180"/>
        <v>-2187612.9</v>
      </c>
      <c r="BI249" s="28">
        <f t="shared" si="180"/>
        <v>-2253240</v>
      </c>
      <c r="BJ249" s="28">
        <f t="shared" si="180"/>
        <v>-2320837.2000000002</v>
      </c>
      <c r="BK249" s="28">
        <f t="shared" si="180"/>
        <v>-2390463.9</v>
      </c>
    </row>
    <row r="250" spans="2:63" ht="13.5" customHeight="1">
      <c r="B250" s="23" t="str">
        <f>B388</f>
        <v>KYC PF, MEI, EI, EIRELI</v>
      </c>
      <c r="C250" s="21" t="s">
        <v>19</v>
      </c>
      <c r="D250" s="19">
        <f t="shared" ref="D250:AI250" si="181">-D$147*$D388</f>
        <v>-375</v>
      </c>
      <c r="E250" s="28">
        <f t="shared" si="181"/>
        <v>-2814</v>
      </c>
      <c r="F250" s="28">
        <f t="shared" si="181"/>
        <v>-4785</v>
      </c>
      <c r="G250" s="28">
        <f t="shared" si="181"/>
        <v>-11961</v>
      </c>
      <c r="H250" s="28">
        <f t="shared" si="181"/>
        <v>-29904</v>
      </c>
      <c r="I250" s="28">
        <f t="shared" si="181"/>
        <v>-37380</v>
      </c>
      <c r="J250" s="28">
        <f t="shared" si="181"/>
        <v>-65415</v>
      </c>
      <c r="K250" s="28">
        <f t="shared" si="181"/>
        <v>-77844</v>
      </c>
      <c r="L250" s="28">
        <f t="shared" si="181"/>
        <v>-86430</v>
      </c>
      <c r="M250" s="28">
        <f t="shared" si="181"/>
        <v>-95073</v>
      </c>
      <c r="N250" s="28">
        <f t="shared" si="181"/>
        <v>-105057</v>
      </c>
      <c r="O250" s="28">
        <f t="shared" si="181"/>
        <v>-108579</v>
      </c>
      <c r="P250" s="28">
        <f t="shared" si="181"/>
        <v>-121998</v>
      </c>
      <c r="Q250" s="28">
        <f t="shared" si="181"/>
        <v>-123357</v>
      </c>
      <c r="R250" s="28">
        <f t="shared" si="181"/>
        <v>-130647</v>
      </c>
      <c r="S250" s="28">
        <f t="shared" si="181"/>
        <v>-135219</v>
      </c>
      <c r="T250" s="28">
        <f t="shared" si="181"/>
        <v>-136422</v>
      </c>
      <c r="U250" s="28">
        <f t="shared" si="181"/>
        <v>-248286</v>
      </c>
      <c r="V250" s="28">
        <f t="shared" si="181"/>
        <v>-251058</v>
      </c>
      <c r="W250" s="28">
        <f t="shared" si="181"/>
        <v>-265893</v>
      </c>
      <c r="X250" s="28">
        <f t="shared" si="181"/>
        <v>-275199</v>
      </c>
      <c r="Y250" s="28">
        <f t="shared" si="181"/>
        <v>-277644</v>
      </c>
      <c r="Z250" s="28">
        <f t="shared" si="181"/>
        <v>-310962</v>
      </c>
      <c r="AA250" s="28">
        <f t="shared" si="181"/>
        <v>-304743</v>
      </c>
      <c r="AB250" s="28">
        <f t="shared" si="181"/>
        <v>-336741</v>
      </c>
      <c r="AC250" s="28">
        <f t="shared" si="181"/>
        <v>-318942</v>
      </c>
      <c r="AD250" s="28">
        <f t="shared" si="181"/>
        <v>-347646</v>
      </c>
      <c r="AE250" s="28">
        <f t="shared" si="181"/>
        <v>-378936</v>
      </c>
      <c r="AF250" s="28">
        <f t="shared" si="181"/>
        <v>-344199</v>
      </c>
      <c r="AG250" s="28">
        <f t="shared" si="181"/>
        <v>-444018</v>
      </c>
      <c r="AH250" s="28">
        <f t="shared" si="181"/>
        <v>-483978</v>
      </c>
      <c r="AI250" s="28">
        <f t="shared" si="181"/>
        <v>-439614</v>
      </c>
      <c r="AJ250" s="28">
        <f t="shared" ref="AJ250:BK250" si="182">-AJ$147*$D388</f>
        <v>-472584</v>
      </c>
      <c r="AK250" s="28">
        <f t="shared" si="182"/>
        <v>-508029</v>
      </c>
      <c r="AL250" s="28">
        <f t="shared" si="182"/>
        <v>-546132</v>
      </c>
      <c r="AM250" s="28">
        <f t="shared" si="182"/>
        <v>-469674</v>
      </c>
      <c r="AN250" s="28">
        <f t="shared" si="182"/>
        <v>-497853</v>
      </c>
      <c r="AO250" s="28">
        <f t="shared" si="182"/>
        <v>-527724</v>
      </c>
      <c r="AP250" s="28">
        <f t="shared" si="182"/>
        <v>-559389</v>
      </c>
      <c r="AQ250" s="28">
        <f t="shared" si="182"/>
        <v>-592953</v>
      </c>
      <c r="AR250" s="28">
        <f t="shared" si="182"/>
        <v>-628530</v>
      </c>
      <c r="AS250" s="28">
        <f t="shared" si="182"/>
        <v>-666240</v>
      </c>
      <c r="AT250" s="28">
        <f t="shared" si="182"/>
        <v>-706215</v>
      </c>
      <c r="AU250" s="28">
        <f t="shared" si="182"/>
        <v>-748587</v>
      </c>
      <c r="AV250" s="28">
        <f t="shared" si="182"/>
        <v>-793503</v>
      </c>
      <c r="AW250" s="28">
        <f t="shared" si="182"/>
        <v>-841113</v>
      </c>
      <c r="AX250" s="28">
        <f t="shared" si="182"/>
        <v>-668685</v>
      </c>
      <c r="AY250" s="28">
        <f t="shared" si="182"/>
        <v>-698775</v>
      </c>
      <c r="AZ250" s="28">
        <f t="shared" si="182"/>
        <v>-730221</v>
      </c>
      <c r="BA250" s="28">
        <f t="shared" si="182"/>
        <v>-763080</v>
      </c>
      <c r="BB250" s="28">
        <f t="shared" si="182"/>
        <v>-797421</v>
      </c>
      <c r="BC250" s="28">
        <f t="shared" si="182"/>
        <v>-833304</v>
      </c>
      <c r="BD250" s="28">
        <f t="shared" si="182"/>
        <v>-870801</v>
      </c>
      <c r="BE250" s="28">
        <f t="shared" si="182"/>
        <v>-606660</v>
      </c>
      <c r="BF250" s="28">
        <f t="shared" si="182"/>
        <v>-624858</v>
      </c>
      <c r="BG250" s="28">
        <f t="shared" si="182"/>
        <v>-643605</v>
      </c>
      <c r="BH250" s="28">
        <f t="shared" si="182"/>
        <v>-662913</v>
      </c>
      <c r="BI250" s="28">
        <f t="shared" si="182"/>
        <v>-682800</v>
      </c>
      <c r="BJ250" s="28">
        <f t="shared" si="182"/>
        <v>-703284</v>
      </c>
      <c r="BK250" s="28">
        <f t="shared" si="182"/>
        <v>-724383</v>
      </c>
    </row>
    <row r="251" spans="2:63" ht="13.5" customHeight="1">
      <c r="B251" s="23" t="str">
        <f>B389</f>
        <v>KYC PJ (Ltda, SA)</v>
      </c>
      <c r="C251" s="21" t="s">
        <v>19</v>
      </c>
      <c r="D251" s="49">
        <v>0</v>
      </c>
      <c r="E251" s="28">
        <f t="shared" ref="E251:AJ251" si="183">D251</f>
        <v>0</v>
      </c>
      <c r="F251" s="28">
        <f t="shared" si="183"/>
        <v>0</v>
      </c>
      <c r="G251" s="28">
        <f t="shared" si="183"/>
        <v>0</v>
      </c>
      <c r="H251" s="28">
        <f t="shared" si="183"/>
        <v>0</v>
      </c>
      <c r="I251" s="28">
        <f t="shared" si="183"/>
        <v>0</v>
      </c>
      <c r="J251" s="28">
        <f t="shared" si="183"/>
        <v>0</v>
      </c>
      <c r="K251" s="28">
        <f t="shared" si="183"/>
        <v>0</v>
      </c>
      <c r="L251" s="28">
        <f t="shared" si="183"/>
        <v>0</v>
      </c>
      <c r="M251" s="28">
        <f t="shared" si="183"/>
        <v>0</v>
      </c>
      <c r="N251" s="28">
        <f t="shared" si="183"/>
        <v>0</v>
      </c>
      <c r="O251" s="28">
        <f t="shared" si="183"/>
        <v>0</v>
      </c>
      <c r="P251" s="28">
        <f t="shared" si="183"/>
        <v>0</v>
      </c>
      <c r="Q251" s="28">
        <f t="shared" si="183"/>
        <v>0</v>
      </c>
      <c r="R251" s="28">
        <f t="shared" si="183"/>
        <v>0</v>
      </c>
      <c r="S251" s="28">
        <f t="shared" si="183"/>
        <v>0</v>
      </c>
      <c r="T251" s="28">
        <f t="shared" si="183"/>
        <v>0</v>
      </c>
      <c r="U251" s="28">
        <f t="shared" si="183"/>
        <v>0</v>
      </c>
      <c r="V251" s="28">
        <f t="shared" si="183"/>
        <v>0</v>
      </c>
      <c r="W251" s="28">
        <f t="shared" si="183"/>
        <v>0</v>
      </c>
      <c r="X251" s="28">
        <f t="shared" si="183"/>
        <v>0</v>
      </c>
      <c r="Y251" s="28">
        <f t="shared" si="183"/>
        <v>0</v>
      </c>
      <c r="Z251" s="28">
        <f t="shared" si="183"/>
        <v>0</v>
      </c>
      <c r="AA251" s="28">
        <f t="shared" si="183"/>
        <v>0</v>
      </c>
      <c r="AB251" s="28">
        <f t="shared" si="183"/>
        <v>0</v>
      </c>
      <c r="AC251" s="28">
        <f t="shared" si="183"/>
        <v>0</v>
      </c>
      <c r="AD251" s="28">
        <f t="shared" si="183"/>
        <v>0</v>
      </c>
      <c r="AE251" s="28">
        <f t="shared" si="183"/>
        <v>0</v>
      </c>
      <c r="AF251" s="28">
        <f t="shared" si="183"/>
        <v>0</v>
      </c>
      <c r="AG251" s="28">
        <f t="shared" si="183"/>
        <v>0</v>
      </c>
      <c r="AH251" s="28">
        <f t="shared" si="183"/>
        <v>0</v>
      </c>
      <c r="AI251" s="28">
        <f t="shared" si="183"/>
        <v>0</v>
      </c>
      <c r="AJ251" s="28">
        <f t="shared" si="183"/>
        <v>0</v>
      </c>
      <c r="AK251" s="28">
        <f t="shared" ref="AK251:BK251" si="184">AJ251</f>
        <v>0</v>
      </c>
      <c r="AL251" s="28">
        <f t="shared" si="184"/>
        <v>0</v>
      </c>
      <c r="AM251" s="28">
        <f t="shared" si="184"/>
        <v>0</v>
      </c>
      <c r="AN251" s="28">
        <f t="shared" si="184"/>
        <v>0</v>
      </c>
      <c r="AO251" s="28">
        <f t="shared" si="184"/>
        <v>0</v>
      </c>
      <c r="AP251" s="28">
        <f t="shared" si="184"/>
        <v>0</v>
      </c>
      <c r="AQ251" s="28">
        <f t="shared" si="184"/>
        <v>0</v>
      </c>
      <c r="AR251" s="28">
        <f t="shared" si="184"/>
        <v>0</v>
      </c>
      <c r="AS251" s="28">
        <f t="shared" si="184"/>
        <v>0</v>
      </c>
      <c r="AT251" s="28">
        <f t="shared" si="184"/>
        <v>0</v>
      </c>
      <c r="AU251" s="28">
        <f t="shared" si="184"/>
        <v>0</v>
      </c>
      <c r="AV251" s="28">
        <f t="shared" si="184"/>
        <v>0</v>
      </c>
      <c r="AW251" s="28">
        <f t="shared" si="184"/>
        <v>0</v>
      </c>
      <c r="AX251" s="28">
        <f t="shared" si="184"/>
        <v>0</v>
      </c>
      <c r="AY251" s="28">
        <f t="shared" si="184"/>
        <v>0</v>
      </c>
      <c r="AZ251" s="28">
        <f t="shared" si="184"/>
        <v>0</v>
      </c>
      <c r="BA251" s="28">
        <f t="shared" si="184"/>
        <v>0</v>
      </c>
      <c r="BB251" s="28">
        <f t="shared" si="184"/>
        <v>0</v>
      </c>
      <c r="BC251" s="28">
        <f t="shared" si="184"/>
        <v>0</v>
      </c>
      <c r="BD251" s="28">
        <f t="shared" si="184"/>
        <v>0</v>
      </c>
      <c r="BE251" s="28">
        <f t="shared" si="184"/>
        <v>0</v>
      </c>
      <c r="BF251" s="28">
        <f t="shared" si="184"/>
        <v>0</v>
      </c>
      <c r="BG251" s="28">
        <f t="shared" si="184"/>
        <v>0</v>
      </c>
      <c r="BH251" s="28">
        <f t="shared" si="184"/>
        <v>0</v>
      </c>
      <c r="BI251" s="28">
        <f t="shared" si="184"/>
        <v>0</v>
      </c>
      <c r="BJ251" s="28">
        <f t="shared" si="184"/>
        <v>0</v>
      </c>
      <c r="BK251" s="28">
        <f t="shared" si="184"/>
        <v>0</v>
      </c>
    </row>
    <row r="252" spans="2:63" ht="13.5" customHeight="1">
      <c r="B252" s="23"/>
      <c r="C252" s="2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  <c r="AB252" s="28"/>
      <c r="AC252" s="28"/>
      <c r="AD252" s="28"/>
      <c r="AE252" s="28"/>
      <c r="AF252" s="28"/>
      <c r="AG252" s="28"/>
      <c r="AH252" s="28"/>
      <c r="AI252" s="28"/>
      <c r="AJ252" s="28"/>
      <c r="AK252" s="28"/>
      <c r="AL252" s="28"/>
      <c r="AM252" s="28"/>
      <c r="AN252" s="28"/>
      <c r="AO252" s="28"/>
      <c r="AP252" s="28"/>
      <c r="AQ252" s="28"/>
      <c r="AR252" s="28"/>
      <c r="AS252" s="28"/>
      <c r="AT252" s="28"/>
      <c r="AU252" s="28"/>
      <c r="AV252" s="28"/>
      <c r="AW252" s="28"/>
      <c r="AX252" s="28"/>
      <c r="AY252" s="28"/>
      <c r="AZ252" s="28"/>
      <c r="BA252" s="28"/>
      <c r="BB252" s="28"/>
      <c r="BC252" s="28"/>
      <c r="BD252" s="28"/>
      <c r="BE252" s="28"/>
      <c r="BF252" s="28"/>
      <c r="BG252" s="28"/>
      <c r="BH252" s="28"/>
      <c r="BI252" s="28"/>
      <c r="BJ252" s="28"/>
      <c r="BK252" s="28"/>
    </row>
    <row r="253" spans="2:63" ht="13.5" customHeight="1">
      <c r="B253" s="27" t="str">
        <f>CONCATENATE("(-) ",B397)</f>
        <v>(-) Processing + BIN Sponsorship</v>
      </c>
      <c r="C253" s="4" t="s">
        <v>19</v>
      </c>
      <c r="D253" s="29">
        <f t="shared" ref="D253:AI253" si="185">SUM(D255:D259)</f>
        <v>-865</v>
      </c>
      <c r="E253" s="29">
        <f t="shared" si="185"/>
        <v>-7355.9599999999991</v>
      </c>
      <c r="F253" s="29">
        <f t="shared" si="185"/>
        <v>-18393.36</v>
      </c>
      <c r="G253" s="29">
        <f t="shared" si="185"/>
        <v>-45983.4</v>
      </c>
      <c r="H253" s="29">
        <f t="shared" si="185"/>
        <v>-112673.86199999999</v>
      </c>
      <c r="I253" s="29">
        <f t="shared" si="185"/>
        <v>-194585.902</v>
      </c>
      <c r="J253" s="29">
        <f t="shared" si="185"/>
        <v>-337931.97200000001</v>
      </c>
      <c r="K253" s="29">
        <f t="shared" si="185"/>
        <v>-501078.93</v>
      </c>
      <c r="L253" s="29">
        <f t="shared" si="185"/>
        <v>-675523.48</v>
      </c>
      <c r="M253" s="29">
        <f t="shared" si="185"/>
        <v>-867412.48499999987</v>
      </c>
      <c r="N253" s="29">
        <f t="shared" si="185"/>
        <v>-1079452.53</v>
      </c>
      <c r="O253" s="29">
        <f t="shared" si="185"/>
        <v>-1424871.5094999999</v>
      </c>
      <c r="P253" s="29">
        <f t="shared" si="185"/>
        <v>-1683206.2679999999</v>
      </c>
      <c r="Q253" s="29">
        <f t="shared" si="185"/>
        <v>-1933604.5304</v>
      </c>
      <c r="R253" s="29">
        <f t="shared" si="185"/>
        <v>-2198800.5208000001</v>
      </c>
      <c r="S253" s="29">
        <f t="shared" si="185"/>
        <v>-2473277.0616000001</v>
      </c>
      <c r="T253" s="29">
        <f t="shared" si="185"/>
        <v>-2750195.5320000001</v>
      </c>
      <c r="U253" s="29">
        <f t="shared" si="185"/>
        <v>-3254183.0071999999</v>
      </c>
      <c r="V253" s="29">
        <f t="shared" si="185"/>
        <v>-3755162.912</v>
      </c>
      <c r="W253" s="29">
        <f t="shared" si="185"/>
        <v>-4261157.2910000002</v>
      </c>
      <c r="X253" s="29">
        <f t="shared" si="185"/>
        <v>-4784860.9879999999</v>
      </c>
      <c r="Y253" s="29">
        <f t="shared" si="185"/>
        <v>-5313217.5199999996</v>
      </c>
      <c r="Z253" s="29">
        <f t="shared" si="185"/>
        <v>-5904978.2060000002</v>
      </c>
      <c r="AA253" s="29">
        <f t="shared" si="185"/>
        <v>-8437866.258200001</v>
      </c>
      <c r="AB253" s="29">
        <f t="shared" si="185"/>
        <v>-9283746.1805600002</v>
      </c>
      <c r="AC253" s="29">
        <f t="shared" si="185"/>
        <v>-10084915.726879999</v>
      </c>
      <c r="AD253" s="29">
        <f t="shared" si="185"/>
        <v>-10958188.573040001</v>
      </c>
      <c r="AE253" s="29">
        <f t="shared" si="185"/>
        <v>-11910060.647599999</v>
      </c>
      <c r="AF253" s="29">
        <f t="shared" si="185"/>
        <v>-12774674.76764</v>
      </c>
      <c r="AG253" s="29">
        <f t="shared" si="185"/>
        <v>-13890030.222919999</v>
      </c>
      <c r="AH253" s="29">
        <f t="shared" si="185"/>
        <v>-15105763.5998</v>
      </c>
      <c r="AI253" s="29">
        <f t="shared" si="185"/>
        <v>-16210056.383239999</v>
      </c>
      <c r="AJ253" s="29">
        <f t="shared" ref="AJ253:BK253" si="186">SUM(AJ255:AJ259)</f>
        <v>-17397168.487879999</v>
      </c>
      <c r="AK253" s="29">
        <f t="shared" si="186"/>
        <v>-18673317.01472</v>
      </c>
      <c r="AL253" s="29">
        <f t="shared" si="186"/>
        <v>-22157762.68976</v>
      </c>
      <c r="AM253" s="29">
        <f t="shared" si="186"/>
        <v>-27311391.12824</v>
      </c>
      <c r="AN253" s="29">
        <f t="shared" si="186"/>
        <v>-28927163.082679998</v>
      </c>
      <c r="AO253" s="29">
        <f t="shared" si="186"/>
        <v>-30639880.770199999</v>
      </c>
      <c r="AP253" s="29">
        <f t="shared" si="186"/>
        <v>-32455366.581919998</v>
      </c>
      <c r="AQ253" s="29">
        <f t="shared" si="186"/>
        <v>-34379783.684359998</v>
      </c>
      <c r="AR253" s="29">
        <f t="shared" si="186"/>
        <v>-36419665.228759997</v>
      </c>
      <c r="AS253" s="29">
        <f t="shared" si="186"/>
        <v>-38581933.823959999</v>
      </c>
      <c r="AT253" s="29">
        <f t="shared" si="186"/>
        <v>-40873940.482159995</v>
      </c>
      <c r="AU253" s="29">
        <f t="shared" si="186"/>
        <v>-43303464.618919998</v>
      </c>
      <c r="AV253" s="29">
        <f t="shared" si="186"/>
        <v>-45878762.735360004</v>
      </c>
      <c r="AW253" s="29">
        <f t="shared" si="186"/>
        <v>-48608578.154599994</v>
      </c>
      <c r="AX253" s="29">
        <f t="shared" si="186"/>
        <v>-50778781.948399998</v>
      </c>
      <c r="AY253" s="29">
        <f t="shared" si="186"/>
        <v>-62282623.588249996</v>
      </c>
      <c r="AZ253" s="29">
        <f t="shared" si="186"/>
        <v>-65068161.125899993</v>
      </c>
      <c r="BA253" s="29">
        <f t="shared" si="186"/>
        <v>-67979044.247899994</v>
      </c>
      <c r="BB253" s="29">
        <f t="shared" si="186"/>
        <v>-71020926.265549988</v>
      </c>
      <c r="BC253" s="29">
        <f t="shared" si="186"/>
        <v>-74199689.369149998</v>
      </c>
      <c r="BD253" s="29">
        <f t="shared" si="186"/>
        <v>-77521490.403799996</v>
      </c>
      <c r="BE253" s="29">
        <f t="shared" si="186"/>
        <v>-79835685.972800002</v>
      </c>
      <c r="BF253" s="29">
        <f t="shared" si="186"/>
        <v>-82219300.542499989</v>
      </c>
      <c r="BG253" s="29">
        <f t="shared" si="186"/>
        <v>-84674428.35574998</v>
      </c>
      <c r="BH253" s="29">
        <f t="shared" si="186"/>
        <v>-87203209.431199983</v>
      </c>
      <c r="BI253" s="29">
        <f t="shared" si="186"/>
        <v>-89807852.451199993</v>
      </c>
      <c r="BJ253" s="29">
        <f t="shared" si="186"/>
        <v>-92490634.761799991</v>
      </c>
      <c r="BK253" s="29">
        <f t="shared" si="186"/>
        <v>-95253902.372749999</v>
      </c>
    </row>
    <row r="254" spans="2:63" ht="13.5" customHeight="1">
      <c r="B254" s="24" t="s">
        <v>63</v>
      </c>
      <c r="C254" s="25" t="s">
        <v>12</v>
      </c>
      <c r="D254" s="26">
        <f t="shared" ref="D254:AI254" si="187">D253/D$240</f>
        <v>-0.4</v>
      </c>
      <c r="E254" s="26">
        <f t="shared" si="187"/>
        <v>-0.4</v>
      </c>
      <c r="F254" s="26">
        <f t="shared" si="187"/>
        <v>-0.4</v>
      </c>
      <c r="G254" s="26">
        <f t="shared" si="187"/>
        <v>-0.4</v>
      </c>
      <c r="H254" s="26">
        <f t="shared" si="187"/>
        <v>-0.3920387648227292</v>
      </c>
      <c r="I254" s="26">
        <f t="shared" si="187"/>
        <v>-0.38687923502906479</v>
      </c>
      <c r="J254" s="26">
        <f t="shared" si="187"/>
        <v>-0.38393097212940758</v>
      </c>
      <c r="K254" s="26">
        <f t="shared" si="187"/>
        <v>-0.37700908546585787</v>
      </c>
      <c r="L254" s="26">
        <f t="shared" si="187"/>
        <v>-0.36964292476049831</v>
      </c>
      <c r="M254" s="26">
        <f t="shared" si="187"/>
        <v>-0.36510992011767524</v>
      </c>
      <c r="N254" s="26">
        <f t="shared" si="187"/>
        <v>-0.36203973402341805</v>
      </c>
      <c r="O254" s="26">
        <f t="shared" si="187"/>
        <v>-0.35904561562280263</v>
      </c>
      <c r="P254" s="26">
        <f t="shared" si="187"/>
        <v>-0.35492925685498067</v>
      </c>
      <c r="Q254" s="26">
        <f t="shared" si="187"/>
        <v>-0.34998217665279296</v>
      </c>
      <c r="R254" s="26">
        <f t="shared" si="187"/>
        <v>-0.34607142672377061</v>
      </c>
      <c r="S254" s="26">
        <f t="shared" si="187"/>
        <v>-0.34297041123153554</v>
      </c>
      <c r="T254" s="26">
        <f t="shared" si="187"/>
        <v>-0.34050927254734809</v>
      </c>
      <c r="U254" s="26">
        <f t="shared" si="187"/>
        <v>-0.33716256778542114</v>
      </c>
      <c r="V254" s="26">
        <f t="shared" si="187"/>
        <v>-0.33396390025891032</v>
      </c>
      <c r="W254" s="26">
        <f t="shared" si="187"/>
        <v>-0.3295337915407997</v>
      </c>
      <c r="X254" s="26">
        <f t="shared" si="187"/>
        <v>-0.32602094028538992</v>
      </c>
      <c r="Y254" s="26">
        <f t="shared" si="187"/>
        <v>-0.32323297809416962</v>
      </c>
      <c r="Z254" s="26">
        <f t="shared" si="187"/>
        <v>-0.32074372186441852</v>
      </c>
      <c r="AA254" s="26">
        <f t="shared" si="187"/>
        <v>-0.31422166016760961</v>
      </c>
      <c r="AB254" s="26">
        <f t="shared" si="187"/>
        <v>-0.3128702760641392</v>
      </c>
      <c r="AC254" s="26">
        <f t="shared" si="187"/>
        <v>-0.31180758886782378</v>
      </c>
      <c r="AD254" s="26">
        <f t="shared" si="187"/>
        <v>-0.31083264910248631</v>
      </c>
      <c r="AE254" s="26">
        <f t="shared" si="187"/>
        <v>-0.30993820511846693</v>
      </c>
      <c r="AF254" s="26">
        <f t="shared" si="187"/>
        <v>-0.30924484056525114</v>
      </c>
      <c r="AG254" s="26">
        <f t="shared" si="187"/>
        <v>-0.30848150165163862</v>
      </c>
      <c r="AH254" s="26">
        <f t="shared" si="187"/>
        <v>-0.30778119341913573</v>
      </c>
      <c r="AI254" s="26">
        <f t="shared" si="187"/>
        <v>-0.30723831816733366</v>
      </c>
      <c r="AJ254" s="26">
        <f t="shared" ref="AJ254:BK254" si="188">AJ253/AJ$240</f>
        <v>-0.30673331915087376</v>
      </c>
      <c r="AK254" s="26">
        <f t="shared" si="188"/>
        <v>-0.3062635516017661</v>
      </c>
      <c r="AL254" s="26">
        <f t="shared" si="188"/>
        <v>-0.30526129497044624</v>
      </c>
      <c r="AM254" s="26">
        <f t="shared" si="188"/>
        <v>-0.30425441531064867</v>
      </c>
      <c r="AN254" s="26">
        <f t="shared" si="188"/>
        <v>-0.30401359902111103</v>
      </c>
      <c r="AO254" s="26">
        <f t="shared" si="188"/>
        <v>-0.30378641395154826</v>
      </c>
      <c r="AP254" s="26">
        <f t="shared" si="188"/>
        <v>-0.30357208787447887</v>
      </c>
      <c r="AQ254" s="26">
        <f t="shared" si="188"/>
        <v>-0.30336989333333036</v>
      </c>
      <c r="AR254" s="26">
        <f t="shared" si="188"/>
        <v>-0.30317914391541423</v>
      </c>
      <c r="AS254" s="26">
        <f t="shared" si="188"/>
        <v>-0.30299919217427917</v>
      </c>
      <c r="AT254" s="26">
        <f t="shared" si="188"/>
        <v>-0.30282942626655007</v>
      </c>
      <c r="AU254" s="26">
        <f t="shared" si="188"/>
        <v>-0.30266926996590243</v>
      </c>
      <c r="AV254" s="26">
        <f t="shared" si="188"/>
        <v>-0.30251817898677902</v>
      </c>
      <c r="AW254" s="26">
        <f t="shared" si="188"/>
        <v>-0.30237564038090337</v>
      </c>
      <c r="AX254" s="26">
        <f t="shared" si="188"/>
        <v>-0.30227333993467997</v>
      </c>
      <c r="AY254" s="26">
        <f t="shared" si="188"/>
        <v>-0.30185085470300721</v>
      </c>
      <c r="AZ254" s="26">
        <f t="shared" si="188"/>
        <v>-0.30177115269267346</v>
      </c>
      <c r="BA254" s="26">
        <f t="shared" si="188"/>
        <v>-0.30169488292793301</v>
      </c>
      <c r="BB254" s="26">
        <f t="shared" si="188"/>
        <v>-0.30162189729958278</v>
      </c>
      <c r="BC254" s="26">
        <f t="shared" si="188"/>
        <v>-0.30155205468897101</v>
      </c>
      <c r="BD254" s="26">
        <f t="shared" si="188"/>
        <v>-0.30148521979034654</v>
      </c>
      <c r="BE254" s="26">
        <f t="shared" si="188"/>
        <v>-0.30144196082027253</v>
      </c>
      <c r="BF254" s="26">
        <f t="shared" si="188"/>
        <v>-0.30139996194576829</v>
      </c>
      <c r="BG254" s="26">
        <f t="shared" si="188"/>
        <v>-0.30135918626285002</v>
      </c>
      <c r="BH254" s="26">
        <f t="shared" si="188"/>
        <v>-0.30131959823517507</v>
      </c>
      <c r="BI254" s="26">
        <f t="shared" si="188"/>
        <v>-0.30128116328265681</v>
      </c>
      <c r="BJ254" s="26">
        <f t="shared" si="188"/>
        <v>-0.30124384779778668</v>
      </c>
      <c r="BK254" s="26">
        <f t="shared" si="188"/>
        <v>-0.30120761915123084</v>
      </c>
    </row>
    <row r="255" spans="2:63" ht="13.5" hidden="1" customHeight="1" outlineLevel="1">
      <c r="B255" s="23" t="str">
        <f>B399</f>
        <v>Tier 1</v>
      </c>
      <c r="C255" s="21" t="s">
        <v>19</v>
      </c>
      <c r="D255" s="28">
        <f t="shared" ref="D255:AI255" si="189">-IF(D$236&gt;=$D399,IF(D$236&lt;=$E399,D$240*$H399,D$175*$E399*$H399),D$175*$E399*$H399)</f>
        <v>-865</v>
      </c>
      <c r="E255" s="28">
        <f t="shared" si="189"/>
        <v>-7355.9599999999991</v>
      </c>
      <c r="F255" s="28">
        <f t="shared" si="189"/>
        <v>-18393.36</v>
      </c>
      <c r="G255" s="28">
        <f t="shared" si="189"/>
        <v>-45983.4</v>
      </c>
      <c r="H255" s="28">
        <f t="shared" si="189"/>
        <v>-69200</v>
      </c>
      <c r="I255" s="28">
        <f t="shared" si="189"/>
        <v>-69200</v>
      </c>
      <c r="J255" s="28">
        <f t="shared" si="189"/>
        <v>-69200</v>
      </c>
      <c r="K255" s="28">
        <f t="shared" si="189"/>
        <v>-69200</v>
      </c>
      <c r="L255" s="28">
        <f t="shared" si="189"/>
        <v>-69200</v>
      </c>
      <c r="M255" s="28">
        <f t="shared" si="189"/>
        <v>-69200</v>
      </c>
      <c r="N255" s="28">
        <f t="shared" si="189"/>
        <v>-69200</v>
      </c>
      <c r="O255" s="28">
        <f t="shared" si="189"/>
        <v>-69200</v>
      </c>
      <c r="P255" s="28">
        <f t="shared" si="189"/>
        <v>-69200</v>
      </c>
      <c r="Q255" s="28">
        <f t="shared" si="189"/>
        <v>-69200</v>
      </c>
      <c r="R255" s="28">
        <f t="shared" si="189"/>
        <v>-69200</v>
      </c>
      <c r="S255" s="28">
        <f t="shared" si="189"/>
        <v>-69200</v>
      </c>
      <c r="T255" s="28">
        <f t="shared" si="189"/>
        <v>-69200</v>
      </c>
      <c r="U255" s="28">
        <f t="shared" si="189"/>
        <v>-69200</v>
      </c>
      <c r="V255" s="28">
        <f t="shared" si="189"/>
        <v>-69200</v>
      </c>
      <c r="W255" s="28">
        <f t="shared" si="189"/>
        <v>-69200</v>
      </c>
      <c r="X255" s="28">
        <f t="shared" si="189"/>
        <v>-69200</v>
      </c>
      <c r="Y255" s="28">
        <f t="shared" si="189"/>
        <v>-69200</v>
      </c>
      <c r="Z255" s="28">
        <f t="shared" si="189"/>
        <v>-69200</v>
      </c>
      <c r="AA255" s="28">
        <f t="shared" si="189"/>
        <v>-69200</v>
      </c>
      <c r="AB255" s="28">
        <f t="shared" si="189"/>
        <v>-69200</v>
      </c>
      <c r="AC255" s="28">
        <f t="shared" si="189"/>
        <v>-69200</v>
      </c>
      <c r="AD255" s="28">
        <f t="shared" si="189"/>
        <v>-69200</v>
      </c>
      <c r="AE255" s="28">
        <f t="shared" si="189"/>
        <v>-69200</v>
      </c>
      <c r="AF255" s="28">
        <f t="shared" si="189"/>
        <v>-69200</v>
      </c>
      <c r="AG255" s="28">
        <f t="shared" si="189"/>
        <v>-69200</v>
      </c>
      <c r="AH255" s="28">
        <f t="shared" si="189"/>
        <v>-69200</v>
      </c>
      <c r="AI255" s="28">
        <f t="shared" si="189"/>
        <v>-69200</v>
      </c>
      <c r="AJ255" s="28">
        <f t="shared" ref="AJ255:BK255" si="190">-IF(AJ$236&gt;=$D399,IF(AJ$236&lt;=$E399,AJ$240*$H399,AJ$175*$E399*$H399),AJ$175*$E399*$H399)</f>
        <v>-69200</v>
      </c>
      <c r="AK255" s="28">
        <f t="shared" si="190"/>
        <v>-69200</v>
      </c>
      <c r="AL255" s="28">
        <f t="shared" si="190"/>
        <v>-69200</v>
      </c>
      <c r="AM255" s="28">
        <f t="shared" si="190"/>
        <v>-69200</v>
      </c>
      <c r="AN255" s="28">
        <f t="shared" si="190"/>
        <v>-69200</v>
      </c>
      <c r="AO255" s="28">
        <f t="shared" si="190"/>
        <v>-69200</v>
      </c>
      <c r="AP255" s="28">
        <f t="shared" si="190"/>
        <v>-69200</v>
      </c>
      <c r="AQ255" s="28">
        <f t="shared" si="190"/>
        <v>-69200</v>
      </c>
      <c r="AR255" s="28">
        <f t="shared" si="190"/>
        <v>-69200</v>
      </c>
      <c r="AS255" s="28">
        <f t="shared" si="190"/>
        <v>-69200</v>
      </c>
      <c r="AT255" s="28">
        <f t="shared" si="190"/>
        <v>-69200</v>
      </c>
      <c r="AU255" s="28">
        <f t="shared" si="190"/>
        <v>-69200</v>
      </c>
      <c r="AV255" s="28">
        <f t="shared" si="190"/>
        <v>-69200</v>
      </c>
      <c r="AW255" s="28">
        <f t="shared" si="190"/>
        <v>-69200</v>
      </c>
      <c r="AX255" s="28">
        <f t="shared" si="190"/>
        <v>-69200</v>
      </c>
      <c r="AY255" s="28">
        <f t="shared" si="190"/>
        <v>-69200</v>
      </c>
      <c r="AZ255" s="28">
        <f t="shared" si="190"/>
        <v>-69200</v>
      </c>
      <c r="BA255" s="28">
        <f t="shared" si="190"/>
        <v>-69200</v>
      </c>
      <c r="BB255" s="28">
        <f t="shared" si="190"/>
        <v>-69200</v>
      </c>
      <c r="BC255" s="28">
        <f t="shared" si="190"/>
        <v>-69200</v>
      </c>
      <c r="BD255" s="28">
        <f t="shared" si="190"/>
        <v>-69200</v>
      </c>
      <c r="BE255" s="28">
        <f t="shared" si="190"/>
        <v>-69200</v>
      </c>
      <c r="BF255" s="28">
        <f t="shared" si="190"/>
        <v>-69200</v>
      </c>
      <c r="BG255" s="28">
        <f t="shared" si="190"/>
        <v>-69199.999999999985</v>
      </c>
      <c r="BH255" s="28">
        <f t="shared" si="190"/>
        <v>-69200</v>
      </c>
      <c r="BI255" s="28">
        <f t="shared" si="190"/>
        <v>-69200</v>
      </c>
      <c r="BJ255" s="28">
        <f t="shared" si="190"/>
        <v>-69200</v>
      </c>
      <c r="BK255" s="28">
        <f t="shared" si="190"/>
        <v>-69200</v>
      </c>
    </row>
    <row r="256" spans="2:63" ht="13.5" hidden="1" customHeight="1" outlineLevel="1">
      <c r="B256" s="23" t="str">
        <f>B400</f>
        <v>Tier 2</v>
      </c>
      <c r="C256" s="21" t="s">
        <v>19</v>
      </c>
      <c r="D256" s="28">
        <f t="shared" ref="D256:AI256" si="191">-IF(D$236&lt;$D400,0,IF(D$236&lt;=$E400,D$175*(D$236-$E399)*$H400,D$175*($E400-$E399)*$H400))</f>
        <v>0</v>
      </c>
      <c r="E256" s="28">
        <f t="shared" si="191"/>
        <v>0</v>
      </c>
      <c r="F256" s="28">
        <f t="shared" si="191"/>
        <v>0</v>
      </c>
      <c r="G256" s="28">
        <f t="shared" si="191"/>
        <v>0</v>
      </c>
      <c r="H256" s="28">
        <f t="shared" si="191"/>
        <v>-43473.862000000001</v>
      </c>
      <c r="I256" s="28">
        <f t="shared" si="191"/>
        <v>-125385.90199999999</v>
      </c>
      <c r="J256" s="28">
        <f t="shared" si="191"/>
        <v>-268731.97200000001</v>
      </c>
      <c r="K256" s="28">
        <f t="shared" si="191"/>
        <v>-345135</v>
      </c>
      <c r="L256" s="28">
        <f t="shared" si="191"/>
        <v>-345135</v>
      </c>
      <c r="M256" s="28">
        <f t="shared" si="191"/>
        <v>-345135</v>
      </c>
      <c r="N256" s="28">
        <f t="shared" si="191"/>
        <v>-345135</v>
      </c>
      <c r="O256" s="28">
        <f t="shared" si="191"/>
        <v>-345135</v>
      </c>
      <c r="P256" s="28">
        <f t="shared" si="191"/>
        <v>-345135</v>
      </c>
      <c r="Q256" s="28">
        <f t="shared" si="191"/>
        <v>-345135</v>
      </c>
      <c r="R256" s="28">
        <f t="shared" si="191"/>
        <v>-345135</v>
      </c>
      <c r="S256" s="28">
        <f t="shared" si="191"/>
        <v>-345135</v>
      </c>
      <c r="T256" s="28">
        <f t="shared" si="191"/>
        <v>-345135</v>
      </c>
      <c r="U256" s="28">
        <f t="shared" si="191"/>
        <v>-345135</v>
      </c>
      <c r="V256" s="28">
        <f t="shared" si="191"/>
        <v>-345135</v>
      </c>
      <c r="W256" s="28">
        <f t="shared" si="191"/>
        <v>-345135</v>
      </c>
      <c r="X256" s="28">
        <f t="shared" si="191"/>
        <v>-345135</v>
      </c>
      <c r="Y256" s="28">
        <f t="shared" si="191"/>
        <v>-345135</v>
      </c>
      <c r="Z256" s="28">
        <f t="shared" si="191"/>
        <v>-345135</v>
      </c>
      <c r="AA256" s="28">
        <f t="shared" si="191"/>
        <v>-345135</v>
      </c>
      <c r="AB256" s="28">
        <f t="shared" si="191"/>
        <v>-345135</v>
      </c>
      <c r="AC256" s="28">
        <f t="shared" si="191"/>
        <v>-345135</v>
      </c>
      <c r="AD256" s="28">
        <f t="shared" si="191"/>
        <v>-345135</v>
      </c>
      <c r="AE256" s="28">
        <f t="shared" si="191"/>
        <v>-345135</v>
      </c>
      <c r="AF256" s="28">
        <f t="shared" si="191"/>
        <v>-345135</v>
      </c>
      <c r="AG256" s="28">
        <f t="shared" si="191"/>
        <v>-345135</v>
      </c>
      <c r="AH256" s="28">
        <f t="shared" si="191"/>
        <v>-345135</v>
      </c>
      <c r="AI256" s="28">
        <f t="shared" si="191"/>
        <v>-345135</v>
      </c>
      <c r="AJ256" s="28">
        <f t="shared" ref="AJ256:BK256" si="192">-IF(AJ$236&lt;$D400,0,IF(AJ$236&lt;=$E400,AJ$175*(AJ$236-$E399)*$H400,AJ$175*($E400-$E399)*$H400))</f>
        <v>-345135</v>
      </c>
      <c r="AK256" s="28">
        <f t="shared" si="192"/>
        <v>-345135</v>
      </c>
      <c r="AL256" s="28">
        <f t="shared" si="192"/>
        <v>-345135</v>
      </c>
      <c r="AM256" s="28">
        <f t="shared" si="192"/>
        <v>-345135</v>
      </c>
      <c r="AN256" s="28">
        <f t="shared" si="192"/>
        <v>-345135</v>
      </c>
      <c r="AO256" s="28">
        <f t="shared" si="192"/>
        <v>-345135</v>
      </c>
      <c r="AP256" s="28">
        <f t="shared" si="192"/>
        <v>-345135</v>
      </c>
      <c r="AQ256" s="28">
        <f t="shared" si="192"/>
        <v>-345135</v>
      </c>
      <c r="AR256" s="28">
        <f t="shared" si="192"/>
        <v>-345135</v>
      </c>
      <c r="AS256" s="28">
        <f t="shared" si="192"/>
        <v>-345135</v>
      </c>
      <c r="AT256" s="28">
        <f t="shared" si="192"/>
        <v>-345135</v>
      </c>
      <c r="AU256" s="28">
        <f t="shared" si="192"/>
        <v>-345135</v>
      </c>
      <c r="AV256" s="28">
        <f t="shared" si="192"/>
        <v>-345135</v>
      </c>
      <c r="AW256" s="28">
        <f t="shared" si="192"/>
        <v>-345135</v>
      </c>
      <c r="AX256" s="28">
        <f t="shared" si="192"/>
        <v>-345135</v>
      </c>
      <c r="AY256" s="28">
        <f t="shared" si="192"/>
        <v>-345135</v>
      </c>
      <c r="AZ256" s="28">
        <f t="shared" si="192"/>
        <v>-345135</v>
      </c>
      <c r="BA256" s="28">
        <f t="shared" si="192"/>
        <v>-345135</v>
      </c>
      <c r="BB256" s="28">
        <f t="shared" si="192"/>
        <v>-345135</v>
      </c>
      <c r="BC256" s="28">
        <f t="shared" si="192"/>
        <v>-345135</v>
      </c>
      <c r="BD256" s="28">
        <f t="shared" si="192"/>
        <v>-345135</v>
      </c>
      <c r="BE256" s="28">
        <f t="shared" si="192"/>
        <v>-345135</v>
      </c>
      <c r="BF256" s="28">
        <f t="shared" si="192"/>
        <v>-345135</v>
      </c>
      <c r="BG256" s="28">
        <f t="shared" si="192"/>
        <v>-345134.99999999994</v>
      </c>
      <c r="BH256" s="28">
        <f t="shared" si="192"/>
        <v>-345135</v>
      </c>
      <c r="BI256" s="28">
        <f t="shared" si="192"/>
        <v>-345135</v>
      </c>
      <c r="BJ256" s="28">
        <f t="shared" si="192"/>
        <v>-345135</v>
      </c>
      <c r="BK256" s="28">
        <f t="shared" si="192"/>
        <v>-345135</v>
      </c>
    </row>
    <row r="257" spans="2:63" ht="13.5" hidden="1" customHeight="1" outlineLevel="1">
      <c r="B257" s="23" t="str">
        <f>B401</f>
        <v>Tier 3</v>
      </c>
      <c r="C257" s="21" t="s">
        <v>19</v>
      </c>
      <c r="D257" s="28">
        <f t="shared" ref="D257:AI257" si="193">-IF(D$236&lt;$D401,0,IF(D$236&lt;=$E401,D$175*(D$236-$E400)*$H401,D$175*($E401-$E400)*$H401))</f>
        <v>0</v>
      </c>
      <c r="E257" s="28">
        <f t="shared" si="193"/>
        <v>0</v>
      </c>
      <c r="F257" s="28">
        <f t="shared" si="193"/>
        <v>0</v>
      </c>
      <c r="G257" s="28">
        <f t="shared" si="193"/>
        <v>0</v>
      </c>
      <c r="H257" s="28">
        <f t="shared" si="193"/>
        <v>0</v>
      </c>
      <c r="I257" s="28">
        <f t="shared" si="193"/>
        <v>0</v>
      </c>
      <c r="J257" s="28">
        <f t="shared" si="193"/>
        <v>0</v>
      </c>
      <c r="K257" s="28">
        <f t="shared" si="193"/>
        <v>-86743.93</v>
      </c>
      <c r="L257" s="28">
        <f t="shared" si="193"/>
        <v>-261188.47999999995</v>
      </c>
      <c r="M257" s="28">
        <f t="shared" si="193"/>
        <v>-453077.48499999993</v>
      </c>
      <c r="N257" s="28">
        <f t="shared" si="193"/>
        <v>-665117.53</v>
      </c>
      <c r="O257" s="28">
        <f t="shared" si="193"/>
        <v>-1010536.5094999999</v>
      </c>
      <c r="P257" s="28">
        <f t="shared" si="193"/>
        <v>-1135312.5</v>
      </c>
      <c r="Q257" s="28">
        <f t="shared" si="193"/>
        <v>-1135312.5</v>
      </c>
      <c r="R257" s="28">
        <f t="shared" si="193"/>
        <v>-1135312.5</v>
      </c>
      <c r="S257" s="28">
        <f t="shared" si="193"/>
        <v>-1135312.5</v>
      </c>
      <c r="T257" s="28">
        <f t="shared" si="193"/>
        <v>-1135312.5</v>
      </c>
      <c r="U257" s="28">
        <f t="shared" si="193"/>
        <v>-1135312.5</v>
      </c>
      <c r="V257" s="28">
        <f t="shared" si="193"/>
        <v>-1135312.5</v>
      </c>
      <c r="W257" s="28">
        <f t="shared" si="193"/>
        <v>-1135312.5</v>
      </c>
      <c r="X257" s="28">
        <f t="shared" si="193"/>
        <v>-1135312.5</v>
      </c>
      <c r="Y257" s="28">
        <f t="shared" si="193"/>
        <v>-1135312.5</v>
      </c>
      <c r="Z257" s="28">
        <f t="shared" si="193"/>
        <v>-1135312.5</v>
      </c>
      <c r="AA257" s="28">
        <f t="shared" si="193"/>
        <v>-1135312.5</v>
      </c>
      <c r="AB257" s="28">
        <f t="shared" si="193"/>
        <v>-1135312.5</v>
      </c>
      <c r="AC257" s="28">
        <f t="shared" si="193"/>
        <v>-1135312.5</v>
      </c>
      <c r="AD257" s="28">
        <f t="shared" si="193"/>
        <v>-1135312.5</v>
      </c>
      <c r="AE257" s="28">
        <f t="shared" si="193"/>
        <v>-1135312.5</v>
      </c>
      <c r="AF257" s="28">
        <f t="shared" si="193"/>
        <v>-1135312.5</v>
      </c>
      <c r="AG257" s="28">
        <f t="shared" si="193"/>
        <v>-1135312.5</v>
      </c>
      <c r="AH257" s="28">
        <f t="shared" si="193"/>
        <v>-1135312.5</v>
      </c>
      <c r="AI257" s="28">
        <f t="shared" si="193"/>
        <v>-1135312.5</v>
      </c>
      <c r="AJ257" s="28">
        <f t="shared" ref="AJ257:BK257" si="194">-IF(AJ$236&lt;$D401,0,IF(AJ$236&lt;=$E401,AJ$175*(AJ$236-$E400)*$H401,AJ$175*($E401-$E400)*$H401))</f>
        <v>-1135312.5</v>
      </c>
      <c r="AK257" s="28">
        <f t="shared" si="194"/>
        <v>-1135312.5</v>
      </c>
      <c r="AL257" s="28">
        <f t="shared" si="194"/>
        <v>-1135312.5</v>
      </c>
      <c r="AM257" s="28">
        <f t="shared" si="194"/>
        <v>-1135312.5</v>
      </c>
      <c r="AN257" s="28">
        <f t="shared" si="194"/>
        <v>-1135312.5</v>
      </c>
      <c r="AO257" s="28">
        <f t="shared" si="194"/>
        <v>-1135312.5</v>
      </c>
      <c r="AP257" s="28">
        <f t="shared" si="194"/>
        <v>-1135312.5</v>
      </c>
      <c r="AQ257" s="28">
        <f t="shared" si="194"/>
        <v>-1135312.5</v>
      </c>
      <c r="AR257" s="28">
        <f t="shared" si="194"/>
        <v>-1135312.5</v>
      </c>
      <c r="AS257" s="28">
        <f t="shared" si="194"/>
        <v>-1135312.5</v>
      </c>
      <c r="AT257" s="28">
        <f t="shared" si="194"/>
        <v>-1135312.5</v>
      </c>
      <c r="AU257" s="28">
        <f t="shared" si="194"/>
        <v>-1135312.5</v>
      </c>
      <c r="AV257" s="28">
        <f t="shared" si="194"/>
        <v>-1135312.5</v>
      </c>
      <c r="AW257" s="28">
        <f t="shared" si="194"/>
        <v>-1135312.5</v>
      </c>
      <c r="AX257" s="28">
        <f t="shared" si="194"/>
        <v>-1135312.5</v>
      </c>
      <c r="AY257" s="28">
        <f t="shared" si="194"/>
        <v>-1135312.5</v>
      </c>
      <c r="AZ257" s="28">
        <f t="shared" si="194"/>
        <v>-1135312.5</v>
      </c>
      <c r="BA257" s="28">
        <f t="shared" si="194"/>
        <v>-1135312.5</v>
      </c>
      <c r="BB257" s="28">
        <f t="shared" si="194"/>
        <v>-1135312.5</v>
      </c>
      <c r="BC257" s="28">
        <f t="shared" si="194"/>
        <v>-1135312.5</v>
      </c>
      <c r="BD257" s="28">
        <f t="shared" si="194"/>
        <v>-1135312.5</v>
      </c>
      <c r="BE257" s="28">
        <f t="shared" si="194"/>
        <v>-1135312.5</v>
      </c>
      <c r="BF257" s="28">
        <f t="shared" si="194"/>
        <v>-1135312.5</v>
      </c>
      <c r="BG257" s="28">
        <f t="shared" si="194"/>
        <v>-1135312.4999999995</v>
      </c>
      <c r="BH257" s="28">
        <f t="shared" si="194"/>
        <v>-1135312.5</v>
      </c>
      <c r="BI257" s="28">
        <f t="shared" si="194"/>
        <v>-1135312.5</v>
      </c>
      <c r="BJ257" s="28">
        <f t="shared" si="194"/>
        <v>-1135312.5</v>
      </c>
      <c r="BK257" s="28">
        <f t="shared" si="194"/>
        <v>-1135312.5</v>
      </c>
    </row>
    <row r="258" spans="2:63" ht="13.5" hidden="1" customHeight="1" outlineLevel="1">
      <c r="B258" s="23" t="str">
        <f>B402</f>
        <v>Tier 4</v>
      </c>
      <c r="C258" s="21" t="s">
        <v>19</v>
      </c>
      <c r="D258" s="28">
        <f t="shared" ref="D258:AI258" si="195">-IF(D$236&lt;$D402,0,IF(D$236&lt;=$E402,D$175*(D$236-$E401)*$H402,D$175*($E402-$E401)*$H402))</f>
        <v>0</v>
      </c>
      <c r="E258" s="28">
        <f t="shared" si="195"/>
        <v>0</v>
      </c>
      <c r="F258" s="28">
        <f t="shared" si="195"/>
        <v>0</v>
      </c>
      <c r="G258" s="28">
        <f t="shared" si="195"/>
        <v>0</v>
      </c>
      <c r="H258" s="28">
        <f t="shared" si="195"/>
        <v>0</v>
      </c>
      <c r="I258" s="28">
        <f t="shared" si="195"/>
        <v>0</v>
      </c>
      <c r="J258" s="28">
        <f t="shared" si="195"/>
        <v>0</v>
      </c>
      <c r="K258" s="28">
        <f t="shared" si="195"/>
        <v>0</v>
      </c>
      <c r="L258" s="28">
        <f t="shared" si="195"/>
        <v>0</v>
      </c>
      <c r="M258" s="28">
        <f t="shared" si="195"/>
        <v>0</v>
      </c>
      <c r="N258" s="28">
        <f t="shared" si="195"/>
        <v>0</v>
      </c>
      <c r="O258" s="28">
        <f t="shared" si="195"/>
        <v>0</v>
      </c>
      <c r="P258" s="28">
        <f t="shared" si="195"/>
        <v>-133558.76799999998</v>
      </c>
      <c r="Q258" s="28">
        <f t="shared" si="195"/>
        <v>-383957.03039999999</v>
      </c>
      <c r="R258" s="28">
        <f t="shared" si="195"/>
        <v>-649153.02079999994</v>
      </c>
      <c r="S258" s="28">
        <f t="shared" si="195"/>
        <v>-923629.56160000002</v>
      </c>
      <c r="T258" s="28">
        <f t="shared" si="195"/>
        <v>-1200548.0320000001</v>
      </c>
      <c r="U258" s="28">
        <f t="shared" si="195"/>
        <v>-1704535.5072000001</v>
      </c>
      <c r="V258" s="28">
        <f t="shared" si="195"/>
        <v>-2076000</v>
      </c>
      <c r="W258" s="28">
        <f t="shared" si="195"/>
        <v>-2076000</v>
      </c>
      <c r="X258" s="28">
        <f t="shared" si="195"/>
        <v>-2076000</v>
      </c>
      <c r="Y258" s="28">
        <f t="shared" si="195"/>
        <v>-2076000</v>
      </c>
      <c r="Z258" s="28">
        <f t="shared" si="195"/>
        <v>-2076000</v>
      </c>
      <c r="AA258" s="28">
        <f t="shared" si="195"/>
        <v>-2076000</v>
      </c>
      <c r="AB258" s="28">
        <f t="shared" si="195"/>
        <v>-2076000</v>
      </c>
      <c r="AC258" s="28">
        <f t="shared" si="195"/>
        <v>-2076000</v>
      </c>
      <c r="AD258" s="28">
        <f t="shared" si="195"/>
        <v>-2076000</v>
      </c>
      <c r="AE258" s="28">
        <f t="shared" si="195"/>
        <v>-2076000</v>
      </c>
      <c r="AF258" s="28">
        <f t="shared" si="195"/>
        <v>-2076000</v>
      </c>
      <c r="AG258" s="28">
        <f t="shared" si="195"/>
        <v>-2076000</v>
      </c>
      <c r="AH258" s="28">
        <f t="shared" si="195"/>
        <v>-2076000</v>
      </c>
      <c r="AI258" s="28">
        <f t="shared" si="195"/>
        <v>-2076000</v>
      </c>
      <c r="AJ258" s="28">
        <f t="shared" ref="AJ258:BK258" si="196">-IF(AJ$236&lt;$D402,0,IF(AJ$236&lt;=$E402,AJ$175*(AJ$236-$E401)*$H402,AJ$175*($E402-$E401)*$H402))</f>
        <v>-2076000</v>
      </c>
      <c r="AK258" s="28">
        <f t="shared" si="196"/>
        <v>-2076000</v>
      </c>
      <c r="AL258" s="28">
        <f t="shared" si="196"/>
        <v>-2076000</v>
      </c>
      <c r="AM258" s="28">
        <f t="shared" si="196"/>
        <v>-2076000</v>
      </c>
      <c r="AN258" s="28">
        <f t="shared" si="196"/>
        <v>-2076000</v>
      </c>
      <c r="AO258" s="28">
        <f t="shared" si="196"/>
        <v>-2076000</v>
      </c>
      <c r="AP258" s="28">
        <f t="shared" si="196"/>
        <v>-2076000</v>
      </c>
      <c r="AQ258" s="28">
        <f t="shared" si="196"/>
        <v>-2076000</v>
      </c>
      <c r="AR258" s="28">
        <f t="shared" si="196"/>
        <v>-2076000</v>
      </c>
      <c r="AS258" s="28">
        <f t="shared" si="196"/>
        <v>-2076000</v>
      </c>
      <c r="AT258" s="28">
        <f t="shared" si="196"/>
        <v>-2076000</v>
      </c>
      <c r="AU258" s="28">
        <f t="shared" si="196"/>
        <v>-2076000</v>
      </c>
      <c r="AV258" s="28">
        <f t="shared" si="196"/>
        <v>-2076000</v>
      </c>
      <c r="AW258" s="28">
        <f t="shared" si="196"/>
        <v>-2076000</v>
      </c>
      <c r="AX258" s="28">
        <f t="shared" si="196"/>
        <v>-2076000</v>
      </c>
      <c r="AY258" s="28">
        <f t="shared" si="196"/>
        <v>-2076000</v>
      </c>
      <c r="AZ258" s="28">
        <f t="shared" si="196"/>
        <v>-2076000</v>
      </c>
      <c r="BA258" s="28">
        <f t="shared" si="196"/>
        <v>-2076000</v>
      </c>
      <c r="BB258" s="28">
        <f t="shared" si="196"/>
        <v>-2076000</v>
      </c>
      <c r="BC258" s="28">
        <f t="shared" si="196"/>
        <v>-2076000</v>
      </c>
      <c r="BD258" s="28">
        <f t="shared" si="196"/>
        <v>-2076000</v>
      </c>
      <c r="BE258" s="28">
        <f t="shared" si="196"/>
        <v>-2076000</v>
      </c>
      <c r="BF258" s="28">
        <f t="shared" si="196"/>
        <v>-2076000</v>
      </c>
      <c r="BG258" s="28">
        <f t="shared" si="196"/>
        <v>-2075999.9999999995</v>
      </c>
      <c r="BH258" s="28">
        <f t="shared" si="196"/>
        <v>-2076000</v>
      </c>
      <c r="BI258" s="28">
        <f t="shared" si="196"/>
        <v>-2076000</v>
      </c>
      <c r="BJ258" s="28">
        <f t="shared" si="196"/>
        <v>-2076000</v>
      </c>
      <c r="BK258" s="28">
        <f t="shared" si="196"/>
        <v>-2076000</v>
      </c>
    </row>
    <row r="259" spans="2:63" ht="13.5" hidden="1" customHeight="1" outlineLevel="1">
      <c r="B259" s="23" t="str">
        <f>B403</f>
        <v>Tier 5</v>
      </c>
      <c r="C259" s="21" t="s">
        <v>19</v>
      </c>
      <c r="D259" s="28">
        <f t="shared" ref="D259:AI259" si="197">-IF(D$236&lt;$D403,0,D$175*(D$236-$E402)*$H403)</f>
        <v>0</v>
      </c>
      <c r="E259" s="28">
        <f t="shared" si="197"/>
        <v>0</v>
      </c>
      <c r="F259" s="28">
        <f t="shared" si="197"/>
        <v>0</v>
      </c>
      <c r="G259" s="28">
        <f t="shared" si="197"/>
        <v>0</v>
      </c>
      <c r="H259" s="28">
        <f t="shared" si="197"/>
        <v>0</v>
      </c>
      <c r="I259" s="28">
        <f t="shared" si="197"/>
        <v>0</v>
      </c>
      <c r="J259" s="28">
        <f t="shared" si="197"/>
        <v>0</v>
      </c>
      <c r="K259" s="28">
        <f t="shared" si="197"/>
        <v>0</v>
      </c>
      <c r="L259" s="28">
        <f t="shared" si="197"/>
        <v>0</v>
      </c>
      <c r="M259" s="28">
        <f t="shared" si="197"/>
        <v>0</v>
      </c>
      <c r="N259" s="28">
        <f t="shared" si="197"/>
        <v>0</v>
      </c>
      <c r="O259" s="28">
        <f t="shared" si="197"/>
        <v>0</v>
      </c>
      <c r="P259" s="28">
        <f t="shared" si="197"/>
        <v>0</v>
      </c>
      <c r="Q259" s="28">
        <f t="shared" si="197"/>
        <v>0</v>
      </c>
      <c r="R259" s="28">
        <f t="shared" si="197"/>
        <v>0</v>
      </c>
      <c r="S259" s="28">
        <f t="shared" si="197"/>
        <v>0</v>
      </c>
      <c r="T259" s="28">
        <f t="shared" si="197"/>
        <v>0</v>
      </c>
      <c r="U259" s="28">
        <f t="shared" si="197"/>
        <v>0</v>
      </c>
      <c r="V259" s="28">
        <f t="shared" si="197"/>
        <v>-129515.41199999998</v>
      </c>
      <c r="W259" s="28">
        <f t="shared" si="197"/>
        <v>-635509.79099999985</v>
      </c>
      <c r="X259" s="28">
        <f t="shared" si="197"/>
        <v>-1159213.4879999999</v>
      </c>
      <c r="Y259" s="28">
        <f t="shared" si="197"/>
        <v>-1687570.0199999998</v>
      </c>
      <c r="Z259" s="28">
        <f t="shared" si="197"/>
        <v>-2279330.7059999998</v>
      </c>
      <c r="AA259" s="28">
        <f t="shared" si="197"/>
        <v>-4812218.7582</v>
      </c>
      <c r="AB259" s="28">
        <f t="shared" si="197"/>
        <v>-5658098.6805599993</v>
      </c>
      <c r="AC259" s="28">
        <f t="shared" si="197"/>
        <v>-6459268.22688</v>
      </c>
      <c r="AD259" s="28">
        <f t="shared" si="197"/>
        <v>-7332541.0730400002</v>
      </c>
      <c r="AE259" s="28">
        <f t="shared" si="197"/>
        <v>-8284413.1475999989</v>
      </c>
      <c r="AF259" s="28">
        <f t="shared" si="197"/>
        <v>-9149027.2676400002</v>
      </c>
      <c r="AG259" s="28">
        <f t="shared" si="197"/>
        <v>-10264382.722919999</v>
      </c>
      <c r="AH259" s="28">
        <f t="shared" si="197"/>
        <v>-11480116.0998</v>
      </c>
      <c r="AI259" s="28">
        <f t="shared" si="197"/>
        <v>-12584408.883239999</v>
      </c>
      <c r="AJ259" s="28">
        <f t="shared" ref="AJ259:BK259" si="198">-IF(AJ$236&lt;$D403,0,AJ$175*(AJ$236-$E402)*$H403)</f>
        <v>-13771520.987880001</v>
      </c>
      <c r="AK259" s="28">
        <f t="shared" si="198"/>
        <v>-15047669.514719998</v>
      </c>
      <c r="AL259" s="28">
        <f t="shared" si="198"/>
        <v>-18532115.18976</v>
      </c>
      <c r="AM259" s="28">
        <f t="shared" si="198"/>
        <v>-23685743.62824</v>
      </c>
      <c r="AN259" s="28">
        <f t="shared" si="198"/>
        <v>-25301515.582679998</v>
      </c>
      <c r="AO259" s="28">
        <f t="shared" si="198"/>
        <v>-27014233.270199999</v>
      </c>
      <c r="AP259" s="28">
        <f t="shared" si="198"/>
        <v>-28829719.081919998</v>
      </c>
      <c r="AQ259" s="28">
        <f t="shared" si="198"/>
        <v>-30754136.184359998</v>
      </c>
      <c r="AR259" s="28">
        <f t="shared" si="198"/>
        <v>-32794017.728759997</v>
      </c>
      <c r="AS259" s="28">
        <f t="shared" si="198"/>
        <v>-34956286.323959999</v>
      </c>
      <c r="AT259" s="28">
        <f t="shared" si="198"/>
        <v>-37248292.982159995</v>
      </c>
      <c r="AU259" s="28">
        <f t="shared" si="198"/>
        <v>-39677817.118919998</v>
      </c>
      <c r="AV259" s="28">
        <f t="shared" si="198"/>
        <v>-42253115.235360004</v>
      </c>
      <c r="AW259" s="28">
        <f t="shared" si="198"/>
        <v>-44982930.654599994</v>
      </c>
      <c r="AX259" s="28">
        <f t="shared" si="198"/>
        <v>-47153134.448399998</v>
      </c>
      <c r="AY259" s="28">
        <f t="shared" si="198"/>
        <v>-58656976.088249996</v>
      </c>
      <c r="AZ259" s="28">
        <f t="shared" si="198"/>
        <v>-61442513.625899993</v>
      </c>
      <c r="BA259" s="28">
        <f t="shared" si="198"/>
        <v>-64353396.747899994</v>
      </c>
      <c r="BB259" s="28">
        <f t="shared" si="198"/>
        <v>-67395278.765549988</v>
      </c>
      <c r="BC259" s="28">
        <f t="shared" si="198"/>
        <v>-70574041.869149998</v>
      </c>
      <c r="BD259" s="28">
        <f t="shared" si="198"/>
        <v>-73895842.903799996</v>
      </c>
      <c r="BE259" s="28">
        <f t="shared" si="198"/>
        <v>-76210038.472800002</v>
      </c>
      <c r="BF259" s="28">
        <f t="shared" si="198"/>
        <v>-78593653.042499989</v>
      </c>
      <c r="BG259" s="28">
        <f t="shared" si="198"/>
        <v>-81048780.85574998</v>
      </c>
      <c r="BH259" s="28">
        <f t="shared" si="198"/>
        <v>-83577561.931199983</v>
      </c>
      <c r="BI259" s="28">
        <f t="shared" si="198"/>
        <v>-86182204.951199993</v>
      </c>
      <c r="BJ259" s="28">
        <f t="shared" si="198"/>
        <v>-88864987.261799991</v>
      </c>
      <c r="BK259" s="28">
        <f t="shared" si="198"/>
        <v>-91628254.872749999</v>
      </c>
    </row>
    <row r="260" spans="2:63" ht="13.5" customHeight="1" collapsed="1">
      <c r="B260" s="23"/>
      <c r="C260" s="21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  <c r="AB260" s="28"/>
      <c r="AC260" s="28"/>
      <c r="AD260" s="28"/>
      <c r="AE260" s="28"/>
      <c r="AF260" s="28"/>
      <c r="AG260" s="28"/>
      <c r="AH260" s="28"/>
      <c r="AI260" s="28"/>
      <c r="AJ260" s="28"/>
      <c r="AK260" s="28"/>
      <c r="AL260" s="28"/>
      <c r="AM260" s="28"/>
      <c r="AN260" s="28"/>
      <c r="AO260" s="28"/>
      <c r="AP260" s="28"/>
      <c r="AQ260" s="28"/>
      <c r="AR260" s="28"/>
      <c r="AS260" s="28"/>
      <c r="AT260" s="28"/>
      <c r="AU260" s="28"/>
      <c r="AV260" s="28"/>
      <c r="AW260" s="28"/>
      <c r="AX260" s="28"/>
      <c r="AY260" s="28"/>
      <c r="AZ260" s="28"/>
      <c r="BA260" s="28"/>
      <c r="BB260" s="28"/>
      <c r="BC260" s="28"/>
      <c r="BD260" s="28"/>
      <c r="BE260" s="28"/>
      <c r="BF260" s="28"/>
      <c r="BG260" s="28"/>
      <c r="BH260" s="28"/>
      <c r="BI260" s="28"/>
      <c r="BJ260" s="28"/>
      <c r="BK260" s="28"/>
    </row>
    <row r="261" spans="2:63" ht="13.5" customHeight="1">
      <c r="B261" s="79" t="str">
        <f>CONCATENATE("(-) ",B410)</f>
        <v>(-) Active Card</v>
      </c>
      <c r="C261" s="4" t="s">
        <v>19</v>
      </c>
      <c r="D261" s="29">
        <f t="shared" ref="D261:AI261" si="199">SUM(D263:D267)</f>
        <v>-62.5</v>
      </c>
      <c r="E261" s="29">
        <f t="shared" si="199"/>
        <v>-531.5</v>
      </c>
      <c r="F261" s="29">
        <f t="shared" si="199"/>
        <v>-1329</v>
      </c>
      <c r="G261" s="29">
        <f t="shared" si="199"/>
        <v>-3322.5</v>
      </c>
      <c r="H261" s="29">
        <f t="shared" si="199"/>
        <v>-8306.5</v>
      </c>
      <c r="I261" s="29">
        <f t="shared" si="199"/>
        <v>-14536.5</v>
      </c>
      <c r="J261" s="29">
        <f t="shared" si="199"/>
        <v>-25439</v>
      </c>
      <c r="K261" s="29">
        <f t="shared" si="199"/>
        <v>-38413</v>
      </c>
      <c r="L261" s="29">
        <f t="shared" si="199"/>
        <v>-52818</v>
      </c>
      <c r="M261" s="29">
        <f t="shared" si="199"/>
        <v>-68663.5</v>
      </c>
      <c r="N261" s="29">
        <f t="shared" si="199"/>
        <v>-86173</v>
      </c>
      <c r="O261" s="29">
        <f t="shared" si="199"/>
        <v>-104269.5</v>
      </c>
      <c r="P261" s="29">
        <f t="shared" si="199"/>
        <v>-124602.5</v>
      </c>
      <c r="Q261" s="29">
        <f t="shared" si="199"/>
        <v>-145162</v>
      </c>
      <c r="R261" s="29">
        <f t="shared" si="199"/>
        <v>-166936.5</v>
      </c>
      <c r="S261" s="29">
        <f t="shared" si="199"/>
        <v>-189473</v>
      </c>
      <c r="T261" s="29">
        <f t="shared" si="199"/>
        <v>-212210</v>
      </c>
      <c r="U261" s="29">
        <f t="shared" si="199"/>
        <v>-253591</v>
      </c>
      <c r="V261" s="29">
        <f t="shared" si="199"/>
        <v>-295434</v>
      </c>
      <c r="W261" s="29">
        <f t="shared" si="199"/>
        <v>-339749.5</v>
      </c>
      <c r="X261" s="29">
        <f t="shared" si="199"/>
        <v>-385616</v>
      </c>
      <c r="Y261" s="29">
        <f t="shared" si="199"/>
        <v>-431890</v>
      </c>
      <c r="Z261" s="29">
        <f t="shared" si="199"/>
        <v>-483717</v>
      </c>
      <c r="AA261" s="29">
        <f t="shared" si="199"/>
        <v>-534507.5</v>
      </c>
      <c r="AB261" s="29">
        <f t="shared" si="199"/>
        <v>-590631</v>
      </c>
      <c r="AC261" s="29">
        <f t="shared" si="199"/>
        <v>-643788</v>
      </c>
      <c r="AD261" s="29">
        <f t="shared" si="199"/>
        <v>-701729</v>
      </c>
      <c r="AE261" s="29">
        <f t="shared" si="199"/>
        <v>-764885</v>
      </c>
      <c r="AF261" s="29">
        <f t="shared" si="199"/>
        <v>-822251.5</v>
      </c>
      <c r="AG261" s="29">
        <f t="shared" si="199"/>
        <v>-896254.5</v>
      </c>
      <c r="AH261" s="29">
        <f t="shared" si="199"/>
        <v>-976917.5</v>
      </c>
      <c r="AI261" s="29">
        <f t="shared" si="199"/>
        <v>-1050186.5</v>
      </c>
      <c r="AJ261" s="29">
        <f t="shared" ref="AJ261:BK261" si="200">SUM(AJ263:AJ267)</f>
        <v>-1128950.5</v>
      </c>
      <c r="AK261" s="29">
        <f t="shared" si="200"/>
        <v>-1213622</v>
      </c>
      <c r="AL261" s="29">
        <f t="shared" si="200"/>
        <v>-1304644</v>
      </c>
      <c r="AM261" s="29">
        <f t="shared" si="200"/>
        <v>-1382923</v>
      </c>
      <c r="AN261" s="29">
        <f t="shared" si="200"/>
        <v>-1465898.5</v>
      </c>
      <c r="AO261" s="29">
        <f t="shared" si="200"/>
        <v>-1553852.5</v>
      </c>
      <c r="AP261" s="29">
        <f t="shared" si="200"/>
        <v>-1647084</v>
      </c>
      <c r="AQ261" s="29">
        <f t="shared" si="200"/>
        <v>-1745909.5</v>
      </c>
      <c r="AR261" s="29">
        <f t="shared" si="200"/>
        <v>-1850664.5</v>
      </c>
      <c r="AS261" s="29">
        <f t="shared" si="200"/>
        <v>-1961704.5</v>
      </c>
      <c r="AT261" s="29">
        <f t="shared" si="200"/>
        <v>-2079407</v>
      </c>
      <c r="AU261" s="29">
        <f t="shared" si="200"/>
        <v>-2204171.5</v>
      </c>
      <c r="AV261" s="29">
        <f t="shared" si="200"/>
        <v>-2336422</v>
      </c>
      <c r="AW261" s="29">
        <f t="shared" si="200"/>
        <v>-2476607.5</v>
      </c>
      <c r="AX261" s="29">
        <f t="shared" si="200"/>
        <v>-2588055</v>
      </c>
      <c r="AY261" s="29">
        <f t="shared" si="200"/>
        <v>-2704517.5</v>
      </c>
      <c r="AZ261" s="29">
        <f t="shared" si="200"/>
        <v>-2826221</v>
      </c>
      <c r="BA261" s="29">
        <f t="shared" si="200"/>
        <v>-2953401</v>
      </c>
      <c r="BB261" s="29">
        <f t="shared" si="200"/>
        <v>-3086304.5</v>
      </c>
      <c r="BC261" s="29">
        <f t="shared" si="200"/>
        <v>-3225188.5</v>
      </c>
      <c r="BD261" s="29">
        <f t="shared" si="200"/>
        <v>-3370322</v>
      </c>
      <c r="BE261" s="29">
        <f t="shared" si="200"/>
        <v>-3471432</v>
      </c>
      <c r="BF261" s="29">
        <f t="shared" si="200"/>
        <v>-3575575</v>
      </c>
      <c r="BG261" s="29">
        <f t="shared" si="200"/>
        <v>-3682842.5</v>
      </c>
      <c r="BH261" s="29">
        <f t="shared" si="200"/>
        <v>-3793328</v>
      </c>
      <c r="BI261" s="29">
        <f t="shared" si="200"/>
        <v>-3907128</v>
      </c>
      <c r="BJ261" s="29">
        <f t="shared" si="200"/>
        <v>-4024342</v>
      </c>
      <c r="BK261" s="29">
        <f t="shared" si="200"/>
        <v>-4145072.5</v>
      </c>
    </row>
    <row r="262" spans="2:63" ht="13.5" customHeight="1">
      <c r="B262" s="24" t="s">
        <v>63</v>
      </c>
      <c r="C262" s="25" t="s">
        <v>12</v>
      </c>
      <c r="D262" s="26">
        <f t="shared" ref="D262:AI262" si="201">D261/D$240</f>
        <v>-2.8901734104046242E-2</v>
      </c>
      <c r="E262" s="26">
        <f t="shared" si="201"/>
        <v>-2.8901734104046246E-2</v>
      </c>
      <c r="F262" s="26">
        <f t="shared" si="201"/>
        <v>-2.8901734104046242E-2</v>
      </c>
      <c r="G262" s="26">
        <f t="shared" si="201"/>
        <v>-2.8901734104046242E-2</v>
      </c>
      <c r="H262" s="26">
        <f t="shared" si="201"/>
        <v>-2.8901734104046246E-2</v>
      </c>
      <c r="I262" s="26">
        <f t="shared" si="201"/>
        <v>-2.8901734104046246E-2</v>
      </c>
      <c r="J262" s="26">
        <f t="shared" si="201"/>
        <v>-2.8901734104046242E-2</v>
      </c>
      <c r="K262" s="26">
        <f t="shared" si="201"/>
        <v>-2.8901734104046242E-2</v>
      </c>
      <c r="L262" s="26">
        <f t="shared" si="201"/>
        <v>-2.8901734104046242E-2</v>
      </c>
      <c r="M262" s="26">
        <f t="shared" si="201"/>
        <v>-2.8901734104046242E-2</v>
      </c>
      <c r="N262" s="26">
        <f t="shared" si="201"/>
        <v>-2.8901734104046246E-2</v>
      </c>
      <c r="O262" s="26">
        <f t="shared" si="201"/>
        <v>-2.6274303730951132E-2</v>
      </c>
      <c r="P262" s="26">
        <f t="shared" si="201"/>
        <v>-2.6274303730951132E-2</v>
      </c>
      <c r="Q262" s="26">
        <f t="shared" si="201"/>
        <v>-2.6274303730951132E-2</v>
      </c>
      <c r="R262" s="26">
        <f t="shared" si="201"/>
        <v>-2.6274303730951132E-2</v>
      </c>
      <c r="S262" s="26">
        <f t="shared" si="201"/>
        <v>-2.6274303730951132E-2</v>
      </c>
      <c r="T262" s="26">
        <f t="shared" si="201"/>
        <v>-2.6274303730951132E-2</v>
      </c>
      <c r="U262" s="26">
        <f t="shared" si="201"/>
        <v>-2.6274303730951132E-2</v>
      </c>
      <c r="V262" s="26">
        <f t="shared" si="201"/>
        <v>-2.6274303730951132E-2</v>
      </c>
      <c r="W262" s="26">
        <f t="shared" si="201"/>
        <v>-2.6274303730951132E-2</v>
      </c>
      <c r="X262" s="26">
        <f t="shared" si="201"/>
        <v>-2.6274303730951132E-2</v>
      </c>
      <c r="Y262" s="26">
        <f t="shared" si="201"/>
        <v>-2.6274303730951132E-2</v>
      </c>
      <c r="Z262" s="26">
        <f t="shared" si="201"/>
        <v>-2.6274303730951132E-2</v>
      </c>
      <c r="AA262" s="26">
        <f t="shared" si="201"/>
        <v>-1.9904775553750857E-2</v>
      </c>
      <c r="AB262" s="26">
        <f t="shared" si="201"/>
        <v>-1.9904775553750857E-2</v>
      </c>
      <c r="AC262" s="26">
        <f t="shared" si="201"/>
        <v>-1.9904775553750857E-2</v>
      </c>
      <c r="AD262" s="26">
        <f t="shared" si="201"/>
        <v>-1.9904775553750857E-2</v>
      </c>
      <c r="AE262" s="26">
        <f t="shared" si="201"/>
        <v>-1.9904775553750857E-2</v>
      </c>
      <c r="AF262" s="26">
        <f t="shared" si="201"/>
        <v>-1.9904775553750857E-2</v>
      </c>
      <c r="AG262" s="26">
        <f t="shared" si="201"/>
        <v>-1.9904775553750857E-2</v>
      </c>
      <c r="AH262" s="26">
        <f t="shared" si="201"/>
        <v>-1.9904775553750854E-2</v>
      </c>
      <c r="AI262" s="26">
        <f t="shared" si="201"/>
        <v>-1.9904775553750857E-2</v>
      </c>
      <c r="AJ262" s="26">
        <f t="shared" ref="AJ262:BK262" si="202">AJ261/AJ$240</f>
        <v>-1.9904775553750854E-2</v>
      </c>
      <c r="AK262" s="26">
        <f t="shared" si="202"/>
        <v>-1.9904775553750857E-2</v>
      </c>
      <c r="AL262" s="26">
        <f t="shared" si="202"/>
        <v>-1.7973715238834728E-2</v>
      </c>
      <c r="AM262" s="26">
        <f t="shared" si="202"/>
        <v>-1.540604163328691E-2</v>
      </c>
      <c r="AN262" s="26">
        <f t="shared" si="202"/>
        <v>-1.540604163328691E-2</v>
      </c>
      <c r="AO262" s="26">
        <f t="shared" si="202"/>
        <v>-1.540604163328691E-2</v>
      </c>
      <c r="AP262" s="26">
        <f t="shared" si="202"/>
        <v>-1.540604163328691E-2</v>
      </c>
      <c r="AQ262" s="26">
        <f t="shared" si="202"/>
        <v>-1.5406041633286911E-2</v>
      </c>
      <c r="AR262" s="26">
        <f t="shared" si="202"/>
        <v>-1.5406041633286911E-2</v>
      </c>
      <c r="AS262" s="26">
        <f t="shared" si="202"/>
        <v>-1.5406041633286911E-2</v>
      </c>
      <c r="AT262" s="26">
        <f t="shared" si="202"/>
        <v>-1.540604163328691E-2</v>
      </c>
      <c r="AU262" s="26">
        <f t="shared" si="202"/>
        <v>-1.540604163328691E-2</v>
      </c>
      <c r="AV262" s="26">
        <f t="shared" si="202"/>
        <v>-1.540604163328691E-2</v>
      </c>
      <c r="AW262" s="26">
        <f t="shared" si="202"/>
        <v>-1.5406041633286911E-2</v>
      </c>
      <c r="AX262" s="26">
        <f t="shared" si="202"/>
        <v>-1.540604163328691E-2</v>
      </c>
      <c r="AY262" s="26">
        <f t="shared" si="202"/>
        <v>-1.3107362405463148E-2</v>
      </c>
      <c r="AZ262" s="26">
        <f t="shared" si="202"/>
        <v>-1.310736240546315E-2</v>
      </c>
      <c r="BA262" s="26">
        <f t="shared" si="202"/>
        <v>-1.3107362405463148E-2</v>
      </c>
      <c r="BB262" s="26">
        <f t="shared" si="202"/>
        <v>-1.310736240546315E-2</v>
      </c>
      <c r="BC262" s="26">
        <f t="shared" si="202"/>
        <v>-1.310736240546315E-2</v>
      </c>
      <c r="BD262" s="26">
        <f t="shared" si="202"/>
        <v>-1.310736240546315E-2</v>
      </c>
      <c r="BE262" s="26">
        <f t="shared" si="202"/>
        <v>-1.3107362405463148E-2</v>
      </c>
      <c r="BF262" s="26">
        <f t="shared" si="202"/>
        <v>-1.310736240546315E-2</v>
      </c>
      <c r="BG262" s="26">
        <f t="shared" si="202"/>
        <v>-1.310736240546315E-2</v>
      </c>
      <c r="BH262" s="26">
        <f t="shared" si="202"/>
        <v>-1.310736240546315E-2</v>
      </c>
      <c r="BI262" s="26">
        <f t="shared" si="202"/>
        <v>-1.3107362405463148E-2</v>
      </c>
      <c r="BJ262" s="26">
        <f t="shared" si="202"/>
        <v>-1.310736240546315E-2</v>
      </c>
      <c r="BK262" s="26">
        <f t="shared" si="202"/>
        <v>-1.3107362405463148E-2</v>
      </c>
    </row>
    <row r="263" spans="2:63" ht="13.5" hidden="1" customHeight="1" outlineLevel="1">
      <c r="B263" s="23" t="str">
        <f>B412</f>
        <v>Tier 1</v>
      </c>
      <c r="C263" s="21" t="s">
        <v>19</v>
      </c>
      <c r="D263" s="28">
        <f t="shared" ref="D263:AI263" si="203">-IF(D$129&gt;=$D412,IF(D$129&lt;=$E412,D$129*$F412,$E412*$F412),$E412*$F412)</f>
        <v>-62.5</v>
      </c>
      <c r="E263" s="28">
        <f t="shared" si="203"/>
        <v>-531.5</v>
      </c>
      <c r="F263" s="28">
        <f t="shared" si="203"/>
        <v>-1329</v>
      </c>
      <c r="G263" s="28">
        <f t="shared" si="203"/>
        <v>-3322.5</v>
      </c>
      <c r="H263" s="28">
        <f t="shared" si="203"/>
        <v>-8306.5</v>
      </c>
      <c r="I263" s="28">
        <f t="shared" si="203"/>
        <v>-12500</v>
      </c>
      <c r="J263" s="28">
        <f t="shared" si="203"/>
        <v>-12500</v>
      </c>
      <c r="K263" s="28">
        <f t="shared" si="203"/>
        <v>-12500</v>
      </c>
      <c r="L263" s="28">
        <f t="shared" si="203"/>
        <v>-12500</v>
      </c>
      <c r="M263" s="28">
        <f t="shared" si="203"/>
        <v>-12500</v>
      </c>
      <c r="N263" s="28">
        <f t="shared" si="203"/>
        <v>-12500</v>
      </c>
      <c r="O263" s="28">
        <f t="shared" si="203"/>
        <v>-12500</v>
      </c>
      <c r="P263" s="28">
        <f t="shared" si="203"/>
        <v>-12500</v>
      </c>
      <c r="Q263" s="28">
        <f t="shared" si="203"/>
        <v>-12500</v>
      </c>
      <c r="R263" s="28">
        <f t="shared" si="203"/>
        <v>-12500</v>
      </c>
      <c r="S263" s="28">
        <f t="shared" si="203"/>
        <v>-12500</v>
      </c>
      <c r="T263" s="28">
        <f t="shared" si="203"/>
        <v>-12500</v>
      </c>
      <c r="U263" s="28">
        <f t="shared" si="203"/>
        <v>-12500</v>
      </c>
      <c r="V263" s="28">
        <f t="shared" si="203"/>
        <v>-12500</v>
      </c>
      <c r="W263" s="28">
        <f t="shared" si="203"/>
        <v>-12500</v>
      </c>
      <c r="X263" s="28">
        <f t="shared" si="203"/>
        <v>-12500</v>
      </c>
      <c r="Y263" s="28">
        <f t="shared" si="203"/>
        <v>-12500</v>
      </c>
      <c r="Z263" s="28">
        <f t="shared" si="203"/>
        <v>-12500</v>
      </c>
      <c r="AA263" s="28">
        <f t="shared" si="203"/>
        <v>-12500</v>
      </c>
      <c r="AB263" s="28">
        <f t="shared" si="203"/>
        <v>-12500</v>
      </c>
      <c r="AC263" s="28">
        <f t="shared" si="203"/>
        <v>-12500</v>
      </c>
      <c r="AD263" s="28">
        <f t="shared" si="203"/>
        <v>-12500</v>
      </c>
      <c r="AE263" s="28">
        <f t="shared" si="203"/>
        <v>-12500</v>
      </c>
      <c r="AF263" s="28">
        <f t="shared" si="203"/>
        <v>-12500</v>
      </c>
      <c r="AG263" s="28">
        <f t="shared" si="203"/>
        <v>-12500</v>
      </c>
      <c r="AH263" s="28">
        <f t="shared" si="203"/>
        <v>-12500</v>
      </c>
      <c r="AI263" s="28">
        <f t="shared" si="203"/>
        <v>-12500</v>
      </c>
      <c r="AJ263" s="28">
        <f t="shared" ref="AJ263:BK263" si="204">-IF(AJ$129&gt;=$D412,IF(AJ$129&lt;=$E412,AJ$129*$F412,$E412*$F412),$E412*$F412)</f>
        <v>-12500</v>
      </c>
      <c r="AK263" s="28">
        <f t="shared" si="204"/>
        <v>-12500</v>
      </c>
      <c r="AL263" s="28">
        <f t="shared" si="204"/>
        <v>-12500</v>
      </c>
      <c r="AM263" s="28">
        <f t="shared" si="204"/>
        <v>-12500</v>
      </c>
      <c r="AN263" s="28">
        <f t="shared" si="204"/>
        <v>-12500</v>
      </c>
      <c r="AO263" s="28">
        <f t="shared" si="204"/>
        <v>-12500</v>
      </c>
      <c r="AP263" s="28">
        <f t="shared" si="204"/>
        <v>-12500</v>
      </c>
      <c r="AQ263" s="28">
        <f t="shared" si="204"/>
        <v>-12500</v>
      </c>
      <c r="AR263" s="28">
        <f t="shared" si="204"/>
        <v>-12500</v>
      </c>
      <c r="AS263" s="28">
        <f t="shared" si="204"/>
        <v>-12500</v>
      </c>
      <c r="AT263" s="28">
        <f t="shared" si="204"/>
        <v>-12500</v>
      </c>
      <c r="AU263" s="28">
        <f t="shared" si="204"/>
        <v>-12500</v>
      </c>
      <c r="AV263" s="28">
        <f t="shared" si="204"/>
        <v>-12500</v>
      </c>
      <c r="AW263" s="28">
        <f t="shared" si="204"/>
        <v>-12500</v>
      </c>
      <c r="AX263" s="28">
        <f t="shared" si="204"/>
        <v>-12500</v>
      </c>
      <c r="AY263" s="28">
        <f t="shared" si="204"/>
        <v>-12500</v>
      </c>
      <c r="AZ263" s="28">
        <f t="shared" si="204"/>
        <v>-12500</v>
      </c>
      <c r="BA263" s="28">
        <f t="shared" si="204"/>
        <v>-12500</v>
      </c>
      <c r="BB263" s="28">
        <f t="shared" si="204"/>
        <v>-12500</v>
      </c>
      <c r="BC263" s="28">
        <f t="shared" si="204"/>
        <v>-12500</v>
      </c>
      <c r="BD263" s="28">
        <f t="shared" si="204"/>
        <v>-12500</v>
      </c>
      <c r="BE263" s="28">
        <f t="shared" si="204"/>
        <v>-12500</v>
      </c>
      <c r="BF263" s="28">
        <f t="shared" si="204"/>
        <v>-12500</v>
      </c>
      <c r="BG263" s="28">
        <f t="shared" si="204"/>
        <v>-12500</v>
      </c>
      <c r="BH263" s="28">
        <f t="shared" si="204"/>
        <v>-12500</v>
      </c>
      <c r="BI263" s="28">
        <f t="shared" si="204"/>
        <v>-12500</v>
      </c>
      <c r="BJ263" s="28">
        <f t="shared" si="204"/>
        <v>-12500</v>
      </c>
      <c r="BK263" s="28">
        <f t="shared" si="204"/>
        <v>-12500</v>
      </c>
    </row>
    <row r="264" spans="2:63" ht="13.5" hidden="1" customHeight="1" outlineLevel="1">
      <c r="B264" s="23" t="str">
        <f>B413</f>
        <v>Tier 2</v>
      </c>
      <c r="C264" s="21" t="s">
        <v>19</v>
      </c>
      <c r="D264" s="28">
        <f t="shared" ref="D264:AI264" si="205">-IF(D$129&lt;$D413,0,IF(D$129&lt;=$E413,(D$129-$E412)*$F413,($E413-$E412)*$F413))</f>
        <v>0</v>
      </c>
      <c r="E264" s="28">
        <f t="shared" si="205"/>
        <v>0</v>
      </c>
      <c r="F264" s="28">
        <f t="shared" si="205"/>
        <v>0</v>
      </c>
      <c r="G264" s="28">
        <f t="shared" si="205"/>
        <v>0</v>
      </c>
      <c r="H264" s="28">
        <f t="shared" si="205"/>
        <v>0</v>
      </c>
      <c r="I264" s="28">
        <f t="shared" si="205"/>
        <v>-2036.5</v>
      </c>
      <c r="J264" s="28">
        <f t="shared" si="205"/>
        <v>-12939</v>
      </c>
      <c r="K264" s="28">
        <f t="shared" si="205"/>
        <v>-25913</v>
      </c>
      <c r="L264" s="28">
        <f t="shared" si="205"/>
        <v>-40318</v>
      </c>
      <c r="M264" s="28">
        <f t="shared" si="205"/>
        <v>-50000</v>
      </c>
      <c r="N264" s="28">
        <f t="shared" si="205"/>
        <v>-50000</v>
      </c>
      <c r="O264" s="28">
        <f t="shared" si="205"/>
        <v>-50000</v>
      </c>
      <c r="P264" s="28">
        <f t="shared" si="205"/>
        <v>-50000</v>
      </c>
      <c r="Q264" s="28">
        <f t="shared" si="205"/>
        <v>-50000</v>
      </c>
      <c r="R264" s="28">
        <f t="shared" si="205"/>
        <v>-50000</v>
      </c>
      <c r="S264" s="28">
        <f t="shared" si="205"/>
        <v>-50000</v>
      </c>
      <c r="T264" s="28">
        <f t="shared" si="205"/>
        <v>-50000</v>
      </c>
      <c r="U264" s="28">
        <f t="shared" si="205"/>
        <v>-50000</v>
      </c>
      <c r="V264" s="28">
        <f t="shared" si="205"/>
        <v>-50000</v>
      </c>
      <c r="W264" s="28">
        <f t="shared" si="205"/>
        <v>-50000</v>
      </c>
      <c r="X264" s="28">
        <f t="shared" si="205"/>
        <v>-50000</v>
      </c>
      <c r="Y264" s="28">
        <f t="shared" si="205"/>
        <v>-50000</v>
      </c>
      <c r="Z264" s="28">
        <f t="shared" si="205"/>
        <v>-50000</v>
      </c>
      <c r="AA264" s="28">
        <f t="shared" si="205"/>
        <v>-50000</v>
      </c>
      <c r="AB264" s="28">
        <f t="shared" si="205"/>
        <v>-50000</v>
      </c>
      <c r="AC264" s="28">
        <f t="shared" si="205"/>
        <v>-50000</v>
      </c>
      <c r="AD264" s="28">
        <f t="shared" si="205"/>
        <v>-50000</v>
      </c>
      <c r="AE264" s="28">
        <f t="shared" si="205"/>
        <v>-50000</v>
      </c>
      <c r="AF264" s="28">
        <f t="shared" si="205"/>
        <v>-50000</v>
      </c>
      <c r="AG264" s="28">
        <f t="shared" si="205"/>
        <v>-50000</v>
      </c>
      <c r="AH264" s="28">
        <f t="shared" si="205"/>
        <v>-50000</v>
      </c>
      <c r="AI264" s="28">
        <f t="shared" si="205"/>
        <v>-50000</v>
      </c>
      <c r="AJ264" s="28">
        <f t="shared" ref="AJ264:BK264" si="206">-IF(AJ$129&lt;$D413,0,IF(AJ$129&lt;=$E413,(AJ$129-$E412)*$F413,($E413-$E412)*$F413))</f>
        <v>-50000</v>
      </c>
      <c r="AK264" s="28">
        <f t="shared" si="206"/>
        <v>-50000</v>
      </c>
      <c r="AL264" s="28">
        <f t="shared" si="206"/>
        <v>-50000</v>
      </c>
      <c r="AM264" s="28">
        <f t="shared" si="206"/>
        <v>-50000</v>
      </c>
      <c r="AN264" s="28">
        <f t="shared" si="206"/>
        <v>-50000</v>
      </c>
      <c r="AO264" s="28">
        <f t="shared" si="206"/>
        <v>-50000</v>
      </c>
      <c r="AP264" s="28">
        <f t="shared" si="206"/>
        <v>-50000</v>
      </c>
      <c r="AQ264" s="28">
        <f t="shared" si="206"/>
        <v>-50000</v>
      </c>
      <c r="AR264" s="28">
        <f t="shared" si="206"/>
        <v>-50000</v>
      </c>
      <c r="AS264" s="28">
        <f t="shared" si="206"/>
        <v>-50000</v>
      </c>
      <c r="AT264" s="28">
        <f t="shared" si="206"/>
        <v>-50000</v>
      </c>
      <c r="AU264" s="28">
        <f t="shared" si="206"/>
        <v>-50000</v>
      </c>
      <c r="AV264" s="28">
        <f t="shared" si="206"/>
        <v>-50000</v>
      </c>
      <c r="AW264" s="28">
        <f t="shared" si="206"/>
        <v>-50000</v>
      </c>
      <c r="AX264" s="28">
        <f t="shared" si="206"/>
        <v>-50000</v>
      </c>
      <c r="AY264" s="28">
        <f t="shared" si="206"/>
        <v>-50000</v>
      </c>
      <c r="AZ264" s="28">
        <f t="shared" si="206"/>
        <v>-50000</v>
      </c>
      <c r="BA264" s="28">
        <f t="shared" si="206"/>
        <v>-50000</v>
      </c>
      <c r="BB264" s="28">
        <f t="shared" si="206"/>
        <v>-50000</v>
      </c>
      <c r="BC264" s="28">
        <f t="shared" si="206"/>
        <v>-50000</v>
      </c>
      <c r="BD264" s="28">
        <f t="shared" si="206"/>
        <v>-50000</v>
      </c>
      <c r="BE264" s="28">
        <f t="shared" si="206"/>
        <v>-50000</v>
      </c>
      <c r="BF264" s="28">
        <f t="shared" si="206"/>
        <v>-50000</v>
      </c>
      <c r="BG264" s="28">
        <f t="shared" si="206"/>
        <v>-50000</v>
      </c>
      <c r="BH264" s="28">
        <f t="shared" si="206"/>
        <v>-50000</v>
      </c>
      <c r="BI264" s="28">
        <f t="shared" si="206"/>
        <v>-50000</v>
      </c>
      <c r="BJ264" s="28">
        <f t="shared" si="206"/>
        <v>-50000</v>
      </c>
      <c r="BK264" s="28">
        <f t="shared" si="206"/>
        <v>-50000</v>
      </c>
    </row>
    <row r="265" spans="2:63" ht="13.5" hidden="1" customHeight="1" outlineLevel="1">
      <c r="B265" s="23" t="str">
        <f>B414</f>
        <v>Tier 3</v>
      </c>
      <c r="C265" s="21" t="s">
        <v>19</v>
      </c>
      <c r="D265" s="28">
        <f t="shared" ref="D265:AI265" si="207">-IF(D$129&lt;$D414,0,IF(D$129&lt;=$E414,(D$129-$E413)*$F414,($E414-$E413)*$F414))</f>
        <v>0</v>
      </c>
      <c r="E265" s="28">
        <f t="shared" si="207"/>
        <v>0</v>
      </c>
      <c r="F265" s="28">
        <f t="shared" si="207"/>
        <v>0</v>
      </c>
      <c r="G265" s="28">
        <f t="shared" si="207"/>
        <v>0</v>
      </c>
      <c r="H265" s="28">
        <f t="shared" si="207"/>
        <v>0</v>
      </c>
      <c r="I265" s="28">
        <f t="shared" si="207"/>
        <v>0</v>
      </c>
      <c r="J265" s="28">
        <f t="shared" si="207"/>
        <v>0</v>
      </c>
      <c r="K265" s="28">
        <f t="shared" si="207"/>
        <v>0</v>
      </c>
      <c r="L265" s="28">
        <f t="shared" si="207"/>
        <v>0</v>
      </c>
      <c r="M265" s="28">
        <f t="shared" si="207"/>
        <v>-6163.5</v>
      </c>
      <c r="N265" s="28">
        <f t="shared" si="207"/>
        <v>-23673</v>
      </c>
      <c r="O265" s="28">
        <f t="shared" si="207"/>
        <v>-41769.5</v>
      </c>
      <c r="P265" s="28">
        <f t="shared" si="207"/>
        <v>-62102.5</v>
      </c>
      <c r="Q265" s="28">
        <f t="shared" si="207"/>
        <v>-82662</v>
      </c>
      <c r="R265" s="28">
        <f t="shared" si="207"/>
        <v>-104436.5</v>
      </c>
      <c r="S265" s="28">
        <f t="shared" si="207"/>
        <v>-126973</v>
      </c>
      <c r="T265" s="28">
        <f t="shared" si="207"/>
        <v>-149710</v>
      </c>
      <c r="U265" s="28">
        <f t="shared" si="207"/>
        <v>-187500</v>
      </c>
      <c r="V265" s="28">
        <f t="shared" si="207"/>
        <v>-187500</v>
      </c>
      <c r="W265" s="28">
        <f t="shared" si="207"/>
        <v>-187500</v>
      </c>
      <c r="X265" s="28">
        <f t="shared" si="207"/>
        <v>-187500</v>
      </c>
      <c r="Y265" s="28">
        <f t="shared" si="207"/>
        <v>-187500</v>
      </c>
      <c r="Z265" s="28">
        <f t="shared" si="207"/>
        <v>-187500</v>
      </c>
      <c r="AA265" s="28">
        <f t="shared" si="207"/>
        <v>-187500</v>
      </c>
      <c r="AB265" s="28">
        <f t="shared" si="207"/>
        <v>-187500</v>
      </c>
      <c r="AC265" s="28">
        <f t="shared" si="207"/>
        <v>-187500</v>
      </c>
      <c r="AD265" s="28">
        <f t="shared" si="207"/>
        <v>-187500</v>
      </c>
      <c r="AE265" s="28">
        <f t="shared" si="207"/>
        <v>-187500</v>
      </c>
      <c r="AF265" s="28">
        <f t="shared" si="207"/>
        <v>-187500</v>
      </c>
      <c r="AG265" s="28">
        <f t="shared" si="207"/>
        <v>-187500</v>
      </c>
      <c r="AH265" s="28">
        <f t="shared" si="207"/>
        <v>-187500</v>
      </c>
      <c r="AI265" s="28">
        <f t="shared" si="207"/>
        <v>-187500</v>
      </c>
      <c r="AJ265" s="28">
        <f t="shared" ref="AJ265:BK265" si="208">-IF(AJ$129&lt;$D414,0,IF(AJ$129&lt;=$E414,(AJ$129-$E413)*$F414,($E414-$E413)*$F414))</f>
        <v>-187500</v>
      </c>
      <c r="AK265" s="28">
        <f t="shared" si="208"/>
        <v>-187500</v>
      </c>
      <c r="AL265" s="28">
        <f t="shared" si="208"/>
        <v>-187500</v>
      </c>
      <c r="AM265" s="28">
        <f t="shared" si="208"/>
        <v>-187500</v>
      </c>
      <c r="AN265" s="28">
        <f t="shared" si="208"/>
        <v>-187500</v>
      </c>
      <c r="AO265" s="28">
        <f t="shared" si="208"/>
        <v>-187500</v>
      </c>
      <c r="AP265" s="28">
        <f t="shared" si="208"/>
        <v>-187500</v>
      </c>
      <c r="AQ265" s="28">
        <f t="shared" si="208"/>
        <v>-187500</v>
      </c>
      <c r="AR265" s="28">
        <f t="shared" si="208"/>
        <v>-187500</v>
      </c>
      <c r="AS265" s="28">
        <f t="shared" si="208"/>
        <v>-187500</v>
      </c>
      <c r="AT265" s="28">
        <f t="shared" si="208"/>
        <v>-187500</v>
      </c>
      <c r="AU265" s="28">
        <f t="shared" si="208"/>
        <v>-187500</v>
      </c>
      <c r="AV265" s="28">
        <f t="shared" si="208"/>
        <v>-187500</v>
      </c>
      <c r="AW265" s="28">
        <f t="shared" si="208"/>
        <v>-187500</v>
      </c>
      <c r="AX265" s="28">
        <f t="shared" si="208"/>
        <v>-187500</v>
      </c>
      <c r="AY265" s="28">
        <f t="shared" si="208"/>
        <v>-187500</v>
      </c>
      <c r="AZ265" s="28">
        <f t="shared" si="208"/>
        <v>-187500</v>
      </c>
      <c r="BA265" s="28">
        <f t="shared" si="208"/>
        <v>-187500</v>
      </c>
      <c r="BB265" s="28">
        <f t="shared" si="208"/>
        <v>-187500</v>
      </c>
      <c r="BC265" s="28">
        <f t="shared" si="208"/>
        <v>-187500</v>
      </c>
      <c r="BD265" s="28">
        <f t="shared" si="208"/>
        <v>-187500</v>
      </c>
      <c r="BE265" s="28">
        <f t="shared" si="208"/>
        <v>-187500</v>
      </c>
      <c r="BF265" s="28">
        <f t="shared" si="208"/>
        <v>-187500</v>
      </c>
      <c r="BG265" s="28">
        <f t="shared" si="208"/>
        <v>-187500</v>
      </c>
      <c r="BH265" s="28">
        <f t="shared" si="208"/>
        <v>-187500</v>
      </c>
      <c r="BI265" s="28">
        <f t="shared" si="208"/>
        <v>-187500</v>
      </c>
      <c r="BJ265" s="28">
        <f t="shared" si="208"/>
        <v>-187500</v>
      </c>
      <c r="BK265" s="28">
        <f t="shared" si="208"/>
        <v>-187500</v>
      </c>
    </row>
    <row r="266" spans="2:63" ht="13.5" hidden="1" customHeight="1" outlineLevel="1">
      <c r="B266" s="23" t="str">
        <f>B415</f>
        <v>Tier 4</v>
      </c>
      <c r="C266" s="21" t="s">
        <v>19</v>
      </c>
      <c r="D266" s="28">
        <f t="shared" ref="D266:AI266" si="209">-IF(D$129&lt;$D415,0,IF(D$129&lt;=$E415,(D$129-$E414)*$F415,($E415-$E414)*$F415))</f>
        <v>0</v>
      </c>
      <c r="E266" s="28">
        <f t="shared" si="209"/>
        <v>0</v>
      </c>
      <c r="F266" s="28">
        <f t="shared" si="209"/>
        <v>0</v>
      </c>
      <c r="G266" s="28">
        <f t="shared" si="209"/>
        <v>0</v>
      </c>
      <c r="H266" s="28">
        <f t="shared" si="209"/>
        <v>0</v>
      </c>
      <c r="I266" s="28">
        <f t="shared" si="209"/>
        <v>0</v>
      </c>
      <c r="J266" s="28">
        <f t="shared" si="209"/>
        <v>0</v>
      </c>
      <c r="K266" s="28">
        <f t="shared" si="209"/>
        <v>0</v>
      </c>
      <c r="L266" s="28">
        <f t="shared" si="209"/>
        <v>0</v>
      </c>
      <c r="M266" s="28">
        <f t="shared" si="209"/>
        <v>0</v>
      </c>
      <c r="N266" s="28">
        <f t="shared" si="209"/>
        <v>0</v>
      </c>
      <c r="O266" s="28">
        <f t="shared" si="209"/>
        <v>0</v>
      </c>
      <c r="P266" s="28">
        <f t="shared" si="209"/>
        <v>0</v>
      </c>
      <c r="Q266" s="28">
        <f t="shared" si="209"/>
        <v>0</v>
      </c>
      <c r="R266" s="28">
        <f t="shared" si="209"/>
        <v>0</v>
      </c>
      <c r="S266" s="28">
        <f t="shared" si="209"/>
        <v>0</v>
      </c>
      <c r="T266" s="28">
        <f t="shared" si="209"/>
        <v>0</v>
      </c>
      <c r="U266" s="28">
        <f t="shared" si="209"/>
        <v>-3591</v>
      </c>
      <c r="V266" s="28">
        <f t="shared" si="209"/>
        <v>-45434</v>
      </c>
      <c r="W266" s="28">
        <f t="shared" si="209"/>
        <v>-89749.5</v>
      </c>
      <c r="X266" s="28">
        <f t="shared" si="209"/>
        <v>-135616</v>
      </c>
      <c r="Y266" s="28">
        <f t="shared" si="209"/>
        <v>-181890</v>
      </c>
      <c r="Z266" s="28">
        <f t="shared" si="209"/>
        <v>-233717</v>
      </c>
      <c r="AA266" s="28">
        <f t="shared" si="209"/>
        <v>-284507.5</v>
      </c>
      <c r="AB266" s="28">
        <f t="shared" si="209"/>
        <v>-340631</v>
      </c>
      <c r="AC266" s="28">
        <f t="shared" si="209"/>
        <v>-375000</v>
      </c>
      <c r="AD266" s="28">
        <f t="shared" si="209"/>
        <v>-375000</v>
      </c>
      <c r="AE266" s="28">
        <f t="shared" si="209"/>
        <v>-375000</v>
      </c>
      <c r="AF266" s="28">
        <f t="shared" si="209"/>
        <v>-375000</v>
      </c>
      <c r="AG266" s="28">
        <f t="shared" si="209"/>
        <v>-375000</v>
      </c>
      <c r="AH266" s="28">
        <f t="shared" si="209"/>
        <v>-375000</v>
      </c>
      <c r="AI266" s="28">
        <f t="shared" si="209"/>
        <v>-375000</v>
      </c>
      <c r="AJ266" s="28">
        <f t="shared" ref="AJ266:BK266" si="210">-IF(AJ$129&lt;$D415,0,IF(AJ$129&lt;=$E415,(AJ$129-$E414)*$F415,($E415-$E414)*$F415))</f>
        <v>-375000</v>
      </c>
      <c r="AK266" s="28">
        <f t="shared" si="210"/>
        <v>-375000</v>
      </c>
      <c r="AL266" s="28">
        <f t="shared" si="210"/>
        <v>-375000</v>
      </c>
      <c r="AM266" s="28">
        <f t="shared" si="210"/>
        <v>-375000</v>
      </c>
      <c r="AN266" s="28">
        <f t="shared" si="210"/>
        <v>-375000</v>
      </c>
      <c r="AO266" s="28">
        <f t="shared" si="210"/>
        <v>-375000</v>
      </c>
      <c r="AP266" s="28">
        <f t="shared" si="210"/>
        <v>-375000</v>
      </c>
      <c r="AQ266" s="28">
        <f t="shared" si="210"/>
        <v>-375000</v>
      </c>
      <c r="AR266" s="28">
        <f t="shared" si="210"/>
        <v>-375000</v>
      </c>
      <c r="AS266" s="28">
        <f t="shared" si="210"/>
        <v>-375000</v>
      </c>
      <c r="AT266" s="28">
        <f t="shared" si="210"/>
        <v>-375000</v>
      </c>
      <c r="AU266" s="28">
        <f t="shared" si="210"/>
        <v>-375000</v>
      </c>
      <c r="AV266" s="28">
        <f t="shared" si="210"/>
        <v>-375000</v>
      </c>
      <c r="AW266" s="28">
        <f t="shared" si="210"/>
        <v>-375000</v>
      </c>
      <c r="AX266" s="28">
        <f t="shared" si="210"/>
        <v>-375000</v>
      </c>
      <c r="AY266" s="28">
        <f t="shared" si="210"/>
        <v>-375000</v>
      </c>
      <c r="AZ266" s="28">
        <f t="shared" si="210"/>
        <v>-375000</v>
      </c>
      <c r="BA266" s="28">
        <f t="shared" si="210"/>
        <v>-375000</v>
      </c>
      <c r="BB266" s="28">
        <f t="shared" si="210"/>
        <v>-375000</v>
      </c>
      <c r="BC266" s="28">
        <f t="shared" si="210"/>
        <v>-375000</v>
      </c>
      <c r="BD266" s="28">
        <f t="shared" si="210"/>
        <v>-375000</v>
      </c>
      <c r="BE266" s="28">
        <f t="shared" si="210"/>
        <v>-375000</v>
      </c>
      <c r="BF266" s="28">
        <f t="shared" si="210"/>
        <v>-375000</v>
      </c>
      <c r="BG266" s="28">
        <f t="shared" si="210"/>
        <v>-375000</v>
      </c>
      <c r="BH266" s="28">
        <f t="shared" si="210"/>
        <v>-375000</v>
      </c>
      <c r="BI266" s="28">
        <f t="shared" si="210"/>
        <v>-375000</v>
      </c>
      <c r="BJ266" s="28">
        <f t="shared" si="210"/>
        <v>-375000</v>
      </c>
      <c r="BK266" s="28">
        <f t="shared" si="210"/>
        <v>-375000</v>
      </c>
    </row>
    <row r="267" spans="2:63" ht="13.5" hidden="1" customHeight="1" outlineLevel="1">
      <c r="B267" s="23" t="str">
        <f>B416</f>
        <v>Tier 5</v>
      </c>
      <c r="C267" s="21" t="s">
        <v>19</v>
      </c>
      <c r="D267" s="28">
        <f t="shared" ref="D267:AI267" si="211">-IF(D$129&lt;$D416,0,(D$129-$E415)*$F416)</f>
        <v>0</v>
      </c>
      <c r="E267" s="28">
        <f t="shared" si="211"/>
        <v>0</v>
      </c>
      <c r="F267" s="28">
        <f t="shared" si="211"/>
        <v>0</v>
      </c>
      <c r="G267" s="28">
        <f t="shared" si="211"/>
        <v>0</v>
      </c>
      <c r="H267" s="28">
        <f t="shared" si="211"/>
        <v>0</v>
      </c>
      <c r="I267" s="28">
        <f t="shared" si="211"/>
        <v>0</v>
      </c>
      <c r="J267" s="28">
        <f t="shared" si="211"/>
        <v>0</v>
      </c>
      <c r="K267" s="28">
        <f t="shared" si="211"/>
        <v>0</v>
      </c>
      <c r="L267" s="28">
        <f t="shared" si="211"/>
        <v>0</v>
      </c>
      <c r="M267" s="28">
        <f t="shared" si="211"/>
        <v>0</v>
      </c>
      <c r="N267" s="28">
        <f t="shared" si="211"/>
        <v>0</v>
      </c>
      <c r="O267" s="28">
        <f t="shared" si="211"/>
        <v>0</v>
      </c>
      <c r="P267" s="28">
        <f t="shared" si="211"/>
        <v>0</v>
      </c>
      <c r="Q267" s="28">
        <f t="shared" si="211"/>
        <v>0</v>
      </c>
      <c r="R267" s="28">
        <f t="shared" si="211"/>
        <v>0</v>
      </c>
      <c r="S267" s="28">
        <f t="shared" si="211"/>
        <v>0</v>
      </c>
      <c r="T267" s="28">
        <f t="shared" si="211"/>
        <v>0</v>
      </c>
      <c r="U267" s="28">
        <f t="shared" si="211"/>
        <v>0</v>
      </c>
      <c r="V267" s="28">
        <f t="shared" si="211"/>
        <v>0</v>
      </c>
      <c r="W267" s="28">
        <f t="shared" si="211"/>
        <v>0</v>
      </c>
      <c r="X267" s="28">
        <f t="shared" si="211"/>
        <v>0</v>
      </c>
      <c r="Y267" s="28">
        <f t="shared" si="211"/>
        <v>0</v>
      </c>
      <c r="Z267" s="28">
        <f t="shared" si="211"/>
        <v>0</v>
      </c>
      <c r="AA267" s="28">
        <f t="shared" si="211"/>
        <v>0</v>
      </c>
      <c r="AB267" s="28">
        <f t="shared" si="211"/>
        <v>0</v>
      </c>
      <c r="AC267" s="28">
        <f t="shared" si="211"/>
        <v>-18788</v>
      </c>
      <c r="AD267" s="28">
        <f t="shared" si="211"/>
        <v>-76729</v>
      </c>
      <c r="AE267" s="28">
        <f t="shared" si="211"/>
        <v>-139885</v>
      </c>
      <c r="AF267" s="28">
        <f t="shared" si="211"/>
        <v>-197251.5</v>
      </c>
      <c r="AG267" s="28">
        <f t="shared" si="211"/>
        <v>-271254.5</v>
      </c>
      <c r="AH267" s="28">
        <f t="shared" si="211"/>
        <v>-351917.5</v>
      </c>
      <c r="AI267" s="28">
        <f t="shared" si="211"/>
        <v>-425186.5</v>
      </c>
      <c r="AJ267" s="28">
        <f t="shared" ref="AJ267:BK267" si="212">-IF(AJ$129&lt;$D416,0,(AJ$129-$E415)*$F416)</f>
        <v>-503950.5</v>
      </c>
      <c r="AK267" s="28">
        <f t="shared" si="212"/>
        <v>-588622</v>
      </c>
      <c r="AL267" s="28">
        <f t="shared" si="212"/>
        <v>-679644</v>
      </c>
      <c r="AM267" s="28">
        <f t="shared" si="212"/>
        <v>-757923</v>
      </c>
      <c r="AN267" s="28">
        <f t="shared" si="212"/>
        <v>-840898.5</v>
      </c>
      <c r="AO267" s="28">
        <f t="shared" si="212"/>
        <v>-928852.5</v>
      </c>
      <c r="AP267" s="28">
        <f t="shared" si="212"/>
        <v>-1022084</v>
      </c>
      <c r="AQ267" s="28">
        <f t="shared" si="212"/>
        <v>-1120909.5</v>
      </c>
      <c r="AR267" s="28">
        <f t="shared" si="212"/>
        <v>-1225664.5</v>
      </c>
      <c r="AS267" s="28">
        <f t="shared" si="212"/>
        <v>-1336704.5</v>
      </c>
      <c r="AT267" s="28">
        <f t="shared" si="212"/>
        <v>-1454407</v>
      </c>
      <c r="AU267" s="28">
        <f t="shared" si="212"/>
        <v>-1579171.5</v>
      </c>
      <c r="AV267" s="28">
        <f t="shared" si="212"/>
        <v>-1711422</v>
      </c>
      <c r="AW267" s="28">
        <f t="shared" si="212"/>
        <v>-1851607.5</v>
      </c>
      <c r="AX267" s="28">
        <f t="shared" si="212"/>
        <v>-1963055</v>
      </c>
      <c r="AY267" s="28">
        <f t="shared" si="212"/>
        <v>-2079517.5</v>
      </c>
      <c r="AZ267" s="28">
        <f t="shared" si="212"/>
        <v>-2201221</v>
      </c>
      <c r="BA267" s="28">
        <f t="shared" si="212"/>
        <v>-2328401</v>
      </c>
      <c r="BB267" s="28">
        <f t="shared" si="212"/>
        <v>-2461304.5</v>
      </c>
      <c r="BC267" s="28">
        <f t="shared" si="212"/>
        <v>-2600188.5</v>
      </c>
      <c r="BD267" s="28">
        <f t="shared" si="212"/>
        <v>-2745322</v>
      </c>
      <c r="BE267" s="28">
        <f t="shared" si="212"/>
        <v>-2846432</v>
      </c>
      <c r="BF267" s="28">
        <f t="shared" si="212"/>
        <v>-2950575</v>
      </c>
      <c r="BG267" s="28">
        <f t="shared" si="212"/>
        <v>-3057842.5</v>
      </c>
      <c r="BH267" s="28">
        <f t="shared" si="212"/>
        <v>-3168328</v>
      </c>
      <c r="BI267" s="28">
        <f t="shared" si="212"/>
        <v>-3282128</v>
      </c>
      <c r="BJ267" s="28">
        <f t="shared" si="212"/>
        <v>-3399342</v>
      </c>
      <c r="BK267" s="28">
        <f t="shared" si="212"/>
        <v>-3520072.5</v>
      </c>
    </row>
    <row r="268" spans="2:63" ht="13.5" customHeight="1" collapsed="1">
      <c r="B268" s="23"/>
      <c r="C268" s="21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  <c r="AB268" s="28"/>
      <c r="AC268" s="28"/>
      <c r="AD268" s="28"/>
      <c r="AE268" s="28"/>
      <c r="AF268" s="28"/>
      <c r="AG268" s="28"/>
      <c r="AH268" s="28"/>
      <c r="AI268" s="28"/>
      <c r="AJ268" s="28"/>
      <c r="AK268" s="28"/>
      <c r="AL268" s="28"/>
      <c r="AM268" s="28"/>
      <c r="AN268" s="28"/>
      <c r="AO268" s="28"/>
      <c r="AP268" s="28"/>
      <c r="AQ268" s="28"/>
      <c r="AR268" s="28"/>
      <c r="AS268" s="28"/>
      <c r="AT268" s="28"/>
      <c r="AU268" s="28"/>
      <c r="AV268" s="28"/>
      <c r="AW268" s="28"/>
      <c r="AX268" s="28"/>
      <c r="AY268" s="28"/>
      <c r="AZ268" s="28"/>
      <c r="BA268" s="28"/>
      <c r="BB268" s="28"/>
      <c r="BC268" s="28"/>
      <c r="BD268" s="28"/>
      <c r="BE268" s="28"/>
      <c r="BF268" s="28"/>
      <c r="BG268" s="28"/>
      <c r="BH268" s="28"/>
      <c r="BI268" s="28"/>
      <c r="BJ268" s="28"/>
      <c r="BK268" s="28"/>
    </row>
    <row r="269" spans="2:63" ht="13.5" customHeight="1">
      <c r="B269" s="79" t="s">
        <v>64</v>
      </c>
      <c r="C269" s="4" t="s">
        <v>19</v>
      </c>
      <c r="D269" s="29">
        <f t="shared" ref="D269:AI269" si="213">IF(D$125&lt;=3,0,IF((-D253)&lt;$D$378,-$D$378+(-D253),0))</f>
        <v>0</v>
      </c>
      <c r="E269" s="29">
        <f t="shared" si="213"/>
        <v>0</v>
      </c>
      <c r="F269" s="29">
        <f t="shared" si="213"/>
        <v>0</v>
      </c>
      <c r="G269" s="29">
        <f t="shared" si="213"/>
        <v>0</v>
      </c>
      <c r="H269" s="29">
        <f t="shared" si="213"/>
        <v>0</v>
      </c>
      <c r="I269" s="29">
        <f t="shared" si="213"/>
        <v>0</v>
      </c>
      <c r="J269" s="29">
        <f t="shared" si="213"/>
        <v>0</v>
      </c>
      <c r="K269" s="29">
        <f t="shared" si="213"/>
        <v>0</v>
      </c>
      <c r="L269" s="29">
        <f t="shared" si="213"/>
        <v>0</v>
      </c>
      <c r="M269" s="29">
        <f t="shared" si="213"/>
        <v>0</v>
      </c>
      <c r="N269" s="29">
        <f t="shared" si="213"/>
        <v>0</v>
      </c>
      <c r="O269" s="29">
        <f t="shared" si="213"/>
        <v>0</v>
      </c>
      <c r="P269" s="29">
        <f t="shared" si="213"/>
        <v>0</v>
      </c>
      <c r="Q269" s="29">
        <f t="shared" si="213"/>
        <v>0</v>
      </c>
      <c r="R269" s="29">
        <f t="shared" si="213"/>
        <v>0</v>
      </c>
      <c r="S269" s="29">
        <f t="shared" si="213"/>
        <v>0</v>
      </c>
      <c r="T269" s="29">
        <f t="shared" si="213"/>
        <v>0</v>
      </c>
      <c r="U269" s="29">
        <f t="shared" si="213"/>
        <v>0</v>
      </c>
      <c r="V269" s="29">
        <f t="shared" si="213"/>
        <v>0</v>
      </c>
      <c r="W269" s="29">
        <f t="shared" si="213"/>
        <v>0</v>
      </c>
      <c r="X269" s="29">
        <f t="shared" si="213"/>
        <v>0</v>
      </c>
      <c r="Y269" s="29">
        <f t="shared" si="213"/>
        <v>0</v>
      </c>
      <c r="Z269" s="29">
        <f t="shared" si="213"/>
        <v>0</v>
      </c>
      <c r="AA269" s="29">
        <f t="shared" si="213"/>
        <v>0</v>
      </c>
      <c r="AB269" s="29">
        <f t="shared" si="213"/>
        <v>0</v>
      </c>
      <c r="AC269" s="29">
        <f t="shared" si="213"/>
        <v>0</v>
      </c>
      <c r="AD269" s="29">
        <f t="shared" si="213"/>
        <v>0</v>
      </c>
      <c r="AE269" s="29">
        <f t="shared" si="213"/>
        <v>0</v>
      </c>
      <c r="AF269" s="29">
        <f t="shared" si="213"/>
        <v>0</v>
      </c>
      <c r="AG269" s="29">
        <f t="shared" si="213"/>
        <v>0</v>
      </c>
      <c r="AH269" s="29">
        <f t="shared" si="213"/>
        <v>0</v>
      </c>
      <c r="AI269" s="29">
        <f t="shared" si="213"/>
        <v>0</v>
      </c>
      <c r="AJ269" s="29">
        <f t="shared" ref="AJ269:BK269" si="214">IF(AJ$125&lt;=3,0,IF((-AJ253)&lt;$D$378,-$D$378+(-AJ253),0))</f>
        <v>0</v>
      </c>
      <c r="AK269" s="29">
        <f t="shared" si="214"/>
        <v>0</v>
      </c>
      <c r="AL269" s="29">
        <f t="shared" si="214"/>
        <v>0</v>
      </c>
      <c r="AM269" s="29">
        <f t="shared" si="214"/>
        <v>0</v>
      </c>
      <c r="AN269" s="29">
        <f t="shared" si="214"/>
        <v>0</v>
      </c>
      <c r="AO269" s="29">
        <f t="shared" si="214"/>
        <v>0</v>
      </c>
      <c r="AP269" s="29">
        <f t="shared" si="214"/>
        <v>0</v>
      </c>
      <c r="AQ269" s="29">
        <f t="shared" si="214"/>
        <v>0</v>
      </c>
      <c r="AR269" s="29">
        <f t="shared" si="214"/>
        <v>0</v>
      </c>
      <c r="AS269" s="29">
        <f t="shared" si="214"/>
        <v>0</v>
      </c>
      <c r="AT269" s="29">
        <f t="shared" si="214"/>
        <v>0</v>
      </c>
      <c r="AU269" s="29">
        <f t="shared" si="214"/>
        <v>0</v>
      </c>
      <c r="AV269" s="29">
        <f t="shared" si="214"/>
        <v>0</v>
      </c>
      <c r="AW269" s="29">
        <f t="shared" si="214"/>
        <v>0</v>
      </c>
      <c r="AX269" s="29">
        <f t="shared" si="214"/>
        <v>0</v>
      </c>
      <c r="AY269" s="29">
        <f t="shared" si="214"/>
        <v>0</v>
      </c>
      <c r="AZ269" s="29">
        <f t="shared" si="214"/>
        <v>0</v>
      </c>
      <c r="BA269" s="29">
        <f t="shared" si="214"/>
        <v>0</v>
      </c>
      <c r="BB269" s="29">
        <f t="shared" si="214"/>
        <v>0</v>
      </c>
      <c r="BC269" s="29">
        <f t="shared" si="214"/>
        <v>0</v>
      </c>
      <c r="BD269" s="29">
        <f t="shared" si="214"/>
        <v>0</v>
      </c>
      <c r="BE269" s="29">
        <f t="shared" si="214"/>
        <v>0</v>
      </c>
      <c r="BF269" s="29">
        <f t="shared" si="214"/>
        <v>0</v>
      </c>
      <c r="BG269" s="29">
        <f t="shared" si="214"/>
        <v>0</v>
      </c>
      <c r="BH269" s="29">
        <f t="shared" si="214"/>
        <v>0</v>
      </c>
      <c r="BI269" s="29">
        <f t="shared" si="214"/>
        <v>0</v>
      </c>
      <c r="BJ269" s="29">
        <f t="shared" si="214"/>
        <v>0</v>
      </c>
      <c r="BK269" s="29">
        <f t="shared" si="214"/>
        <v>0</v>
      </c>
    </row>
    <row r="270" spans="2:63" ht="13.5" customHeight="1">
      <c r="B270" s="24" t="s">
        <v>63</v>
      </c>
      <c r="C270" s="25" t="s">
        <v>12</v>
      </c>
      <c r="D270" s="26">
        <f t="shared" ref="D270:AI270" si="215">D269/D$240</f>
        <v>0</v>
      </c>
      <c r="E270" s="26">
        <f t="shared" si="215"/>
        <v>0</v>
      </c>
      <c r="F270" s="26">
        <f t="shared" si="215"/>
        <v>0</v>
      </c>
      <c r="G270" s="26">
        <f t="shared" si="215"/>
        <v>0</v>
      </c>
      <c r="H270" s="26">
        <f t="shared" si="215"/>
        <v>0</v>
      </c>
      <c r="I270" s="26">
        <f t="shared" si="215"/>
        <v>0</v>
      </c>
      <c r="J270" s="26">
        <f t="shared" si="215"/>
        <v>0</v>
      </c>
      <c r="K270" s="26">
        <f t="shared" si="215"/>
        <v>0</v>
      </c>
      <c r="L270" s="26">
        <f t="shared" si="215"/>
        <v>0</v>
      </c>
      <c r="M270" s="26">
        <f t="shared" si="215"/>
        <v>0</v>
      </c>
      <c r="N270" s="26">
        <f t="shared" si="215"/>
        <v>0</v>
      </c>
      <c r="O270" s="26">
        <f t="shared" si="215"/>
        <v>0</v>
      </c>
      <c r="P270" s="26">
        <f t="shared" si="215"/>
        <v>0</v>
      </c>
      <c r="Q270" s="26">
        <f t="shared" si="215"/>
        <v>0</v>
      </c>
      <c r="R270" s="26">
        <f t="shared" si="215"/>
        <v>0</v>
      </c>
      <c r="S270" s="26">
        <f t="shared" si="215"/>
        <v>0</v>
      </c>
      <c r="T270" s="26">
        <f t="shared" si="215"/>
        <v>0</v>
      </c>
      <c r="U270" s="26">
        <f t="shared" si="215"/>
        <v>0</v>
      </c>
      <c r="V270" s="26">
        <f t="shared" si="215"/>
        <v>0</v>
      </c>
      <c r="W270" s="26">
        <f t="shared" si="215"/>
        <v>0</v>
      </c>
      <c r="X270" s="26">
        <f t="shared" si="215"/>
        <v>0</v>
      </c>
      <c r="Y270" s="26">
        <f t="shared" si="215"/>
        <v>0</v>
      </c>
      <c r="Z270" s="26">
        <f t="shared" si="215"/>
        <v>0</v>
      </c>
      <c r="AA270" s="26">
        <f t="shared" si="215"/>
        <v>0</v>
      </c>
      <c r="AB270" s="26">
        <f t="shared" si="215"/>
        <v>0</v>
      </c>
      <c r="AC270" s="26">
        <f t="shared" si="215"/>
        <v>0</v>
      </c>
      <c r="AD270" s="26">
        <f t="shared" si="215"/>
        <v>0</v>
      </c>
      <c r="AE270" s="26">
        <f t="shared" si="215"/>
        <v>0</v>
      </c>
      <c r="AF270" s="26">
        <f t="shared" si="215"/>
        <v>0</v>
      </c>
      <c r="AG270" s="26">
        <f t="shared" si="215"/>
        <v>0</v>
      </c>
      <c r="AH270" s="26">
        <f t="shared" si="215"/>
        <v>0</v>
      </c>
      <c r="AI270" s="26">
        <f t="shared" si="215"/>
        <v>0</v>
      </c>
      <c r="AJ270" s="26">
        <f t="shared" ref="AJ270:BK270" si="216">AJ269/AJ$240</f>
        <v>0</v>
      </c>
      <c r="AK270" s="26">
        <f t="shared" si="216"/>
        <v>0</v>
      </c>
      <c r="AL270" s="26">
        <f t="shared" si="216"/>
        <v>0</v>
      </c>
      <c r="AM270" s="26">
        <f t="shared" si="216"/>
        <v>0</v>
      </c>
      <c r="AN270" s="26">
        <f t="shared" si="216"/>
        <v>0</v>
      </c>
      <c r="AO270" s="26">
        <f t="shared" si="216"/>
        <v>0</v>
      </c>
      <c r="AP270" s="26">
        <f t="shared" si="216"/>
        <v>0</v>
      </c>
      <c r="AQ270" s="26">
        <f t="shared" si="216"/>
        <v>0</v>
      </c>
      <c r="AR270" s="26">
        <f t="shared" si="216"/>
        <v>0</v>
      </c>
      <c r="AS270" s="26">
        <f t="shared" si="216"/>
        <v>0</v>
      </c>
      <c r="AT270" s="26">
        <f t="shared" si="216"/>
        <v>0</v>
      </c>
      <c r="AU270" s="26">
        <f t="shared" si="216"/>
        <v>0</v>
      </c>
      <c r="AV270" s="26">
        <f t="shared" si="216"/>
        <v>0</v>
      </c>
      <c r="AW270" s="26">
        <f t="shared" si="216"/>
        <v>0</v>
      </c>
      <c r="AX270" s="26">
        <f t="shared" si="216"/>
        <v>0</v>
      </c>
      <c r="AY270" s="26">
        <f t="shared" si="216"/>
        <v>0</v>
      </c>
      <c r="AZ270" s="26">
        <f t="shared" si="216"/>
        <v>0</v>
      </c>
      <c r="BA270" s="26">
        <f t="shared" si="216"/>
        <v>0</v>
      </c>
      <c r="BB270" s="26">
        <f t="shared" si="216"/>
        <v>0</v>
      </c>
      <c r="BC270" s="26">
        <f t="shared" si="216"/>
        <v>0</v>
      </c>
      <c r="BD270" s="26">
        <f t="shared" si="216"/>
        <v>0</v>
      </c>
      <c r="BE270" s="26">
        <f t="shared" si="216"/>
        <v>0</v>
      </c>
      <c r="BF270" s="26">
        <f t="shared" si="216"/>
        <v>0</v>
      </c>
      <c r="BG270" s="26">
        <f t="shared" si="216"/>
        <v>0</v>
      </c>
      <c r="BH270" s="26">
        <f t="shared" si="216"/>
        <v>0</v>
      </c>
      <c r="BI270" s="26">
        <f t="shared" si="216"/>
        <v>0</v>
      </c>
      <c r="BJ270" s="26">
        <f t="shared" si="216"/>
        <v>0</v>
      </c>
      <c r="BK270" s="26">
        <f t="shared" si="216"/>
        <v>0</v>
      </c>
    </row>
    <row r="271" spans="2:63" ht="13.5" customHeight="1">
      <c r="B271" s="23"/>
      <c r="C271" s="2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</row>
    <row r="272" spans="2:63" ht="13.5" customHeight="1">
      <c r="B272" s="27" t="str">
        <f>CONCATENATE("(-) ",B392)</f>
        <v>(-) Outros</v>
      </c>
      <c r="C272" s="4" t="s">
        <v>19</v>
      </c>
      <c r="D272" s="29">
        <f t="shared" ref="D272:AI272" si="217">SUM(D274:D276)</f>
        <v>-5000</v>
      </c>
      <c r="E272" s="29">
        <f t="shared" si="217"/>
        <v>-5000</v>
      </c>
      <c r="F272" s="29">
        <f t="shared" si="217"/>
        <v>-5000</v>
      </c>
      <c r="G272" s="29">
        <f t="shared" si="217"/>
        <v>-5000</v>
      </c>
      <c r="H272" s="29">
        <f t="shared" si="217"/>
        <v>-5000</v>
      </c>
      <c r="I272" s="29">
        <f t="shared" si="217"/>
        <v>-5000</v>
      </c>
      <c r="J272" s="29">
        <f t="shared" si="217"/>
        <v>-5000</v>
      </c>
      <c r="K272" s="29">
        <f t="shared" si="217"/>
        <v>-5000</v>
      </c>
      <c r="L272" s="29">
        <f t="shared" si="217"/>
        <v>-5000</v>
      </c>
      <c r="M272" s="29">
        <f t="shared" si="217"/>
        <v>-5000</v>
      </c>
      <c r="N272" s="29">
        <f t="shared" si="217"/>
        <v>-5000</v>
      </c>
      <c r="O272" s="29">
        <f t="shared" si="217"/>
        <v>-5000</v>
      </c>
      <c r="P272" s="29">
        <f t="shared" si="217"/>
        <v>-5000</v>
      </c>
      <c r="Q272" s="29">
        <f t="shared" si="217"/>
        <v>-5000</v>
      </c>
      <c r="R272" s="29">
        <f t="shared" si="217"/>
        <v>-5000</v>
      </c>
      <c r="S272" s="29">
        <f t="shared" si="217"/>
        <v>-5000</v>
      </c>
      <c r="T272" s="29">
        <f t="shared" si="217"/>
        <v>-5000</v>
      </c>
      <c r="U272" s="29">
        <f t="shared" si="217"/>
        <v>-5000</v>
      </c>
      <c r="V272" s="29">
        <f t="shared" si="217"/>
        <v>-5000</v>
      </c>
      <c r="W272" s="29">
        <f t="shared" si="217"/>
        <v>-5000</v>
      </c>
      <c r="X272" s="29">
        <f t="shared" si="217"/>
        <v>-5000</v>
      </c>
      <c r="Y272" s="29">
        <f t="shared" si="217"/>
        <v>-5000</v>
      </c>
      <c r="Z272" s="29">
        <f t="shared" si="217"/>
        <v>-5000</v>
      </c>
      <c r="AA272" s="29">
        <f t="shared" si="217"/>
        <v>-5000</v>
      </c>
      <c r="AB272" s="29">
        <f t="shared" si="217"/>
        <v>-5000</v>
      </c>
      <c r="AC272" s="29">
        <f t="shared" si="217"/>
        <v>-5000</v>
      </c>
      <c r="AD272" s="29">
        <f t="shared" si="217"/>
        <v>-5000</v>
      </c>
      <c r="AE272" s="29">
        <f t="shared" si="217"/>
        <v>-5000</v>
      </c>
      <c r="AF272" s="29">
        <f t="shared" si="217"/>
        <v>-5000</v>
      </c>
      <c r="AG272" s="29">
        <f t="shared" si="217"/>
        <v>-5000</v>
      </c>
      <c r="AH272" s="29">
        <f t="shared" si="217"/>
        <v>-5000</v>
      </c>
      <c r="AI272" s="29">
        <f t="shared" si="217"/>
        <v>-5000</v>
      </c>
      <c r="AJ272" s="29">
        <f t="shared" ref="AJ272:BK272" si="218">SUM(AJ274:AJ276)</f>
        <v>-5000</v>
      </c>
      <c r="AK272" s="29">
        <f t="shared" si="218"/>
        <v>-5000</v>
      </c>
      <c r="AL272" s="29">
        <f t="shared" si="218"/>
        <v>-5000</v>
      </c>
      <c r="AM272" s="29">
        <f t="shared" si="218"/>
        <v>-5000</v>
      </c>
      <c r="AN272" s="29">
        <f t="shared" si="218"/>
        <v>-5000</v>
      </c>
      <c r="AO272" s="29">
        <f t="shared" si="218"/>
        <v>-5000</v>
      </c>
      <c r="AP272" s="29">
        <f t="shared" si="218"/>
        <v>-5000</v>
      </c>
      <c r="AQ272" s="29">
        <f t="shared" si="218"/>
        <v>-5000</v>
      </c>
      <c r="AR272" s="29">
        <f t="shared" si="218"/>
        <v>-5000</v>
      </c>
      <c r="AS272" s="29">
        <f t="shared" si="218"/>
        <v>-5000</v>
      </c>
      <c r="AT272" s="29">
        <f t="shared" si="218"/>
        <v>-5000</v>
      </c>
      <c r="AU272" s="29">
        <f t="shared" si="218"/>
        <v>-5000</v>
      </c>
      <c r="AV272" s="29">
        <f t="shared" si="218"/>
        <v>-5000</v>
      </c>
      <c r="AW272" s="29">
        <f t="shared" si="218"/>
        <v>-5000</v>
      </c>
      <c r="AX272" s="29">
        <f t="shared" si="218"/>
        <v>-5000</v>
      </c>
      <c r="AY272" s="29">
        <f t="shared" si="218"/>
        <v>-5000</v>
      </c>
      <c r="AZ272" s="29">
        <f t="shared" si="218"/>
        <v>-5000</v>
      </c>
      <c r="BA272" s="29">
        <f t="shared" si="218"/>
        <v>-5000</v>
      </c>
      <c r="BB272" s="29">
        <f t="shared" si="218"/>
        <v>-5000</v>
      </c>
      <c r="BC272" s="29">
        <f t="shared" si="218"/>
        <v>-5000</v>
      </c>
      <c r="BD272" s="29">
        <f t="shared" si="218"/>
        <v>-5000</v>
      </c>
      <c r="BE272" s="29">
        <f t="shared" si="218"/>
        <v>-5000</v>
      </c>
      <c r="BF272" s="29">
        <f t="shared" si="218"/>
        <v>-5000</v>
      </c>
      <c r="BG272" s="29">
        <f t="shared" si="218"/>
        <v>-5000</v>
      </c>
      <c r="BH272" s="29">
        <f t="shared" si="218"/>
        <v>-5000</v>
      </c>
      <c r="BI272" s="29">
        <f t="shared" si="218"/>
        <v>-5000</v>
      </c>
      <c r="BJ272" s="29">
        <f t="shared" si="218"/>
        <v>-5000</v>
      </c>
      <c r="BK272" s="29">
        <f t="shared" si="218"/>
        <v>-5000</v>
      </c>
    </row>
    <row r="273" spans="2:63" ht="13.5" customHeight="1">
      <c r="B273" s="24" t="s">
        <v>63</v>
      </c>
      <c r="C273" s="25" t="s">
        <v>12</v>
      </c>
      <c r="D273" s="26">
        <f t="shared" ref="D273:AI273" si="219">D272/D$240</f>
        <v>-2.3121387283236996</v>
      </c>
      <c r="E273" s="26">
        <f t="shared" si="219"/>
        <v>-0.27188837350937201</v>
      </c>
      <c r="F273" s="26">
        <f t="shared" si="219"/>
        <v>-0.10873489128685569</v>
      </c>
      <c r="G273" s="26">
        <f t="shared" si="219"/>
        <v>-4.3493956514742277E-2</v>
      </c>
      <c r="H273" s="26">
        <f t="shared" si="219"/>
        <v>-1.7397058992383221E-2</v>
      </c>
      <c r="I273" s="26">
        <f t="shared" si="219"/>
        <v>-9.9410910824635386E-3</v>
      </c>
      <c r="J273" s="26">
        <f t="shared" si="219"/>
        <v>-5.680595562727749E-3</v>
      </c>
      <c r="K273" s="26">
        <f t="shared" si="219"/>
        <v>-3.7619730435069173E-3</v>
      </c>
      <c r="L273" s="26">
        <f t="shared" si="219"/>
        <v>-2.7359739202588362E-3</v>
      </c>
      <c r="M273" s="26">
        <f t="shared" si="219"/>
        <v>-2.1045922581900312E-3</v>
      </c>
      <c r="N273" s="26">
        <f t="shared" si="219"/>
        <v>-1.6769599586904393E-3</v>
      </c>
      <c r="O273" s="26">
        <f t="shared" si="219"/>
        <v>-1.2599227833139668E-3</v>
      </c>
      <c r="P273" s="26">
        <f t="shared" si="219"/>
        <v>-1.0543249024277657E-3</v>
      </c>
      <c r="Q273" s="26">
        <f t="shared" si="219"/>
        <v>-9.0499937073583762E-4</v>
      </c>
      <c r="R273" s="26">
        <f t="shared" si="219"/>
        <v>-7.8695503173215964E-4</v>
      </c>
      <c r="S273" s="26">
        <f t="shared" si="219"/>
        <v>-6.9335218556076939E-4</v>
      </c>
      <c r="T273" s="26">
        <f t="shared" si="219"/>
        <v>-6.1906375125939236E-4</v>
      </c>
      <c r="U273" s="26">
        <f t="shared" si="219"/>
        <v>-5.1804487799155202E-4</v>
      </c>
      <c r="V273" s="26">
        <f t="shared" si="219"/>
        <v>-4.4467298501443863E-4</v>
      </c>
      <c r="W273" s="26">
        <f t="shared" si="219"/>
        <v>-3.8667170563828841E-4</v>
      </c>
      <c r="X273" s="26">
        <f t="shared" si="219"/>
        <v>-3.4067963636040944E-4</v>
      </c>
      <c r="Y273" s="26">
        <f t="shared" si="219"/>
        <v>-3.0417819040671389E-4</v>
      </c>
      <c r="Z273" s="26">
        <f t="shared" si="219"/>
        <v>-2.7158755771402627E-4</v>
      </c>
      <c r="AA273" s="26">
        <f t="shared" si="219"/>
        <v>-1.8619734572247217E-4</v>
      </c>
      <c r="AB273" s="26">
        <f t="shared" si="219"/>
        <v>-1.6850432464390506E-4</v>
      </c>
      <c r="AC273" s="26">
        <f t="shared" si="219"/>
        <v>-1.545910730997693E-4</v>
      </c>
      <c r="AD273" s="26">
        <f t="shared" si="219"/>
        <v>-1.4182665639977013E-4</v>
      </c>
      <c r="AE273" s="26">
        <f t="shared" si="219"/>
        <v>-1.3011613218817767E-4</v>
      </c>
      <c r="AF273" s="26">
        <f t="shared" si="219"/>
        <v>-1.210382441001984E-4</v>
      </c>
      <c r="AG273" s="26">
        <f t="shared" si="219"/>
        <v>-1.1104421541956474E-4</v>
      </c>
      <c r="AH273" s="26">
        <f t="shared" si="219"/>
        <v>-1.0187541708358616E-4</v>
      </c>
      <c r="AI273" s="26">
        <f t="shared" si="219"/>
        <v>-9.4767812925374947E-5</v>
      </c>
      <c r="AJ273" s="26">
        <f t="shared" ref="AJ273:BK273" si="220">AJ272/AJ$240</f>
        <v>-8.8156104070775707E-5</v>
      </c>
      <c r="AK273" s="26">
        <f t="shared" si="220"/>
        <v>-8.2005663846530696E-5</v>
      </c>
      <c r="AL273" s="26">
        <f t="shared" si="220"/>
        <v>-6.8883600579294925E-5</v>
      </c>
      <c r="AM273" s="26">
        <f t="shared" si="220"/>
        <v>-5.5701010227203213E-5</v>
      </c>
      <c r="AN273" s="26">
        <f t="shared" si="220"/>
        <v>-5.2548118554207229E-5</v>
      </c>
      <c r="AO273" s="26">
        <f t="shared" si="220"/>
        <v>-4.957369387791605E-5</v>
      </c>
      <c r="AP273" s="26">
        <f t="shared" si="220"/>
        <v>-4.6767625795912386E-5</v>
      </c>
      <c r="AQ273" s="26">
        <f t="shared" si="220"/>
        <v>-4.4120390069722715E-5</v>
      </c>
      <c r="AR273" s="26">
        <f t="shared" si="220"/>
        <v>-4.1622999828674811E-5</v>
      </c>
      <c r="AS273" s="26">
        <f t="shared" si="220"/>
        <v>-3.9266978368268284E-5</v>
      </c>
      <c r="AT273" s="26">
        <f t="shared" si="220"/>
        <v>-3.7044315117932446E-5</v>
      </c>
      <c r="AU273" s="26">
        <f t="shared" si="220"/>
        <v>-3.4947465823977193E-5</v>
      </c>
      <c r="AV273" s="26">
        <f t="shared" si="220"/>
        <v>-3.2969304417795478E-5</v>
      </c>
      <c r="AW273" s="26">
        <f t="shared" si="220"/>
        <v>-3.1103115114702089E-5</v>
      </c>
      <c r="AX273" s="26">
        <f t="shared" si="220"/>
        <v>-2.9763744652426069E-5</v>
      </c>
      <c r="AY273" s="26">
        <f t="shared" si="220"/>
        <v>-2.4232349033539529E-5</v>
      </c>
      <c r="AZ273" s="26">
        <f t="shared" si="220"/>
        <v>-2.3188849006258091E-5</v>
      </c>
      <c r="BA273" s="26">
        <f t="shared" si="220"/>
        <v>-2.2190285717149734E-5</v>
      </c>
      <c r="BB273" s="26">
        <f t="shared" si="220"/>
        <v>-2.1234720043766175E-5</v>
      </c>
      <c r="BC273" s="26">
        <f t="shared" si="220"/>
        <v>-2.0320304387577889E-5</v>
      </c>
      <c r="BD273" s="26">
        <f t="shared" si="220"/>
        <v>-1.9445267255566603E-5</v>
      </c>
      <c r="BE273" s="26">
        <f t="shared" si="220"/>
        <v>-1.8878898399080191E-5</v>
      </c>
      <c r="BF273" s="26">
        <f t="shared" si="220"/>
        <v>-1.8329027366875469E-5</v>
      </c>
      <c r="BG273" s="26">
        <f t="shared" si="220"/>
        <v>-1.7795170992871878E-5</v>
      </c>
      <c r="BH273" s="26">
        <f t="shared" si="220"/>
        <v>-1.7276864016851628E-5</v>
      </c>
      <c r="BI273" s="26">
        <f t="shared" si="220"/>
        <v>-1.677365369839835E-5</v>
      </c>
      <c r="BJ273" s="26">
        <f t="shared" si="220"/>
        <v>-1.6285100030592764E-5</v>
      </c>
      <c r="BK273" s="26">
        <f t="shared" si="220"/>
        <v>-1.5810775813285714E-5</v>
      </c>
    </row>
    <row r="274" spans="2:63" ht="13.5" customHeight="1">
      <c r="B274" s="23" t="str">
        <f>B393</f>
        <v>3Ds</v>
      </c>
      <c r="C274" s="21" t="s">
        <v>19</v>
      </c>
      <c r="D274" s="49">
        <v>0</v>
      </c>
      <c r="E274" s="28">
        <f t="shared" ref="E274:AJ274" si="221">D274</f>
        <v>0</v>
      </c>
      <c r="F274" s="28">
        <f t="shared" si="221"/>
        <v>0</v>
      </c>
      <c r="G274" s="28">
        <f t="shared" si="221"/>
        <v>0</v>
      </c>
      <c r="H274" s="28">
        <f t="shared" si="221"/>
        <v>0</v>
      </c>
      <c r="I274" s="28">
        <f t="shared" si="221"/>
        <v>0</v>
      </c>
      <c r="J274" s="28">
        <f t="shared" si="221"/>
        <v>0</v>
      </c>
      <c r="K274" s="28">
        <f t="shared" si="221"/>
        <v>0</v>
      </c>
      <c r="L274" s="28">
        <f t="shared" si="221"/>
        <v>0</v>
      </c>
      <c r="M274" s="28">
        <f t="shared" si="221"/>
        <v>0</v>
      </c>
      <c r="N274" s="28">
        <f t="shared" si="221"/>
        <v>0</v>
      </c>
      <c r="O274" s="28">
        <f t="shared" si="221"/>
        <v>0</v>
      </c>
      <c r="P274" s="28">
        <f t="shared" si="221"/>
        <v>0</v>
      </c>
      <c r="Q274" s="28">
        <f t="shared" si="221"/>
        <v>0</v>
      </c>
      <c r="R274" s="28">
        <f t="shared" si="221"/>
        <v>0</v>
      </c>
      <c r="S274" s="28">
        <f t="shared" si="221"/>
        <v>0</v>
      </c>
      <c r="T274" s="28">
        <f t="shared" si="221"/>
        <v>0</v>
      </c>
      <c r="U274" s="28">
        <f t="shared" si="221"/>
        <v>0</v>
      </c>
      <c r="V274" s="28">
        <f t="shared" si="221"/>
        <v>0</v>
      </c>
      <c r="W274" s="28">
        <f t="shared" si="221"/>
        <v>0</v>
      </c>
      <c r="X274" s="28">
        <f t="shared" si="221"/>
        <v>0</v>
      </c>
      <c r="Y274" s="28">
        <f t="shared" si="221"/>
        <v>0</v>
      </c>
      <c r="Z274" s="28">
        <f t="shared" si="221"/>
        <v>0</v>
      </c>
      <c r="AA274" s="28">
        <f t="shared" si="221"/>
        <v>0</v>
      </c>
      <c r="AB274" s="28">
        <f t="shared" si="221"/>
        <v>0</v>
      </c>
      <c r="AC274" s="28">
        <f t="shared" si="221"/>
        <v>0</v>
      </c>
      <c r="AD274" s="28">
        <f t="shared" si="221"/>
        <v>0</v>
      </c>
      <c r="AE274" s="28">
        <f t="shared" si="221"/>
        <v>0</v>
      </c>
      <c r="AF274" s="28">
        <f t="shared" si="221"/>
        <v>0</v>
      </c>
      <c r="AG274" s="28">
        <f t="shared" si="221"/>
        <v>0</v>
      </c>
      <c r="AH274" s="28">
        <f t="shared" si="221"/>
        <v>0</v>
      </c>
      <c r="AI274" s="28">
        <f t="shared" si="221"/>
        <v>0</v>
      </c>
      <c r="AJ274" s="28">
        <f t="shared" si="221"/>
        <v>0</v>
      </c>
      <c r="AK274" s="28">
        <f t="shared" ref="AK274:BK274" si="222">AJ274</f>
        <v>0</v>
      </c>
      <c r="AL274" s="28">
        <f t="shared" si="222"/>
        <v>0</v>
      </c>
      <c r="AM274" s="28">
        <f t="shared" si="222"/>
        <v>0</v>
      </c>
      <c r="AN274" s="28">
        <f t="shared" si="222"/>
        <v>0</v>
      </c>
      <c r="AO274" s="28">
        <f t="shared" si="222"/>
        <v>0</v>
      </c>
      <c r="AP274" s="28">
        <f t="shared" si="222"/>
        <v>0</v>
      </c>
      <c r="AQ274" s="28">
        <f t="shared" si="222"/>
        <v>0</v>
      </c>
      <c r="AR274" s="28">
        <f t="shared" si="222"/>
        <v>0</v>
      </c>
      <c r="AS274" s="28">
        <f t="shared" si="222"/>
        <v>0</v>
      </c>
      <c r="AT274" s="28">
        <f t="shared" si="222"/>
        <v>0</v>
      </c>
      <c r="AU274" s="28">
        <f t="shared" si="222"/>
        <v>0</v>
      </c>
      <c r="AV274" s="28">
        <f t="shared" si="222"/>
        <v>0</v>
      </c>
      <c r="AW274" s="28">
        <f t="shared" si="222"/>
        <v>0</v>
      </c>
      <c r="AX274" s="28">
        <f t="shared" si="222"/>
        <v>0</v>
      </c>
      <c r="AY274" s="28">
        <f t="shared" si="222"/>
        <v>0</v>
      </c>
      <c r="AZ274" s="28">
        <f t="shared" si="222"/>
        <v>0</v>
      </c>
      <c r="BA274" s="28">
        <f t="shared" si="222"/>
        <v>0</v>
      </c>
      <c r="BB274" s="28">
        <f t="shared" si="222"/>
        <v>0</v>
      </c>
      <c r="BC274" s="28">
        <f t="shared" si="222"/>
        <v>0</v>
      </c>
      <c r="BD274" s="28">
        <f t="shared" si="222"/>
        <v>0</v>
      </c>
      <c r="BE274" s="28">
        <f t="shared" si="222"/>
        <v>0</v>
      </c>
      <c r="BF274" s="28">
        <f t="shared" si="222"/>
        <v>0</v>
      </c>
      <c r="BG274" s="28">
        <f t="shared" si="222"/>
        <v>0</v>
      </c>
      <c r="BH274" s="28">
        <f t="shared" si="222"/>
        <v>0</v>
      </c>
      <c r="BI274" s="28">
        <f t="shared" si="222"/>
        <v>0</v>
      </c>
      <c r="BJ274" s="28">
        <f t="shared" si="222"/>
        <v>0</v>
      </c>
      <c r="BK274" s="28">
        <f t="shared" si="222"/>
        <v>0</v>
      </c>
    </row>
    <row r="275" spans="2:63" ht="13.5" customHeight="1">
      <c r="B275" s="23" t="str">
        <f>B394</f>
        <v>Saque em ATM</v>
      </c>
      <c r="C275" s="21" t="s">
        <v>19</v>
      </c>
      <c r="D275" s="28">
        <f t="shared" ref="D275:AI275" si="223">-$D$394*D$156*D$129</f>
        <v>0</v>
      </c>
      <c r="E275" s="28">
        <f t="shared" si="223"/>
        <v>0</v>
      </c>
      <c r="F275" s="28">
        <f t="shared" si="223"/>
        <v>0</v>
      </c>
      <c r="G275" s="28">
        <f t="shared" si="223"/>
        <v>0</v>
      </c>
      <c r="H275" s="28">
        <f t="shared" si="223"/>
        <v>0</v>
      </c>
      <c r="I275" s="28">
        <f t="shared" si="223"/>
        <v>0</v>
      </c>
      <c r="J275" s="28">
        <f t="shared" si="223"/>
        <v>0</v>
      </c>
      <c r="K275" s="28">
        <f t="shared" si="223"/>
        <v>0</v>
      </c>
      <c r="L275" s="28">
        <f t="shared" si="223"/>
        <v>0</v>
      </c>
      <c r="M275" s="28">
        <f t="shared" si="223"/>
        <v>0</v>
      </c>
      <c r="N275" s="28">
        <f t="shared" si="223"/>
        <v>0</v>
      </c>
      <c r="O275" s="28">
        <f t="shared" si="223"/>
        <v>0</v>
      </c>
      <c r="P275" s="28">
        <f t="shared" si="223"/>
        <v>0</v>
      </c>
      <c r="Q275" s="28">
        <f t="shared" si="223"/>
        <v>0</v>
      </c>
      <c r="R275" s="28">
        <f t="shared" si="223"/>
        <v>0</v>
      </c>
      <c r="S275" s="28">
        <f t="shared" si="223"/>
        <v>0</v>
      </c>
      <c r="T275" s="28">
        <f t="shared" si="223"/>
        <v>0</v>
      </c>
      <c r="U275" s="28">
        <f t="shared" si="223"/>
        <v>0</v>
      </c>
      <c r="V275" s="28">
        <f t="shared" si="223"/>
        <v>0</v>
      </c>
      <c r="W275" s="28">
        <f t="shared" si="223"/>
        <v>0</v>
      </c>
      <c r="X275" s="28">
        <f t="shared" si="223"/>
        <v>0</v>
      </c>
      <c r="Y275" s="28">
        <f t="shared" si="223"/>
        <v>0</v>
      </c>
      <c r="Z275" s="28">
        <f t="shared" si="223"/>
        <v>0</v>
      </c>
      <c r="AA275" s="28">
        <f t="shared" si="223"/>
        <v>0</v>
      </c>
      <c r="AB275" s="28">
        <f t="shared" si="223"/>
        <v>0</v>
      </c>
      <c r="AC275" s="28">
        <f t="shared" si="223"/>
        <v>0</v>
      </c>
      <c r="AD275" s="28">
        <f t="shared" si="223"/>
        <v>0</v>
      </c>
      <c r="AE275" s="28">
        <f t="shared" si="223"/>
        <v>0</v>
      </c>
      <c r="AF275" s="28">
        <f t="shared" si="223"/>
        <v>0</v>
      </c>
      <c r="AG275" s="28">
        <f t="shared" si="223"/>
        <v>0</v>
      </c>
      <c r="AH275" s="28">
        <f t="shared" si="223"/>
        <v>0</v>
      </c>
      <c r="AI275" s="28">
        <f t="shared" si="223"/>
        <v>0</v>
      </c>
      <c r="AJ275" s="28">
        <f t="shared" ref="AJ275:BK275" si="224">-$D$394*AJ$156*AJ$129</f>
        <v>0</v>
      </c>
      <c r="AK275" s="28">
        <f t="shared" si="224"/>
        <v>0</v>
      </c>
      <c r="AL275" s="28">
        <f t="shared" si="224"/>
        <v>0</v>
      </c>
      <c r="AM275" s="28">
        <f t="shared" si="224"/>
        <v>0</v>
      </c>
      <c r="AN275" s="28">
        <f t="shared" si="224"/>
        <v>0</v>
      </c>
      <c r="AO275" s="28">
        <f t="shared" si="224"/>
        <v>0</v>
      </c>
      <c r="AP275" s="28">
        <f t="shared" si="224"/>
        <v>0</v>
      </c>
      <c r="AQ275" s="28">
        <f t="shared" si="224"/>
        <v>0</v>
      </c>
      <c r="AR275" s="28">
        <f t="shared" si="224"/>
        <v>0</v>
      </c>
      <c r="AS275" s="28">
        <f t="shared" si="224"/>
        <v>0</v>
      </c>
      <c r="AT275" s="28">
        <f t="shared" si="224"/>
        <v>0</v>
      </c>
      <c r="AU275" s="28">
        <f t="shared" si="224"/>
        <v>0</v>
      </c>
      <c r="AV275" s="28">
        <f t="shared" si="224"/>
        <v>0</v>
      </c>
      <c r="AW275" s="28">
        <f t="shared" si="224"/>
        <v>0</v>
      </c>
      <c r="AX275" s="28">
        <f t="shared" si="224"/>
        <v>0</v>
      </c>
      <c r="AY275" s="28">
        <f t="shared" si="224"/>
        <v>0</v>
      </c>
      <c r="AZ275" s="28">
        <f t="shared" si="224"/>
        <v>0</v>
      </c>
      <c r="BA275" s="28">
        <f t="shared" si="224"/>
        <v>0</v>
      </c>
      <c r="BB275" s="28">
        <f t="shared" si="224"/>
        <v>0</v>
      </c>
      <c r="BC275" s="28">
        <f t="shared" si="224"/>
        <v>0</v>
      </c>
      <c r="BD275" s="28">
        <f t="shared" si="224"/>
        <v>0</v>
      </c>
      <c r="BE275" s="28">
        <f t="shared" si="224"/>
        <v>0</v>
      </c>
      <c r="BF275" s="28">
        <f t="shared" si="224"/>
        <v>0</v>
      </c>
      <c r="BG275" s="28">
        <f t="shared" si="224"/>
        <v>0</v>
      </c>
      <c r="BH275" s="28">
        <f t="shared" si="224"/>
        <v>0</v>
      </c>
      <c r="BI275" s="28">
        <f t="shared" si="224"/>
        <v>0</v>
      </c>
      <c r="BJ275" s="28">
        <f t="shared" si="224"/>
        <v>0</v>
      </c>
      <c r="BK275" s="28">
        <f t="shared" si="224"/>
        <v>0</v>
      </c>
    </row>
    <row r="276" spans="2:63" ht="13.5" customHeight="1">
      <c r="B276" s="23" t="str">
        <f>B395</f>
        <v>Lending</v>
      </c>
      <c r="C276" s="21" t="s">
        <v>19</v>
      </c>
      <c r="D276" s="62">
        <f>-$D$395</f>
        <v>-5000</v>
      </c>
      <c r="E276" s="28">
        <f t="shared" ref="E276:AJ276" si="225">D276</f>
        <v>-5000</v>
      </c>
      <c r="F276" s="28">
        <f t="shared" si="225"/>
        <v>-5000</v>
      </c>
      <c r="G276" s="28">
        <f t="shared" si="225"/>
        <v>-5000</v>
      </c>
      <c r="H276" s="28">
        <f t="shared" si="225"/>
        <v>-5000</v>
      </c>
      <c r="I276" s="28">
        <f t="shared" si="225"/>
        <v>-5000</v>
      </c>
      <c r="J276" s="28">
        <f t="shared" si="225"/>
        <v>-5000</v>
      </c>
      <c r="K276" s="28">
        <f t="shared" si="225"/>
        <v>-5000</v>
      </c>
      <c r="L276" s="28">
        <f t="shared" si="225"/>
        <v>-5000</v>
      </c>
      <c r="M276" s="28">
        <f t="shared" si="225"/>
        <v>-5000</v>
      </c>
      <c r="N276" s="28">
        <f t="shared" si="225"/>
        <v>-5000</v>
      </c>
      <c r="O276" s="28">
        <f t="shared" si="225"/>
        <v>-5000</v>
      </c>
      <c r="P276" s="28">
        <f t="shared" si="225"/>
        <v>-5000</v>
      </c>
      <c r="Q276" s="28">
        <f t="shared" si="225"/>
        <v>-5000</v>
      </c>
      <c r="R276" s="28">
        <f t="shared" si="225"/>
        <v>-5000</v>
      </c>
      <c r="S276" s="28">
        <f t="shared" si="225"/>
        <v>-5000</v>
      </c>
      <c r="T276" s="28">
        <f t="shared" si="225"/>
        <v>-5000</v>
      </c>
      <c r="U276" s="28">
        <f t="shared" si="225"/>
        <v>-5000</v>
      </c>
      <c r="V276" s="28">
        <f t="shared" si="225"/>
        <v>-5000</v>
      </c>
      <c r="W276" s="28">
        <f t="shared" si="225"/>
        <v>-5000</v>
      </c>
      <c r="X276" s="28">
        <f t="shared" si="225"/>
        <v>-5000</v>
      </c>
      <c r="Y276" s="28">
        <f t="shared" si="225"/>
        <v>-5000</v>
      </c>
      <c r="Z276" s="28">
        <f t="shared" si="225"/>
        <v>-5000</v>
      </c>
      <c r="AA276" s="28">
        <f t="shared" si="225"/>
        <v>-5000</v>
      </c>
      <c r="AB276" s="28">
        <f t="shared" si="225"/>
        <v>-5000</v>
      </c>
      <c r="AC276" s="28">
        <f t="shared" si="225"/>
        <v>-5000</v>
      </c>
      <c r="AD276" s="28">
        <f t="shared" si="225"/>
        <v>-5000</v>
      </c>
      <c r="AE276" s="28">
        <f t="shared" si="225"/>
        <v>-5000</v>
      </c>
      <c r="AF276" s="28">
        <f t="shared" si="225"/>
        <v>-5000</v>
      </c>
      <c r="AG276" s="28">
        <f t="shared" si="225"/>
        <v>-5000</v>
      </c>
      <c r="AH276" s="28">
        <f t="shared" si="225"/>
        <v>-5000</v>
      </c>
      <c r="AI276" s="28">
        <f t="shared" si="225"/>
        <v>-5000</v>
      </c>
      <c r="AJ276" s="28">
        <f t="shared" si="225"/>
        <v>-5000</v>
      </c>
      <c r="AK276" s="28">
        <f t="shared" ref="AK276:BK276" si="226">AJ276</f>
        <v>-5000</v>
      </c>
      <c r="AL276" s="28">
        <f t="shared" si="226"/>
        <v>-5000</v>
      </c>
      <c r="AM276" s="28">
        <f t="shared" si="226"/>
        <v>-5000</v>
      </c>
      <c r="AN276" s="28">
        <f t="shared" si="226"/>
        <v>-5000</v>
      </c>
      <c r="AO276" s="28">
        <f t="shared" si="226"/>
        <v>-5000</v>
      </c>
      <c r="AP276" s="28">
        <f t="shared" si="226"/>
        <v>-5000</v>
      </c>
      <c r="AQ276" s="28">
        <f t="shared" si="226"/>
        <v>-5000</v>
      </c>
      <c r="AR276" s="28">
        <f t="shared" si="226"/>
        <v>-5000</v>
      </c>
      <c r="AS276" s="28">
        <f t="shared" si="226"/>
        <v>-5000</v>
      </c>
      <c r="AT276" s="28">
        <f t="shared" si="226"/>
        <v>-5000</v>
      </c>
      <c r="AU276" s="28">
        <f t="shared" si="226"/>
        <v>-5000</v>
      </c>
      <c r="AV276" s="28">
        <f t="shared" si="226"/>
        <v>-5000</v>
      </c>
      <c r="AW276" s="28">
        <f t="shared" si="226"/>
        <v>-5000</v>
      </c>
      <c r="AX276" s="28">
        <f t="shared" si="226"/>
        <v>-5000</v>
      </c>
      <c r="AY276" s="28">
        <f t="shared" si="226"/>
        <v>-5000</v>
      </c>
      <c r="AZ276" s="28">
        <f t="shared" si="226"/>
        <v>-5000</v>
      </c>
      <c r="BA276" s="28">
        <f t="shared" si="226"/>
        <v>-5000</v>
      </c>
      <c r="BB276" s="28">
        <f t="shared" si="226"/>
        <v>-5000</v>
      </c>
      <c r="BC276" s="28">
        <f t="shared" si="226"/>
        <v>-5000</v>
      </c>
      <c r="BD276" s="28">
        <f t="shared" si="226"/>
        <v>-5000</v>
      </c>
      <c r="BE276" s="28">
        <f t="shared" si="226"/>
        <v>-5000</v>
      </c>
      <c r="BF276" s="28">
        <f t="shared" si="226"/>
        <v>-5000</v>
      </c>
      <c r="BG276" s="28">
        <f t="shared" si="226"/>
        <v>-5000</v>
      </c>
      <c r="BH276" s="28">
        <f t="shared" si="226"/>
        <v>-5000</v>
      </c>
      <c r="BI276" s="28">
        <f t="shared" si="226"/>
        <v>-5000</v>
      </c>
      <c r="BJ276" s="28">
        <f t="shared" si="226"/>
        <v>-5000</v>
      </c>
      <c r="BK276" s="28">
        <f t="shared" si="226"/>
        <v>-5000</v>
      </c>
    </row>
    <row r="277" spans="2:63" ht="13.5" customHeight="1">
      <c r="B277" s="27"/>
      <c r="C277" s="4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</row>
    <row r="278" spans="2:63" ht="13.5" customHeight="1">
      <c r="B278" s="27" t="s">
        <v>65</v>
      </c>
      <c r="C278" s="4" t="s">
        <v>19</v>
      </c>
      <c r="D278" s="29">
        <f t="shared" ref="D278:AI278" si="227">SUM(D245,D253,D261,D269,D272)</f>
        <v>-98706.666666666672</v>
      </c>
      <c r="E278" s="29">
        <f t="shared" si="227"/>
        <v>-41654.326666666668</v>
      </c>
      <c r="F278" s="29">
        <f t="shared" si="227"/>
        <v>-61964.526666666672</v>
      </c>
      <c r="G278" s="29">
        <f t="shared" si="227"/>
        <v>-180238.2</v>
      </c>
      <c r="H278" s="29">
        <f t="shared" si="227"/>
        <v>-329067.56200000003</v>
      </c>
      <c r="I278" s="29">
        <f t="shared" si="227"/>
        <v>-449356.402</v>
      </c>
      <c r="J278" s="29">
        <f t="shared" si="227"/>
        <v>-724155.47200000007</v>
      </c>
      <c r="K278" s="29">
        <f t="shared" si="227"/>
        <v>-953721.13</v>
      </c>
      <c r="L278" s="29">
        <f t="shared" si="227"/>
        <v>-1179490.48</v>
      </c>
      <c r="M278" s="29">
        <f t="shared" si="227"/>
        <v>-1424389.8849999998</v>
      </c>
      <c r="N278" s="29">
        <f t="shared" si="227"/>
        <v>-1696870.6300000001</v>
      </c>
      <c r="O278" s="29">
        <f t="shared" si="227"/>
        <v>-2075530.7094999999</v>
      </c>
      <c r="P278" s="29">
        <f t="shared" si="227"/>
        <v>-2411900.1680000001</v>
      </c>
      <c r="Q278" s="29">
        <f t="shared" si="227"/>
        <v>-2688701.6304000001</v>
      </c>
      <c r="R278" s="29">
        <f t="shared" si="227"/>
        <v>-3007019.1208000001</v>
      </c>
      <c r="S278" s="29">
        <f t="shared" si="227"/>
        <v>-3323691.7615999999</v>
      </c>
      <c r="T278" s="29">
        <f t="shared" si="227"/>
        <v>-3628520.1320000002</v>
      </c>
      <c r="U278" s="29">
        <f t="shared" si="227"/>
        <v>-4654903.8071999997</v>
      </c>
      <c r="V278" s="29">
        <f t="shared" si="227"/>
        <v>-5209646.3119999999</v>
      </c>
      <c r="W278" s="29">
        <f t="shared" si="227"/>
        <v>-5823746.6909999996</v>
      </c>
      <c r="X278" s="29">
        <f t="shared" si="227"/>
        <v>-6433332.6880000001</v>
      </c>
      <c r="Y278" s="29">
        <f t="shared" si="227"/>
        <v>-7018476.7199999997</v>
      </c>
      <c r="Z278" s="29">
        <f t="shared" si="227"/>
        <v>-7805331.8059999999</v>
      </c>
      <c r="AA278" s="29">
        <f t="shared" si="227"/>
        <v>-10362268.658200001</v>
      </c>
      <c r="AB278" s="29">
        <f t="shared" si="227"/>
        <v>-11401863.480560001</v>
      </c>
      <c r="AC278" s="29">
        <f t="shared" si="227"/>
        <v>-12179654.326879999</v>
      </c>
      <c r="AD278" s="29">
        <f t="shared" si="227"/>
        <v>-13234295.373040002</v>
      </c>
      <c r="AE278" s="29">
        <f t="shared" si="227"/>
        <v>-14383870.4476</v>
      </c>
      <c r="AF278" s="29">
        <f t="shared" si="227"/>
        <v>-15156481.967639999</v>
      </c>
      <c r="AG278" s="29">
        <f t="shared" si="227"/>
        <v>-16775062.122919999</v>
      </c>
      <c r="AH278" s="29">
        <f t="shared" si="227"/>
        <v>-18243286.4998</v>
      </c>
      <c r="AI278" s="29">
        <f t="shared" si="227"/>
        <v>-19230083.083239999</v>
      </c>
      <c r="AJ278" s="29">
        <f t="shared" ref="AJ278:BK278" si="228">SUM(AJ245,AJ253,AJ261,AJ269,AJ272)</f>
        <v>-20637730.187879998</v>
      </c>
      <c r="AK278" s="29">
        <f t="shared" si="228"/>
        <v>-22150963.71472</v>
      </c>
      <c r="AL278" s="29">
        <f t="shared" si="228"/>
        <v>-25890274.289760001</v>
      </c>
      <c r="AM278" s="29">
        <f t="shared" si="228"/>
        <v>-30793412.32824</v>
      </c>
      <c r="AN278" s="29">
        <f t="shared" si="228"/>
        <v>-32613329.48268</v>
      </c>
      <c r="AO278" s="29">
        <f t="shared" si="228"/>
        <v>-34542446.470200002</v>
      </c>
      <c r="AP278" s="29">
        <f t="shared" si="228"/>
        <v>-36587323.281920001</v>
      </c>
      <c r="AQ278" s="29">
        <f t="shared" si="228"/>
        <v>-38754891.084359996</v>
      </c>
      <c r="AR278" s="29">
        <f t="shared" si="228"/>
        <v>-41052508.728759997</v>
      </c>
      <c r="AS278" s="29">
        <f t="shared" si="228"/>
        <v>-43487970.323959999</v>
      </c>
      <c r="AT278" s="29">
        <f t="shared" si="228"/>
        <v>-46069571.982159995</v>
      </c>
      <c r="AU278" s="29">
        <f t="shared" si="228"/>
        <v>-48806060.21892</v>
      </c>
      <c r="AV278" s="29">
        <f t="shared" si="228"/>
        <v>-51706747.635360003</v>
      </c>
      <c r="AW278" s="29">
        <f t="shared" si="228"/>
        <v>-54781471.554599993</v>
      </c>
      <c r="AX278" s="29">
        <f t="shared" si="228"/>
        <v>-56321682.448399998</v>
      </c>
      <c r="AY278" s="29">
        <f t="shared" si="228"/>
        <v>-68071373.588249996</v>
      </c>
      <c r="AZ278" s="29">
        <f t="shared" si="228"/>
        <v>-71113832.425899997</v>
      </c>
      <c r="BA278" s="29">
        <f t="shared" si="228"/>
        <v>-74293189.247899994</v>
      </c>
      <c r="BB278" s="29">
        <f t="shared" si="228"/>
        <v>-77615641.065549985</v>
      </c>
      <c r="BC278" s="29">
        <f t="shared" si="228"/>
        <v>-81087585.069150001</v>
      </c>
      <c r="BD278" s="29">
        <f t="shared" si="228"/>
        <v>-84715756.703799993</v>
      </c>
      <c r="BE278" s="29">
        <f t="shared" si="228"/>
        <v>-85995255.972800002</v>
      </c>
      <c r="BF278" s="29">
        <f t="shared" si="228"/>
        <v>-88561264.942499995</v>
      </c>
      <c r="BG278" s="29">
        <f t="shared" si="228"/>
        <v>-91204272.35574998</v>
      </c>
      <c r="BH278" s="29">
        <f t="shared" si="228"/>
        <v>-93926563.331199989</v>
      </c>
      <c r="BI278" s="29">
        <f t="shared" si="228"/>
        <v>-96730520.451199993</v>
      </c>
      <c r="BJ278" s="29">
        <f t="shared" si="228"/>
        <v>-99618597.961799994</v>
      </c>
      <c r="BK278" s="29">
        <f t="shared" si="228"/>
        <v>-102593321.77275001</v>
      </c>
    </row>
    <row r="279" spans="2:63" ht="13.5" customHeight="1">
      <c r="B279" s="27" t="s">
        <v>66</v>
      </c>
      <c r="C279" s="4" t="s">
        <v>19</v>
      </c>
      <c r="D279" s="29">
        <f t="shared" ref="D279:AI279" si="229">(1+$D$376)*D278</f>
        <v>-109811.16666666667</v>
      </c>
      <c r="E279" s="29">
        <f t="shared" si="229"/>
        <v>-46340.438416666671</v>
      </c>
      <c r="F279" s="29">
        <f t="shared" si="229"/>
        <v>-68935.535916666675</v>
      </c>
      <c r="G279" s="29">
        <f t="shared" si="229"/>
        <v>-200514.99750000003</v>
      </c>
      <c r="H279" s="29">
        <f t="shared" si="229"/>
        <v>-366087.66272500006</v>
      </c>
      <c r="I279" s="29">
        <f t="shared" si="229"/>
        <v>-499908.997225</v>
      </c>
      <c r="J279" s="29">
        <f t="shared" si="229"/>
        <v>-805622.96260000009</v>
      </c>
      <c r="K279" s="29">
        <f t="shared" si="229"/>
        <v>-1061014.757125</v>
      </c>
      <c r="L279" s="29">
        <f t="shared" si="229"/>
        <v>-1312183.159</v>
      </c>
      <c r="M279" s="29">
        <f t="shared" si="229"/>
        <v>-1584633.7470624999</v>
      </c>
      <c r="N279" s="29">
        <f t="shared" si="229"/>
        <v>-1887768.5758750001</v>
      </c>
      <c r="O279" s="29">
        <f t="shared" si="229"/>
        <v>-2309027.9143187501</v>
      </c>
      <c r="P279" s="29">
        <f t="shared" si="229"/>
        <v>-2683238.9369000001</v>
      </c>
      <c r="Q279" s="29">
        <f t="shared" si="229"/>
        <v>-2991180.5638200003</v>
      </c>
      <c r="R279" s="29">
        <f t="shared" si="229"/>
        <v>-3345308.7718900004</v>
      </c>
      <c r="S279" s="29">
        <f t="shared" si="229"/>
        <v>-3697607.0847800002</v>
      </c>
      <c r="T279" s="29">
        <f t="shared" si="229"/>
        <v>-4036728.6468500006</v>
      </c>
      <c r="U279" s="29">
        <f t="shared" si="229"/>
        <v>-5178580.48551</v>
      </c>
      <c r="V279" s="29">
        <f t="shared" si="229"/>
        <v>-5795731.5220999997</v>
      </c>
      <c r="W279" s="29">
        <f t="shared" si="229"/>
        <v>-6478918.1937374994</v>
      </c>
      <c r="X279" s="29">
        <f t="shared" si="229"/>
        <v>-7157082.6154000005</v>
      </c>
      <c r="Y279" s="29">
        <f t="shared" si="229"/>
        <v>-7808055.3509999998</v>
      </c>
      <c r="Z279" s="29">
        <f t="shared" si="229"/>
        <v>-8683431.6341750007</v>
      </c>
      <c r="AA279" s="29">
        <f t="shared" si="229"/>
        <v>-11528023.882247502</v>
      </c>
      <c r="AB279" s="29">
        <f t="shared" si="229"/>
        <v>-12684573.122123001</v>
      </c>
      <c r="AC279" s="29">
        <f t="shared" si="229"/>
        <v>-13549865.438654</v>
      </c>
      <c r="AD279" s="29">
        <f t="shared" si="229"/>
        <v>-14723153.602507003</v>
      </c>
      <c r="AE279" s="29">
        <f t="shared" si="229"/>
        <v>-16002055.872955</v>
      </c>
      <c r="AF279" s="29">
        <f t="shared" si="229"/>
        <v>-16861586.1889995</v>
      </c>
      <c r="AG279" s="29">
        <f t="shared" si="229"/>
        <v>-18662256.611748498</v>
      </c>
      <c r="AH279" s="29">
        <f t="shared" si="229"/>
        <v>-20295656.231027503</v>
      </c>
      <c r="AI279" s="29">
        <f t="shared" si="229"/>
        <v>-21393467.430104498</v>
      </c>
      <c r="AJ279" s="29">
        <f t="shared" ref="AJ279:BK279" si="230">(1+$D$376)*AJ278</f>
        <v>-22959474.834016498</v>
      </c>
      <c r="AK279" s="29">
        <f t="shared" si="230"/>
        <v>-24642947.132626001</v>
      </c>
      <c r="AL279" s="29">
        <f t="shared" si="230"/>
        <v>-28802930.147358004</v>
      </c>
      <c r="AM279" s="29">
        <f t="shared" si="230"/>
        <v>-34257671.215167001</v>
      </c>
      <c r="AN279" s="29">
        <f t="shared" si="230"/>
        <v>-36282329.049481504</v>
      </c>
      <c r="AO279" s="29">
        <f t="shared" si="230"/>
        <v>-38428471.698097505</v>
      </c>
      <c r="AP279" s="29">
        <f t="shared" si="230"/>
        <v>-40703397.151136003</v>
      </c>
      <c r="AQ279" s="29">
        <f t="shared" si="230"/>
        <v>-43114816.331350498</v>
      </c>
      <c r="AR279" s="29">
        <f t="shared" si="230"/>
        <v>-45670915.960745499</v>
      </c>
      <c r="AS279" s="29">
        <f t="shared" si="230"/>
        <v>-48380366.985405497</v>
      </c>
      <c r="AT279" s="29">
        <f t="shared" si="230"/>
        <v>-51252398.830152996</v>
      </c>
      <c r="AU279" s="29">
        <f t="shared" si="230"/>
        <v>-54296741.993548505</v>
      </c>
      <c r="AV279" s="29">
        <f t="shared" si="230"/>
        <v>-57523756.744338006</v>
      </c>
      <c r="AW279" s="29">
        <f t="shared" si="230"/>
        <v>-60944387.104492493</v>
      </c>
      <c r="AX279" s="29">
        <f t="shared" si="230"/>
        <v>-62657871.723844998</v>
      </c>
      <c r="AY279" s="29">
        <f t="shared" si="230"/>
        <v>-75729403.11692813</v>
      </c>
      <c r="AZ279" s="29">
        <f t="shared" si="230"/>
        <v>-79114138.573813751</v>
      </c>
      <c r="BA279" s="29">
        <f t="shared" si="230"/>
        <v>-82651173.038288742</v>
      </c>
      <c r="BB279" s="29">
        <f t="shared" si="230"/>
        <v>-86347400.685424358</v>
      </c>
      <c r="BC279" s="29">
        <f t="shared" si="230"/>
        <v>-90209938.389429376</v>
      </c>
      <c r="BD279" s="29">
        <f t="shared" si="230"/>
        <v>-94246279.332977489</v>
      </c>
      <c r="BE279" s="29">
        <f t="shared" si="230"/>
        <v>-95669722.26974</v>
      </c>
      <c r="BF279" s="29">
        <f t="shared" si="230"/>
        <v>-98524407.248531252</v>
      </c>
      <c r="BG279" s="29">
        <f t="shared" si="230"/>
        <v>-101464752.99577186</v>
      </c>
      <c r="BH279" s="29">
        <f t="shared" si="230"/>
        <v>-104493301.70595999</v>
      </c>
      <c r="BI279" s="29">
        <f t="shared" si="230"/>
        <v>-107612704.00195999</v>
      </c>
      <c r="BJ279" s="29">
        <f t="shared" si="230"/>
        <v>-110825690.23250251</v>
      </c>
      <c r="BK279" s="29">
        <f t="shared" si="230"/>
        <v>-114135070.47218439</v>
      </c>
    </row>
    <row r="280" spans="2:63" ht="13.5" customHeight="1">
      <c r="B280" s="27"/>
      <c r="C280" s="4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</row>
    <row r="281" spans="2:63" ht="13.5" customHeight="1">
      <c r="B281" s="3" t="s">
        <v>67</v>
      </c>
      <c r="C281" s="4" t="s">
        <v>19</v>
      </c>
      <c r="D281" s="29">
        <f t="shared" ref="D281:AI281" si="231">D240+D279</f>
        <v>-107648.66666666667</v>
      </c>
      <c r="E281" s="29">
        <f t="shared" si="231"/>
        <v>-27950.538416666674</v>
      </c>
      <c r="F281" s="29">
        <f t="shared" si="231"/>
        <v>-22952.135916666673</v>
      </c>
      <c r="G281" s="29">
        <f t="shared" si="231"/>
        <v>-85556.497500000027</v>
      </c>
      <c r="H281" s="29">
        <f t="shared" si="231"/>
        <v>-78682.762725000095</v>
      </c>
      <c r="I281" s="29">
        <f t="shared" si="231"/>
        <v>3053.9027749999659</v>
      </c>
      <c r="J281" s="29">
        <f t="shared" si="231"/>
        <v>74566.437399999937</v>
      </c>
      <c r="K281" s="29">
        <f t="shared" si="231"/>
        <v>268075.04287500004</v>
      </c>
      <c r="L281" s="29">
        <f t="shared" si="231"/>
        <v>515319.64100000006</v>
      </c>
      <c r="M281" s="29">
        <f t="shared" si="231"/>
        <v>791123.35293750023</v>
      </c>
      <c r="N281" s="29">
        <f t="shared" si="231"/>
        <v>1093817.2241249997</v>
      </c>
      <c r="O281" s="29">
        <f t="shared" si="231"/>
        <v>1659469.2556812498</v>
      </c>
      <c r="P281" s="29">
        <f t="shared" si="231"/>
        <v>2059132.2130999994</v>
      </c>
      <c r="Q281" s="29">
        <f t="shared" si="231"/>
        <v>2533685.1561799995</v>
      </c>
      <c r="R281" s="29">
        <f t="shared" si="231"/>
        <v>3008294.418109999</v>
      </c>
      <c r="S281" s="29">
        <f t="shared" si="231"/>
        <v>3513735.2952199997</v>
      </c>
      <c r="T281" s="29">
        <f t="shared" si="231"/>
        <v>4039983.953149999</v>
      </c>
      <c r="U281" s="29">
        <f t="shared" si="231"/>
        <v>4473092.974489999</v>
      </c>
      <c r="V281" s="29">
        <f t="shared" si="231"/>
        <v>5448486.5178999994</v>
      </c>
      <c r="W281" s="29">
        <f t="shared" si="231"/>
        <v>6451947.7762624994</v>
      </c>
      <c r="X281" s="29">
        <f t="shared" si="231"/>
        <v>7519462.3445999986</v>
      </c>
      <c r="Y281" s="29">
        <f t="shared" si="231"/>
        <v>8629678.0489999987</v>
      </c>
      <c r="Z281" s="29">
        <f t="shared" si="231"/>
        <v>9726837.3858249988</v>
      </c>
      <c r="AA281" s="29">
        <f t="shared" si="231"/>
        <v>15325205.311752496</v>
      </c>
      <c r="AB281" s="29">
        <f t="shared" si="231"/>
        <v>16988255.813076995</v>
      </c>
      <c r="AC281" s="29">
        <f t="shared" si="231"/>
        <v>18793528.650945999</v>
      </c>
      <c r="AD281" s="29">
        <f t="shared" si="231"/>
        <v>20531149.974292994</v>
      </c>
      <c r="AE281" s="29">
        <f t="shared" si="231"/>
        <v>22425154.619044997</v>
      </c>
      <c r="AF281" s="29">
        <f t="shared" si="231"/>
        <v>24447671.369800497</v>
      </c>
      <c r="AG281" s="29">
        <f t="shared" si="231"/>
        <v>26364852.464651499</v>
      </c>
      <c r="AH281" s="29">
        <f t="shared" si="231"/>
        <v>28783897.434972499</v>
      </c>
      <c r="AI281" s="29">
        <f t="shared" si="231"/>
        <v>31367062.1806955</v>
      </c>
      <c r="AJ281" s="29">
        <f t="shared" ref="AJ281:BK281" si="232">AJ240+AJ279</f>
        <v>33758095.1255835</v>
      </c>
      <c r="AK281" s="29">
        <f t="shared" si="232"/>
        <v>36328451.249773994</v>
      </c>
      <c r="AL281" s="29">
        <f t="shared" si="232"/>
        <v>43783287.151841998</v>
      </c>
      <c r="AM281" s="29">
        <f t="shared" si="232"/>
        <v>55507307.545633003</v>
      </c>
      <c r="AN281" s="29">
        <f t="shared" si="232"/>
        <v>58868556.226118498</v>
      </c>
      <c r="AO281" s="29">
        <f t="shared" si="232"/>
        <v>62431472.535902493</v>
      </c>
      <c r="AP281" s="29">
        <f t="shared" si="232"/>
        <v>66208166.455263995</v>
      </c>
      <c r="AQ281" s="29">
        <f t="shared" si="232"/>
        <v>70211470.949849486</v>
      </c>
      <c r="AR281" s="29">
        <f t="shared" si="232"/>
        <v>74454976.468454495</v>
      </c>
      <c r="AS281" s="29">
        <f t="shared" si="232"/>
        <v>78953087.427794486</v>
      </c>
      <c r="AT281" s="29">
        <f t="shared" si="232"/>
        <v>83721077.777047008</v>
      </c>
      <c r="AU281" s="29">
        <f t="shared" si="232"/>
        <v>88775148.402851492</v>
      </c>
      <c r="AV281" s="29">
        <f t="shared" si="232"/>
        <v>94132460.706862003</v>
      </c>
      <c r="AW281" s="29">
        <f t="shared" si="232"/>
        <v>99811215.077507496</v>
      </c>
      <c r="AX281" s="29">
        <f t="shared" si="232"/>
        <v>105331743.104155</v>
      </c>
      <c r="AY281" s="29">
        <f t="shared" si="232"/>
        <v>130606350.51057187</v>
      </c>
      <c r="AZ281" s="29">
        <f t="shared" si="232"/>
        <v>136506740.17918622</v>
      </c>
      <c r="BA281" s="29">
        <f t="shared" si="232"/>
        <v>142672649.45471126</v>
      </c>
      <c r="BB281" s="29">
        <f t="shared" si="232"/>
        <v>149116028.53307563</v>
      </c>
      <c r="BC281" s="29">
        <f t="shared" si="232"/>
        <v>155849367.84107059</v>
      </c>
      <c r="BD281" s="29">
        <f t="shared" si="232"/>
        <v>162885697.01302248</v>
      </c>
      <c r="BE281" s="29">
        <f t="shared" si="232"/>
        <v>169176239.30625999</v>
      </c>
      <c r="BF281" s="29">
        <f t="shared" si="232"/>
        <v>174266936.22646871</v>
      </c>
      <c r="BG281" s="29">
        <f t="shared" si="232"/>
        <v>179510349.85672811</v>
      </c>
      <c r="BH281" s="29">
        <f t="shared" si="232"/>
        <v>184911071.39804</v>
      </c>
      <c r="BI281" s="29">
        <f t="shared" si="232"/>
        <v>190473812.50204003</v>
      </c>
      <c r="BJ281" s="29">
        <f t="shared" si="232"/>
        <v>196203433.97349745</v>
      </c>
      <c r="BK281" s="29">
        <f t="shared" si="232"/>
        <v>202104945.77031562</v>
      </c>
    </row>
    <row r="282" spans="2:63" ht="13.5" customHeight="1">
      <c r="B282" s="24" t="s">
        <v>68</v>
      </c>
      <c r="C282" s="25" t="s">
        <v>12</v>
      </c>
      <c r="D282" s="26">
        <f t="shared" ref="D282:AI282" si="233">D281/D$240</f>
        <v>-49.779730250481698</v>
      </c>
      <c r="E282" s="26">
        <f t="shared" si="233"/>
        <v>-1.5198852857637442</v>
      </c>
      <c r="F282" s="26">
        <f t="shared" si="233"/>
        <v>-0.49913960073997732</v>
      </c>
      <c r="G282" s="26">
        <f t="shared" si="233"/>
        <v>-0.74423811636373149</v>
      </c>
      <c r="H282" s="26">
        <f t="shared" si="233"/>
        <v>-0.27376973296210366</v>
      </c>
      <c r="I282" s="26">
        <f t="shared" si="233"/>
        <v>6.0718251286525629E-3</v>
      </c>
      <c r="J282" s="26">
        <f t="shared" si="233"/>
        <v>8.4716354684571227E-2</v>
      </c>
      <c r="K282" s="26">
        <f t="shared" si="233"/>
        <v>0.20169821698654225</v>
      </c>
      <c r="L282" s="26">
        <f t="shared" si="233"/>
        <v>0.28198021967462927</v>
      </c>
      <c r="M282" s="26">
        <f t="shared" si="233"/>
        <v>0.33299841677312053</v>
      </c>
      <c r="N282" s="26">
        <f t="shared" si="233"/>
        <v>0.36685753739671012</v>
      </c>
      <c r="O282" s="26">
        <f t="shared" si="233"/>
        <v>0.41816062468837539</v>
      </c>
      <c r="P282" s="26">
        <f t="shared" si="233"/>
        <v>0.43419887393250517</v>
      </c>
      <c r="Q282" s="26">
        <f t="shared" si="233"/>
        <v>0.45859669439712636</v>
      </c>
      <c r="R282" s="26">
        <f t="shared" si="233"/>
        <v>0.47347848585268659</v>
      </c>
      <c r="S282" s="26">
        <f t="shared" si="233"/>
        <v>0.48725120928456039</v>
      </c>
      <c r="T282" s="26">
        <f t="shared" si="233"/>
        <v>0.50020152421295749</v>
      </c>
      <c r="U282" s="26">
        <f t="shared" si="233"/>
        <v>0.46345258084290797</v>
      </c>
      <c r="V282" s="26">
        <f t="shared" si="233"/>
        <v>0.48455895274510347</v>
      </c>
      <c r="W282" s="26">
        <f t="shared" si="233"/>
        <v>0.49895713026731653</v>
      </c>
      <c r="X282" s="26">
        <f t="shared" si="233"/>
        <v>0.51234553943682393</v>
      </c>
      <c r="Y282" s="26">
        <f t="shared" si="233"/>
        <v>0.52499197054747215</v>
      </c>
      <c r="Z282" s="26">
        <f t="shared" si="233"/>
        <v>0.52833760197953905</v>
      </c>
      <c r="AA282" s="26">
        <f t="shared" si="233"/>
        <v>0.57070251034004926</v>
      </c>
      <c r="AB282" s="26">
        <f t="shared" si="233"/>
        <v>0.57251891453208659</v>
      </c>
      <c r="AC282" s="26">
        <f t="shared" si="233"/>
        <v>0.58106235229620029</v>
      </c>
      <c r="AD282" s="26">
        <f t="shared" si="233"/>
        <v>0.58237287057924036</v>
      </c>
      <c r="AE282" s="26">
        <f t="shared" si="233"/>
        <v>0.58357487655039642</v>
      </c>
      <c r="AF282" s="26">
        <f t="shared" si="233"/>
        <v>0.59182064298786885</v>
      </c>
      <c r="AG282" s="26">
        <f t="shared" si="233"/>
        <v>0.58553287131796072</v>
      </c>
      <c r="AH282" s="26">
        <f t="shared" si="233"/>
        <v>0.58647431129579775</v>
      </c>
      <c r="AI282" s="26">
        <f t="shared" si="233"/>
        <v>0.59451757615175094</v>
      </c>
      <c r="AJ282" s="26">
        <f t="shared" ref="AJ282:BK282" si="234">AJ281/AJ$240</f>
        <v>0.59519642942441708</v>
      </c>
      <c r="AK282" s="26">
        <f t="shared" si="234"/>
        <v>0.59582775225080886</v>
      </c>
      <c r="AL282" s="26">
        <f t="shared" si="234"/>
        <v>0.6031900928432119</v>
      </c>
      <c r="AM282" s="26">
        <f t="shared" si="234"/>
        <v>0.61836262105676354</v>
      </c>
      <c r="AN282" s="26">
        <f t="shared" si="234"/>
        <v>0.61868637433701779</v>
      </c>
      <c r="AO282" s="26">
        <f t="shared" si="234"/>
        <v>0.6189917415684707</v>
      </c>
      <c r="AP282" s="26">
        <f t="shared" si="234"/>
        <v>0.61927975068265306</v>
      </c>
      <c r="AQ282" s="26">
        <f t="shared" si="234"/>
        <v>0.61955149713527291</v>
      </c>
      <c r="AR282" s="26">
        <f t="shared" si="234"/>
        <v>0.61980789455809371</v>
      </c>
      <c r="AS282" s="26">
        <f t="shared" si="234"/>
        <v>0.62004983522704016</v>
      </c>
      <c r="AT282" s="26">
        <f t="shared" si="234"/>
        <v>0.62027799743717216</v>
      </c>
      <c r="AU282" s="26">
        <f t="shared" si="234"/>
        <v>0.62049329296543121</v>
      </c>
      <c r="AV282" s="26">
        <f t="shared" si="234"/>
        <v>0.62069635052814087</v>
      </c>
      <c r="AW282" s="26">
        <f t="shared" si="234"/>
        <v>0.62088794245880097</v>
      </c>
      <c r="AX282" s="26">
        <f t="shared" si="234"/>
        <v>0.62701342110940195</v>
      </c>
      <c r="AY282" s="26">
        <f t="shared" si="234"/>
        <v>0.63297973431379628</v>
      </c>
      <c r="AZ282" s="26">
        <f t="shared" si="234"/>
        <v>0.63308683727033077</v>
      </c>
      <c r="BA282" s="26">
        <f t="shared" si="234"/>
        <v>0.63318937108455797</v>
      </c>
      <c r="BB282" s="26">
        <f t="shared" si="234"/>
        <v>0.63328742398762206</v>
      </c>
      <c r="BC282" s="26">
        <f t="shared" si="234"/>
        <v>0.63338131862842939</v>
      </c>
      <c r="BD282" s="26">
        <f t="shared" si="234"/>
        <v>0.6334711821054938</v>
      </c>
      <c r="BE282" s="26">
        <f t="shared" si="234"/>
        <v>0.63877220668027179</v>
      </c>
      <c r="BF282" s="26">
        <f t="shared" si="234"/>
        <v>0.63882868864729736</v>
      </c>
      <c r="BG282" s="26">
        <f t="shared" si="234"/>
        <v>0.63888347413814617</v>
      </c>
      <c r="BH282" s="26">
        <f t="shared" si="234"/>
        <v>0.63893668715085583</v>
      </c>
      <c r="BI282" s="26">
        <f t="shared" si="234"/>
        <v>0.63898835390457542</v>
      </c>
      <c r="BJ282" s="26">
        <f t="shared" si="234"/>
        <v>0.63903850972084175</v>
      </c>
      <c r="BK282" s="26">
        <f t="shared" si="234"/>
        <v>0.6390871976661453</v>
      </c>
    </row>
    <row r="283" spans="2:63" ht="13.5" customHeight="1">
      <c r="B283" s="3"/>
      <c r="C283" s="4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</row>
    <row r="284" spans="2:63" ht="13.5" customHeight="1">
      <c r="B284" s="27" t="s">
        <v>69</v>
      </c>
      <c r="C284" s="4" t="s">
        <v>19</v>
      </c>
      <c r="D284" s="29">
        <f t="shared" ref="D284:AI284" si="235">SUM(D287:D293)</f>
        <v>-2893.1166666666668</v>
      </c>
      <c r="E284" s="29">
        <f t="shared" si="235"/>
        <v>-7595.0641333333333</v>
      </c>
      <c r="F284" s="29">
        <f t="shared" si="235"/>
        <v>-18991.232800000002</v>
      </c>
      <c r="G284" s="29">
        <f t="shared" si="235"/>
        <v>-47478.081999999995</v>
      </c>
      <c r="H284" s="29">
        <f t="shared" si="235"/>
        <v>-118698.77746666667</v>
      </c>
      <c r="I284" s="29">
        <f t="shared" si="235"/>
        <v>-207724.64679999999</v>
      </c>
      <c r="J284" s="29">
        <f t="shared" si="235"/>
        <v>-363519.91813333333</v>
      </c>
      <c r="K284" s="29">
        <f t="shared" si="235"/>
        <v>-548916.64826666669</v>
      </c>
      <c r="L284" s="29">
        <f t="shared" si="235"/>
        <v>-754762.17760000005</v>
      </c>
      <c r="M284" s="29">
        <f t="shared" si="235"/>
        <v>-981192.25986666675</v>
      </c>
      <c r="N284" s="29">
        <f t="shared" si="235"/>
        <v>-1231400.6802666667</v>
      </c>
      <c r="O284" s="29">
        <f t="shared" si="235"/>
        <v>-1516064.6274000001</v>
      </c>
      <c r="P284" s="29">
        <f t="shared" si="235"/>
        <v>-1811703.7363333334</v>
      </c>
      <c r="Q284" s="29">
        <f t="shared" si="235"/>
        <v>-2110636.1250666669</v>
      </c>
      <c r="R284" s="29">
        <f t="shared" si="235"/>
        <v>-2427234.4517999999</v>
      </c>
      <c r="S284" s="29">
        <f t="shared" si="235"/>
        <v>-2754912.1569333333</v>
      </c>
      <c r="T284" s="29">
        <f t="shared" si="235"/>
        <v>-3085505.1053333329</v>
      </c>
      <c r="U284" s="29">
        <f t="shared" si="235"/>
        <v>-3687179.327866667</v>
      </c>
      <c r="V284" s="29">
        <f t="shared" si="235"/>
        <v>-4295570.9687999999</v>
      </c>
      <c r="W284" s="29">
        <f t="shared" si="235"/>
        <v>-4939912.4300666666</v>
      </c>
      <c r="X284" s="29">
        <f t="shared" si="235"/>
        <v>-5606805.2245333344</v>
      </c>
      <c r="Y284" s="29">
        <f t="shared" si="235"/>
        <v>-6279623.0146666663</v>
      </c>
      <c r="Z284" s="29">
        <f t="shared" si="235"/>
        <v>-7033180.6844000006</v>
      </c>
      <c r="AA284" s="29">
        <f t="shared" si="235"/>
        <v>-8551749.4081333335</v>
      </c>
      <c r="AB284" s="29">
        <f t="shared" si="235"/>
        <v>-9449686.49584</v>
      </c>
      <c r="AC284" s="29">
        <f t="shared" si="235"/>
        <v>-10300161.640320001</v>
      </c>
      <c r="AD284" s="29">
        <f t="shared" si="235"/>
        <v>-11227177.467893334</v>
      </c>
      <c r="AE284" s="29">
        <f t="shared" si="235"/>
        <v>-12237629.679733334</v>
      </c>
      <c r="AF284" s="29">
        <f t="shared" si="235"/>
        <v>-13155453.905626666</v>
      </c>
      <c r="AG284" s="29">
        <f t="shared" si="235"/>
        <v>-14339450.59688</v>
      </c>
      <c r="AH284" s="29">
        <f t="shared" si="235"/>
        <v>-15630002.670533335</v>
      </c>
      <c r="AI284" s="29">
        <f t="shared" si="235"/>
        <v>-16802255.870693333</v>
      </c>
      <c r="AJ284" s="29">
        <f t="shared" ref="AJ284:BK284" si="236">SUM(AJ287:AJ293)</f>
        <v>-18062425.260986667</v>
      </c>
      <c r="AK284" s="29">
        <f t="shared" si="236"/>
        <v>-19417110.555413339</v>
      </c>
      <c r="AL284" s="29">
        <f t="shared" si="236"/>
        <v>-21382210.606826667</v>
      </c>
      <c r="AM284" s="29">
        <f t="shared" si="236"/>
        <v>-24393028.456506666</v>
      </c>
      <c r="AN284" s="29">
        <f t="shared" si="236"/>
        <v>-25856612.280546665</v>
      </c>
      <c r="AO284" s="29">
        <f t="shared" si="236"/>
        <v>-27408010.604866669</v>
      </c>
      <c r="AP284" s="29">
        <f t="shared" si="236"/>
        <v>-29052497.414719999</v>
      </c>
      <c r="AQ284" s="29">
        <f t="shared" si="236"/>
        <v>-30795655.373426668</v>
      </c>
      <c r="AR284" s="29">
        <f t="shared" si="236"/>
        <v>-32643402.280493334</v>
      </c>
      <c r="AS284" s="29">
        <f t="shared" si="236"/>
        <v>-34602008.710359998</v>
      </c>
      <c r="AT284" s="29">
        <f t="shared" si="236"/>
        <v>-36678133.289893337</v>
      </c>
      <c r="AU284" s="29">
        <f t="shared" si="236"/>
        <v>-38878822.698386669</v>
      </c>
      <c r="AV284" s="29">
        <f t="shared" si="236"/>
        <v>-41211555.764426671</v>
      </c>
      <c r="AW284" s="29">
        <f t="shared" si="236"/>
        <v>-43684252.285266668</v>
      </c>
      <c r="AX284" s="29">
        <f t="shared" si="236"/>
        <v>-45650046.504400007</v>
      </c>
      <c r="AY284" s="29">
        <f t="shared" si="236"/>
        <v>-50712317.491916671</v>
      </c>
      <c r="AZ284" s="29">
        <f t="shared" si="236"/>
        <v>-52994375.763633333</v>
      </c>
      <c r="BA284" s="29">
        <f t="shared" si="236"/>
        <v>-55379123.704300001</v>
      </c>
      <c r="BB284" s="29">
        <f t="shared" si="236"/>
        <v>-57871192.802683339</v>
      </c>
      <c r="BC284" s="29">
        <f t="shared" si="236"/>
        <v>-60475402.057216667</v>
      </c>
      <c r="BD284" s="29">
        <f t="shared" si="236"/>
        <v>-63196795.477933332</v>
      </c>
      <c r="BE284" s="29">
        <f t="shared" si="236"/>
        <v>-65092705.717600003</v>
      </c>
      <c r="BF284" s="29">
        <f t="shared" si="236"/>
        <v>-67045487.639166668</v>
      </c>
      <c r="BG284" s="29">
        <f t="shared" si="236"/>
        <v>-69056856.956083328</v>
      </c>
      <c r="BH284" s="29">
        <f t="shared" si="236"/>
        <v>-71128566.883733332</v>
      </c>
      <c r="BI284" s="29">
        <f t="shared" si="236"/>
        <v>-73262426.890400007</v>
      </c>
      <c r="BJ284" s="29">
        <f t="shared" si="236"/>
        <v>-75460302.697266668</v>
      </c>
      <c r="BK284" s="29">
        <f t="shared" si="236"/>
        <v>-77724116.278416678</v>
      </c>
    </row>
    <row r="285" spans="2:63" ht="13.5" customHeight="1">
      <c r="B285" s="24" t="s">
        <v>63</v>
      </c>
      <c r="C285" s="25" t="s">
        <v>12</v>
      </c>
      <c r="D285" s="26">
        <f t="shared" ref="D285:AI285" si="237">D284/D$240</f>
        <v>-1.3378574181117535</v>
      </c>
      <c r="E285" s="26">
        <f t="shared" si="237"/>
        <v>-0.41300192678227365</v>
      </c>
      <c r="F285" s="26">
        <f t="shared" si="237"/>
        <v>-0.4130019267822736</v>
      </c>
      <c r="G285" s="26">
        <f t="shared" si="237"/>
        <v>-0.41300192678227354</v>
      </c>
      <c r="H285" s="26">
        <f t="shared" si="237"/>
        <v>-0.41300192678227365</v>
      </c>
      <c r="I285" s="26">
        <f t="shared" si="237"/>
        <v>-0.4130019267822736</v>
      </c>
      <c r="J285" s="26">
        <f t="shared" si="237"/>
        <v>-0.4130019267822736</v>
      </c>
      <c r="K285" s="26">
        <f t="shared" si="237"/>
        <v>-0.4130019267822736</v>
      </c>
      <c r="L285" s="26">
        <f t="shared" si="237"/>
        <v>-0.4130019267822736</v>
      </c>
      <c r="M285" s="26">
        <f t="shared" si="237"/>
        <v>-0.4130019267822736</v>
      </c>
      <c r="N285" s="26">
        <f t="shared" si="237"/>
        <v>-0.41300192678227365</v>
      </c>
      <c r="O285" s="26">
        <f t="shared" si="237"/>
        <v>-0.38202487300753202</v>
      </c>
      <c r="P285" s="26">
        <f t="shared" si="237"/>
        <v>-0.38202487300753202</v>
      </c>
      <c r="Q285" s="26">
        <f t="shared" si="237"/>
        <v>-0.38202487300753202</v>
      </c>
      <c r="R285" s="26">
        <f t="shared" si="237"/>
        <v>-0.38202487300753196</v>
      </c>
      <c r="S285" s="26">
        <f t="shared" si="237"/>
        <v>-0.38202487300753196</v>
      </c>
      <c r="T285" s="26">
        <f t="shared" si="237"/>
        <v>-0.38202487300753191</v>
      </c>
      <c r="U285" s="26">
        <f t="shared" si="237"/>
        <v>-0.38202487300753202</v>
      </c>
      <c r="V285" s="26">
        <f t="shared" si="237"/>
        <v>-0.38202487300753202</v>
      </c>
      <c r="W285" s="26">
        <f t="shared" si="237"/>
        <v>-0.38202487300753202</v>
      </c>
      <c r="X285" s="26">
        <f t="shared" si="237"/>
        <v>-0.38202487300753207</v>
      </c>
      <c r="Y285" s="26">
        <f t="shared" si="237"/>
        <v>-0.38202487300753196</v>
      </c>
      <c r="Z285" s="26">
        <f t="shared" si="237"/>
        <v>-0.38202487300753202</v>
      </c>
      <c r="AA285" s="26">
        <f t="shared" si="237"/>
        <v>-0.31846260821562977</v>
      </c>
      <c r="AB285" s="26">
        <f t="shared" si="237"/>
        <v>-0.31846260821562977</v>
      </c>
      <c r="AC285" s="26">
        <f t="shared" si="237"/>
        <v>-0.31846260821562977</v>
      </c>
      <c r="AD285" s="26">
        <f t="shared" si="237"/>
        <v>-0.31846260821562983</v>
      </c>
      <c r="AE285" s="26">
        <f t="shared" si="237"/>
        <v>-0.31846260821562977</v>
      </c>
      <c r="AF285" s="26">
        <f t="shared" si="237"/>
        <v>-0.31846260821562977</v>
      </c>
      <c r="AG285" s="26">
        <f t="shared" si="237"/>
        <v>-0.31846260821562977</v>
      </c>
      <c r="AH285" s="26">
        <f t="shared" si="237"/>
        <v>-0.31846260821562977</v>
      </c>
      <c r="AI285" s="26">
        <f t="shared" si="237"/>
        <v>-0.31846260821562977</v>
      </c>
      <c r="AJ285" s="26">
        <f t="shared" ref="AJ285:BK285" si="238">AJ284/AJ$240</f>
        <v>-0.31846260821562977</v>
      </c>
      <c r="AK285" s="26">
        <f t="shared" si="238"/>
        <v>-0.31846260821562988</v>
      </c>
      <c r="AL285" s="26">
        <f t="shared" si="238"/>
        <v>-0.29457673098860226</v>
      </c>
      <c r="AM285" s="26">
        <f t="shared" si="238"/>
        <v>-0.27174326550566735</v>
      </c>
      <c r="AN285" s="26">
        <f t="shared" si="238"/>
        <v>-0.27174326550566735</v>
      </c>
      <c r="AO285" s="26">
        <f t="shared" si="238"/>
        <v>-0.27174326550566741</v>
      </c>
      <c r="AP285" s="26">
        <f t="shared" si="238"/>
        <v>-0.27174326550566735</v>
      </c>
      <c r="AQ285" s="26">
        <f t="shared" si="238"/>
        <v>-0.27174326550566741</v>
      </c>
      <c r="AR285" s="26">
        <f t="shared" si="238"/>
        <v>-0.27174326550566741</v>
      </c>
      <c r="AS285" s="26">
        <f t="shared" si="238"/>
        <v>-0.27174326550566735</v>
      </c>
      <c r="AT285" s="26">
        <f t="shared" si="238"/>
        <v>-0.27174326550566741</v>
      </c>
      <c r="AU285" s="26">
        <f t="shared" si="238"/>
        <v>-0.27174326550566735</v>
      </c>
      <c r="AV285" s="26">
        <f t="shared" si="238"/>
        <v>-0.27174326550566741</v>
      </c>
      <c r="AW285" s="26">
        <f t="shared" si="238"/>
        <v>-0.27174326550566741</v>
      </c>
      <c r="AX285" s="26">
        <f t="shared" si="238"/>
        <v>-0.27174326550566741</v>
      </c>
      <c r="AY285" s="26">
        <f t="shared" si="238"/>
        <v>-0.24577571555275934</v>
      </c>
      <c r="AZ285" s="26">
        <f t="shared" si="238"/>
        <v>-0.24577571555275932</v>
      </c>
      <c r="BA285" s="26">
        <f t="shared" si="238"/>
        <v>-0.24577571555275932</v>
      </c>
      <c r="BB285" s="26">
        <f t="shared" si="238"/>
        <v>-0.24577571555275934</v>
      </c>
      <c r="BC285" s="26">
        <f t="shared" si="238"/>
        <v>-0.24577571555275934</v>
      </c>
      <c r="BD285" s="26">
        <f t="shared" si="238"/>
        <v>-0.24577571555275932</v>
      </c>
      <c r="BE285" s="26">
        <f t="shared" si="238"/>
        <v>-0.24577571555275932</v>
      </c>
      <c r="BF285" s="26">
        <f t="shared" si="238"/>
        <v>-0.24577571555275934</v>
      </c>
      <c r="BG285" s="26">
        <f t="shared" si="238"/>
        <v>-0.24577571555275934</v>
      </c>
      <c r="BH285" s="26">
        <f t="shared" si="238"/>
        <v>-0.24577571555275934</v>
      </c>
      <c r="BI285" s="26">
        <f t="shared" si="238"/>
        <v>-0.24577571555275934</v>
      </c>
      <c r="BJ285" s="26">
        <f t="shared" si="238"/>
        <v>-0.24577571555275934</v>
      </c>
      <c r="BK285" s="26">
        <f t="shared" si="238"/>
        <v>-0.24577571555275934</v>
      </c>
    </row>
    <row r="286" spans="2:63" ht="13.5" customHeight="1" outlineLevel="1">
      <c r="B286" s="80" t="s">
        <v>70</v>
      </c>
      <c r="C286" s="81">
        <f>IF(B286="Master",1,2)</f>
        <v>1</v>
      </c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</row>
    <row r="287" spans="2:63" ht="13.5" customHeight="1">
      <c r="B287" s="23" t="str">
        <f t="shared" ref="B287:B293" si="239">B299</f>
        <v>Manutenção conta ativa, trimestral - Cartão Platinum</v>
      </c>
      <c r="C287" s="21" t="s">
        <v>19</v>
      </c>
      <c r="D287" s="28">
        <f t="shared" ref="D287:AI287" si="240">CHOOSE($C$286,D299,D308)</f>
        <v>-555.79166666666663</v>
      </c>
      <c r="E287" s="28">
        <f t="shared" si="240"/>
        <v>-4726.4523333333336</v>
      </c>
      <c r="F287" s="28">
        <f t="shared" si="240"/>
        <v>-11818.353999999999</v>
      </c>
      <c r="G287" s="28">
        <f t="shared" si="240"/>
        <v>-29545.884999999998</v>
      </c>
      <c r="H287" s="28">
        <f t="shared" si="240"/>
        <v>-73866.935666666672</v>
      </c>
      <c r="I287" s="28">
        <f t="shared" si="240"/>
        <v>-129268.24900000001</v>
      </c>
      <c r="J287" s="28">
        <f t="shared" si="240"/>
        <v>-226220.54733333332</v>
      </c>
      <c r="K287" s="28">
        <f t="shared" si="240"/>
        <v>-341594.00466666667</v>
      </c>
      <c r="L287" s="28">
        <f t="shared" si="240"/>
        <v>-469692.86800000002</v>
      </c>
      <c r="M287" s="28">
        <f t="shared" si="240"/>
        <v>-610601.61766666675</v>
      </c>
      <c r="N287" s="28">
        <f t="shared" si="240"/>
        <v>-766307.76466666674</v>
      </c>
      <c r="O287" s="28">
        <f t="shared" si="240"/>
        <v>-927233.90700000001</v>
      </c>
      <c r="P287" s="28">
        <f t="shared" si="240"/>
        <v>-1108048.4983333333</v>
      </c>
      <c r="Q287" s="28">
        <f t="shared" si="240"/>
        <v>-1290877.2786666667</v>
      </c>
      <c r="R287" s="28">
        <f t="shared" si="240"/>
        <v>-1484510.649</v>
      </c>
      <c r="S287" s="28">
        <f t="shared" si="240"/>
        <v>-1684920.2313333333</v>
      </c>
      <c r="T287" s="28">
        <f t="shared" si="240"/>
        <v>-1887112.7933333332</v>
      </c>
      <c r="U287" s="28">
        <f t="shared" si="240"/>
        <v>-2255100.2326666666</v>
      </c>
      <c r="V287" s="28">
        <f t="shared" si="240"/>
        <v>-2627196.0840000003</v>
      </c>
      <c r="W287" s="28">
        <f t="shared" si="240"/>
        <v>-3021279.0536666666</v>
      </c>
      <c r="X287" s="28">
        <f t="shared" si="240"/>
        <v>-3429154.5493333335</v>
      </c>
      <c r="Y287" s="28">
        <f t="shared" si="240"/>
        <v>-3840653.8066666666</v>
      </c>
      <c r="Z287" s="28">
        <f t="shared" si="240"/>
        <v>-4301534.0420000004</v>
      </c>
      <c r="AA287" s="28">
        <f t="shared" si="240"/>
        <v>-4753197.0283333333</v>
      </c>
      <c r="AB287" s="28">
        <f t="shared" si="240"/>
        <v>-5252284.6059999997</v>
      </c>
      <c r="AC287" s="28">
        <f t="shared" si="240"/>
        <v>-5724992.0880000005</v>
      </c>
      <c r="AD287" s="28">
        <f t="shared" si="240"/>
        <v>-6240242.0873333337</v>
      </c>
      <c r="AE287" s="28">
        <f t="shared" si="240"/>
        <v>-6801867.3433333337</v>
      </c>
      <c r="AF287" s="28">
        <f t="shared" si="240"/>
        <v>-7312008.5056666667</v>
      </c>
      <c r="AG287" s="28">
        <f t="shared" si="240"/>
        <v>-7970092.517</v>
      </c>
      <c r="AH287" s="28">
        <f t="shared" si="240"/>
        <v>-8687401.6883333344</v>
      </c>
      <c r="AI287" s="28">
        <f t="shared" si="240"/>
        <v>-9338958.4823333342</v>
      </c>
      <c r="AJ287" s="28">
        <f t="shared" ref="AJ287:BK287" si="241">CHOOSE($C$286,AJ299,AJ308)</f>
        <v>-10039380.479666667</v>
      </c>
      <c r="AK287" s="28">
        <f t="shared" si="241"/>
        <v>-10792335.905333335</v>
      </c>
      <c r="AL287" s="28">
        <f t="shared" si="241"/>
        <v>-11601764.210666666</v>
      </c>
      <c r="AM287" s="28">
        <f t="shared" si="241"/>
        <v>-12297873.264666667</v>
      </c>
      <c r="AN287" s="28">
        <f t="shared" si="241"/>
        <v>-13035746.727666667</v>
      </c>
      <c r="AO287" s="28">
        <f t="shared" si="241"/>
        <v>-13817892.331666669</v>
      </c>
      <c r="AP287" s="28">
        <f t="shared" si="241"/>
        <v>-14646968.983999999</v>
      </c>
      <c r="AQ287" s="28">
        <f t="shared" si="241"/>
        <v>-15525791.213666668</v>
      </c>
      <c r="AR287" s="28">
        <f t="shared" si="241"/>
        <v>-16457342.510333335</v>
      </c>
      <c r="AS287" s="28">
        <f t="shared" si="241"/>
        <v>-17444784.217</v>
      </c>
      <c r="AT287" s="28">
        <f t="shared" si="241"/>
        <v>-18491473.315333333</v>
      </c>
      <c r="AU287" s="28">
        <f t="shared" si="241"/>
        <v>-19600962.425666668</v>
      </c>
      <c r="AV287" s="28">
        <f t="shared" si="241"/>
        <v>-20777022.038666669</v>
      </c>
      <c r="AW287" s="28">
        <f t="shared" si="241"/>
        <v>-22023644.96166667</v>
      </c>
      <c r="AX287" s="28">
        <f t="shared" si="241"/>
        <v>-23014710.430000003</v>
      </c>
      <c r="AY287" s="28">
        <f t="shared" si="241"/>
        <v>-24050372.62166667</v>
      </c>
      <c r="AZ287" s="28">
        <f t="shared" si="241"/>
        <v>-25132641.279333334</v>
      </c>
      <c r="BA287" s="28">
        <f t="shared" si="241"/>
        <v>-26263610.626000002</v>
      </c>
      <c r="BB287" s="28">
        <f t="shared" si="241"/>
        <v>-27445477.150333334</v>
      </c>
      <c r="BC287" s="28">
        <f t="shared" si="241"/>
        <v>-28680526.267666668</v>
      </c>
      <c r="BD287" s="28">
        <f t="shared" si="241"/>
        <v>-29971150.105333332</v>
      </c>
      <c r="BE287" s="28">
        <f t="shared" si="241"/>
        <v>-30870287.631999999</v>
      </c>
      <c r="BF287" s="28">
        <f t="shared" si="241"/>
        <v>-31796396.616666671</v>
      </c>
      <c r="BG287" s="28">
        <f t="shared" si="241"/>
        <v>-32750290.738333333</v>
      </c>
      <c r="BH287" s="28">
        <f t="shared" si="241"/>
        <v>-33732801.461333334</v>
      </c>
      <c r="BI287" s="28">
        <f t="shared" si="241"/>
        <v>-34744786.928000003</v>
      </c>
      <c r="BJ287" s="28">
        <f t="shared" si="241"/>
        <v>-35787131.958666667</v>
      </c>
      <c r="BK287" s="28">
        <f t="shared" si="241"/>
        <v>-36860748.05166667</v>
      </c>
    </row>
    <row r="288" spans="2:63" ht="13.5" customHeight="1">
      <c r="B288" s="23" t="str">
        <f t="shared" si="239"/>
        <v>Manutenção conta ativa, trimestral - Cartão Black</v>
      </c>
      <c r="C288" s="21" t="s">
        <v>19</v>
      </c>
      <c r="D288" s="28">
        <f t="shared" ref="D288:AI288" si="242">CHOOSE($C$286,D300,D309)</f>
        <v>0</v>
      </c>
      <c r="E288" s="28">
        <f t="shared" si="242"/>
        <v>0</v>
      </c>
      <c r="F288" s="28">
        <f t="shared" si="242"/>
        <v>0</v>
      </c>
      <c r="G288" s="28">
        <f t="shared" si="242"/>
        <v>0</v>
      </c>
      <c r="H288" s="28">
        <f t="shared" si="242"/>
        <v>0</v>
      </c>
      <c r="I288" s="28">
        <f t="shared" si="242"/>
        <v>0</v>
      </c>
      <c r="J288" s="28">
        <f t="shared" si="242"/>
        <v>0</v>
      </c>
      <c r="K288" s="28">
        <f t="shared" si="242"/>
        <v>0</v>
      </c>
      <c r="L288" s="28">
        <f t="shared" si="242"/>
        <v>0</v>
      </c>
      <c r="M288" s="28">
        <f t="shared" si="242"/>
        <v>0</v>
      </c>
      <c r="N288" s="28">
        <f t="shared" si="242"/>
        <v>0</v>
      </c>
      <c r="O288" s="28">
        <f t="shared" si="242"/>
        <v>0</v>
      </c>
      <c r="P288" s="28">
        <f t="shared" si="242"/>
        <v>0</v>
      </c>
      <c r="Q288" s="28">
        <f t="shared" si="242"/>
        <v>0</v>
      </c>
      <c r="R288" s="28">
        <f t="shared" si="242"/>
        <v>0</v>
      </c>
      <c r="S288" s="28">
        <f t="shared" si="242"/>
        <v>0</v>
      </c>
      <c r="T288" s="28">
        <f t="shared" si="242"/>
        <v>0</v>
      </c>
      <c r="U288" s="28">
        <f t="shared" si="242"/>
        <v>0</v>
      </c>
      <c r="V288" s="28">
        <f t="shared" si="242"/>
        <v>0</v>
      </c>
      <c r="W288" s="28">
        <f t="shared" si="242"/>
        <v>0</v>
      </c>
      <c r="X288" s="28">
        <f t="shared" si="242"/>
        <v>0</v>
      </c>
      <c r="Y288" s="28">
        <f t="shared" si="242"/>
        <v>0</v>
      </c>
      <c r="Z288" s="28">
        <f t="shared" si="242"/>
        <v>0</v>
      </c>
      <c r="AA288" s="28">
        <f t="shared" si="242"/>
        <v>0</v>
      </c>
      <c r="AB288" s="28">
        <f t="shared" si="242"/>
        <v>0</v>
      </c>
      <c r="AC288" s="28">
        <f t="shared" si="242"/>
        <v>0</v>
      </c>
      <c r="AD288" s="28">
        <f t="shared" si="242"/>
        <v>0</v>
      </c>
      <c r="AE288" s="28">
        <f t="shared" si="242"/>
        <v>0</v>
      </c>
      <c r="AF288" s="28">
        <f t="shared" si="242"/>
        <v>0</v>
      </c>
      <c r="AG288" s="28">
        <f t="shared" si="242"/>
        <v>0</v>
      </c>
      <c r="AH288" s="28">
        <f t="shared" si="242"/>
        <v>0</v>
      </c>
      <c r="AI288" s="28">
        <f t="shared" si="242"/>
        <v>0</v>
      </c>
      <c r="AJ288" s="28">
        <f t="shared" ref="AJ288:BK288" si="243">CHOOSE($C$286,AJ300,AJ309)</f>
        <v>0</v>
      </c>
      <c r="AK288" s="28">
        <f t="shared" si="243"/>
        <v>0</v>
      </c>
      <c r="AL288" s="28">
        <f t="shared" si="243"/>
        <v>0</v>
      </c>
      <c r="AM288" s="28">
        <f t="shared" si="243"/>
        <v>0</v>
      </c>
      <c r="AN288" s="28">
        <f t="shared" si="243"/>
        <v>0</v>
      </c>
      <c r="AO288" s="28">
        <f t="shared" si="243"/>
        <v>0</v>
      </c>
      <c r="AP288" s="28">
        <f t="shared" si="243"/>
        <v>0</v>
      </c>
      <c r="AQ288" s="28">
        <f t="shared" si="243"/>
        <v>0</v>
      </c>
      <c r="AR288" s="28">
        <f t="shared" si="243"/>
        <v>0</v>
      </c>
      <c r="AS288" s="28">
        <f t="shared" si="243"/>
        <v>0</v>
      </c>
      <c r="AT288" s="28">
        <f t="shared" si="243"/>
        <v>0</v>
      </c>
      <c r="AU288" s="28">
        <f t="shared" si="243"/>
        <v>0</v>
      </c>
      <c r="AV288" s="28">
        <f t="shared" si="243"/>
        <v>0</v>
      </c>
      <c r="AW288" s="28">
        <f t="shared" si="243"/>
        <v>0</v>
      </c>
      <c r="AX288" s="28">
        <f t="shared" si="243"/>
        <v>0</v>
      </c>
      <c r="AY288" s="28">
        <f t="shared" si="243"/>
        <v>0</v>
      </c>
      <c r="AZ288" s="28">
        <f t="shared" si="243"/>
        <v>0</v>
      </c>
      <c r="BA288" s="28">
        <f t="shared" si="243"/>
        <v>0</v>
      </c>
      <c r="BB288" s="28">
        <f t="shared" si="243"/>
        <v>0</v>
      </c>
      <c r="BC288" s="28">
        <f t="shared" si="243"/>
        <v>0</v>
      </c>
      <c r="BD288" s="28">
        <f t="shared" si="243"/>
        <v>0</v>
      </c>
      <c r="BE288" s="28">
        <f t="shared" si="243"/>
        <v>0</v>
      </c>
      <c r="BF288" s="28">
        <f t="shared" si="243"/>
        <v>0</v>
      </c>
      <c r="BG288" s="28">
        <f t="shared" si="243"/>
        <v>0</v>
      </c>
      <c r="BH288" s="28">
        <f t="shared" si="243"/>
        <v>0</v>
      </c>
      <c r="BI288" s="28">
        <f t="shared" si="243"/>
        <v>0</v>
      </c>
      <c r="BJ288" s="28">
        <f t="shared" si="243"/>
        <v>0</v>
      </c>
      <c r="BK288" s="28">
        <f t="shared" si="243"/>
        <v>0</v>
      </c>
    </row>
    <row r="289" spans="2:63" ht="13.5" customHeight="1">
      <c r="B289" s="23" t="str">
        <f t="shared" si="239"/>
        <v>Custo de processamento (platinum), por volume</v>
      </c>
      <c r="C289" s="21" t="s">
        <v>19</v>
      </c>
      <c r="D289" s="28">
        <f t="shared" ref="D289:AI289" si="244">CHOOSE($C$286,D301,D310)</f>
        <v>-156.25</v>
      </c>
      <c r="E289" s="28">
        <f t="shared" si="244"/>
        <v>-1328.75</v>
      </c>
      <c r="F289" s="28">
        <f t="shared" si="244"/>
        <v>-3322.5</v>
      </c>
      <c r="G289" s="28">
        <f t="shared" si="244"/>
        <v>-8306.25</v>
      </c>
      <c r="H289" s="28">
        <f t="shared" si="244"/>
        <v>-20766.25</v>
      </c>
      <c r="I289" s="28">
        <f t="shared" si="244"/>
        <v>-36341.25</v>
      </c>
      <c r="J289" s="28">
        <f t="shared" si="244"/>
        <v>-63597.5</v>
      </c>
      <c r="K289" s="28">
        <f t="shared" si="244"/>
        <v>-96032.5</v>
      </c>
      <c r="L289" s="28">
        <f t="shared" si="244"/>
        <v>-132045</v>
      </c>
      <c r="M289" s="28">
        <f t="shared" si="244"/>
        <v>-171658.75</v>
      </c>
      <c r="N289" s="28">
        <f t="shared" si="244"/>
        <v>-215432.5</v>
      </c>
      <c r="O289" s="28">
        <f t="shared" si="244"/>
        <v>-286741.125</v>
      </c>
      <c r="P289" s="28">
        <f t="shared" si="244"/>
        <v>-342656.875</v>
      </c>
      <c r="Q289" s="28">
        <f t="shared" si="244"/>
        <v>-399195.5</v>
      </c>
      <c r="R289" s="28">
        <f t="shared" si="244"/>
        <v>-459075.375</v>
      </c>
      <c r="S289" s="28">
        <f t="shared" si="244"/>
        <v>-521050.75</v>
      </c>
      <c r="T289" s="28">
        <f t="shared" si="244"/>
        <v>-583577.5</v>
      </c>
      <c r="U289" s="28">
        <f t="shared" si="244"/>
        <v>-697375.25</v>
      </c>
      <c r="V289" s="28">
        <f t="shared" si="244"/>
        <v>-812443.5</v>
      </c>
      <c r="W289" s="28">
        <f t="shared" si="244"/>
        <v>-934311.125</v>
      </c>
      <c r="X289" s="28">
        <f t="shared" si="244"/>
        <v>-1060444</v>
      </c>
      <c r="Y289" s="28">
        <f t="shared" si="244"/>
        <v>-1187697.5</v>
      </c>
      <c r="Z289" s="28">
        <f t="shared" si="244"/>
        <v>-1330221.75</v>
      </c>
      <c r="AA289" s="28">
        <f t="shared" si="244"/>
        <v>-1940262.2250000001</v>
      </c>
      <c r="AB289" s="28">
        <f t="shared" si="244"/>
        <v>-2143990.5300000003</v>
      </c>
      <c r="AC289" s="28">
        <f t="shared" si="244"/>
        <v>-2336950.44</v>
      </c>
      <c r="AD289" s="28">
        <f t="shared" si="244"/>
        <v>-2547276.27</v>
      </c>
      <c r="AE289" s="28">
        <f t="shared" si="244"/>
        <v>-2776532.5500000003</v>
      </c>
      <c r="AF289" s="28">
        <f t="shared" si="244"/>
        <v>-2984772.9449999998</v>
      </c>
      <c r="AG289" s="28">
        <f t="shared" si="244"/>
        <v>-3253403.835</v>
      </c>
      <c r="AH289" s="28">
        <f t="shared" si="244"/>
        <v>-3546210.5249999999</v>
      </c>
      <c r="AI289" s="28">
        <f t="shared" si="244"/>
        <v>-3812176.9950000001</v>
      </c>
      <c r="AJ289" s="28">
        <f t="shared" ref="AJ289:BK289" si="245">CHOOSE($C$286,AJ301,AJ310)</f>
        <v>-4098090.3149999999</v>
      </c>
      <c r="AK289" s="28">
        <f t="shared" si="245"/>
        <v>-4405447.8600000003</v>
      </c>
      <c r="AL289" s="28">
        <f t="shared" si="245"/>
        <v>-5244668.88</v>
      </c>
      <c r="AM289" s="28">
        <f t="shared" si="245"/>
        <v>-6485908.8700000001</v>
      </c>
      <c r="AN289" s="28">
        <f t="shared" si="245"/>
        <v>-6875063.9649999999</v>
      </c>
      <c r="AO289" s="28">
        <f t="shared" si="245"/>
        <v>-7287568.2250000006</v>
      </c>
      <c r="AP289" s="28">
        <f t="shared" si="245"/>
        <v>-7724823.96</v>
      </c>
      <c r="AQ289" s="28">
        <f t="shared" si="245"/>
        <v>-8188315.5550000006</v>
      </c>
      <c r="AR289" s="28">
        <f t="shared" si="245"/>
        <v>-8679616.5050000008</v>
      </c>
      <c r="AS289" s="28">
        <f t="shared" si="245"/>
        <v>-9200394.1050000004</v>
      </c>
      <c r="AT289" s="28">
        <f t="shared" si="245"/>
        <v>-9752418.8300000001</v>
      </c>
      <c r="AU289" s="28">
        <f t="shared" si="245"/>
        <v>-10337564.335000001</v>
      </c>
      <c r="AV289" s="28">
        <f t="shared" si="245"/>
        <v>-10957819.18</v>
      </c>
      <c r="AW289" s="28">
        <f t="shared" si="245"/>
        <v>-11615289.175000001</v>
      </c>
      <c r="AX289" s="28">
        <f t="shared" si="245"/>
        <v>-12137977.950000001</v>
      </c>
      <c r="AY289" s="28">
        <f t="shared" si="245"/>
        <v>-14908652.71875</v>
      </c>
      <c r="AZ289" s="28">
        <f t="shared" si="245"/>
        <v>-15579543.262500001</v>
      </c>
      <c r="BA289" s="28">
        <f t="shared" si="245"/>
        <v>-16280623.012500001</v>
      </c>
      <c r="BB289" s="28">
        <f t="shared" si="245"/>
        <v>-17013253.556249999</v>
      </c>
      <c r="BC289" s="28">
        <f t="shared" si="245"/>
        <v>-17778851.606249999</v>
      </c>
      <c r="BD289" s="28">
        <f t="shared" si="245"/>
        <v>-18578900.025000002</v>
      </c>
      <c r="BE289" s="28">
        <f t="shared" si="245"/>
        <v>-19136268.900000002</v>
      </c>
      <c r="BF289" s="28">
        <f t="shared" si="245"/>
        <v>-19710357.1875</v>
      </c>
      <c r="BG289" s="28">
        <f t="shared" si="245"/>
        <v>-20301669.28125</v>
      </c>
      <c r="BH289" s="28">
        <f t="shared" si="245"/>
        <v>-20910720.600000001</v>
      </c>
      <c r="BI289" s="28">
        <f t="shared" si="245"/>
        <v>-21538043.100000001</v>
      </c>
      <c r="BJ289" s="28">
        <f t="shared" si="245"/>
        <v>-22184185.275000002</v>
      </c>
      <c r="BK289" s="28">
        <f t="shared" si="245"/>
        <v>-22849712.15625</v>
      </c>
    </row>
    <row r="290" spans="2:63" ht="13.5" customHeight="1">
      <c r="B290" s="23" t="str">
        <f t="shared" si="239"/>
        <v>Autorização, por transação</v>
      </c>
      <c r="C290" s="21" t="s">
        <v>19</v>
      </c>
      <c r="D290" s="28">
        <f t="shared" ref="D290:AI290" si="246">CHOOSE($C$286,D302,D311)</f>
        <v>-117.6</v>
      </c>
      <c r="E290" s="28">
        <f t="shared" si="246"/>
        <v>-1000.0703999999999</v>
      </c>
      <c r="F290" s="28">
        <f t="shared" si="246"/>
        <v>-2500.6464000000001</v>
      </c>
      <c r="G290" s="28">
        <f t="shared" si="246"/>
        <v>-6251.616</v>
      </c>
      <c r="H290" s="28">
        <f t="shared" si="246"/>
        <v>-15629.510399999999</v>
      </c>
      <c r="I290" s="28">
        <f t="shared" si="246"/>
        <v>-27351.878399999998</v>
      </c>
      <c r="J290" s="28">
        <f t="shared" si="246"/>
        <v>-47866.022400000002</v>
      </c>
      <c r="K290" s="28">
        <f t="shared" si="246"/>
        <v>-72277.900800000003</v>
      </c>
      <c r="L290" s="28">
        <f t="shared" si="246"/>
        <v>-99382.348799999992</v>
      </c>
      <c r="M290" s="28">
        <f t="shared" si="246"/>
        <v>-129197.24159999999</v>
      </c>
      <c r="N290" s="28">
        <f t="shared" si="246"/>
        <v>-162143.11679999999</v>
      </c>
      <c r="O290" s="28">
        <f t="shared" si="246"/>
        <v>-196193.49119999999</v>
      </c>
      <c r="P290" s="28">
        <f t="shared" si="246"/>
        <v>-234452.06399999998</v>
      </c>
      <c r="Q290" s="28">
        <f t="shared" si="246"/>
        <v>-273136.81919999997</v>
      </c>
      <c r="R290" s="28">
        <f t="shared" si="246"/>
        <v>-314107.71840000001</v>
      </c>
      <c r="S290" s="28">
        <f t="shared" si="246"/>
        <v>-356512.39679999999</v>
      </c>
      <c r="T290" s="28">
        <f t="shared" si="246"/>
        <v>-399294.33600000001</v>
      </c>
      <c r="U290" s="28">
        <f t="shared" si="246"/>
        <v>-477156.82559999998</v>
      </c>
      <c r="V290" s="28">
        <f t="shared" si="246"/>
        <v>-555888.61439999996</v>
      </c>
      <c r="W290" s="28">
        <f t="shared" si="246"/>
        <v>-639272.65919999999</v>
      </c>
      <c r="X290" s="28">
        <f t="shared" si="246"/>
        <v>-725575.06559999997</v>
      </c>
      <c r="Y290" s="28">
        <f t="shared" si="246"/>
        <v>-812644.22399999993</v>
      </c>
      <c r="Z290" s="28">
        <f t="shared" si="246"/>
        <v>-910161.90720000002</v>
      </c>
      <c r="AA290" s="28">
        <f t="shared" si="246"/>
        <v>-1206875.1743999999</v>
      </c>
      <c r="AB290" s="28">
        <f t="shared" si="246"/>
        <v>-1333597.54752</v>
      </c>
      <c r="AC290" s="28">
        <f t="shared" si="246"/>
        <v>-1453621.8009599999</v>
      </c>
      <c r="AD290" s="28">
        <f t="shared" si="246"/>
        <v>-1584447.94368</v>
      </c>
      <c r="AE290" s="28">
        <f t="shared" si="246"/>
        <v>-1727049.1391999999</v>
      </c>
      <c r="AF290" s="28">
        <f t="shared" si="246"/>
        <v>-1856578.1068799999</v>
      </c>
      <c r="AG290" s="28">
        <f t="shared" si="246"/>
        <v>-2023670.9606399999</v>
      </c>
      <c r="AH290" s="28">
        <f t="shared" si="246"/>
        <v>-2205801.5616000001</v>
      </c>
      <c r="AI290" s="28">
        <f t="shared" si="246"/>
        <v>-2371237.1020800001</v>
      </c>
      <c r="AJ290" s="28">
        <f t="shared" ref="AJ290:BK290" si="247">CHOOSE($C$286,AJ302,AJ311)</f>
        <v>-2549079.9129599999</v>
      </c>
      <c r="AK290" s="28">
        <f t="shared" si="247"/>
        <v>-2740261.3862399999</v>
      </c>
      <c r="AL290" s="28">
        <f t="shared" si="247"/>
        <v>-2945781.7804799997</v>
      </c>
      <c r="AM290" s="28">
        <f t="shared" si="247"/>
        <v>-3642951.0835199999</v>
      </c>
      <c r="AN290" s="28">
        <f t="shared" si="247"/>
        <v>-3861528.4646399999</v>
      </c>
      <c r="AO290" s="28">
        <f t="shared" si="247"/>
        <v>-4093220.4095999999</v>
      </c>
      <c r="AP290" s="28">
        <f t="shared" si="247"/>
        <v>-4338814.5561600002</v>
      </c>
      <c r="AQ290" s="28">
        <f t="shared" si="247"/>
        <v>-4599144.6412800001</v>
      </c>
      <c r="AR290" s="28">
        <f t="shared" si="247"/>
        <v>-4875094.4524799995</v>
      </c>
      <c r="AS290" s="28">
        <f t="shared" si="247"/>
        <v>-5167600.46208</v>
      </c>
      <c r="AT290" s="28">
        <f t="shared" si="247"/>
        <v>-5477657.0956800003</v>
      </c>
      <c r="AU290" s="28">
        <f t="shared" si="247"/>
        <v>-5806316.7321600001</v>
      </c>
      <c r="AV290" s="28">
        <f t="shared" si="247"/>
        <v>-6154696.2892800001</v>
      </c>
      <c r="AW290" s="28">
        <f t="shared" si="247"/>
        <v>-6523978.5407999996</v>
      </c>
      <c r="AX290" s="28">
        <f t="shared" si="247"/>
        <v>-6817558.0032000002</v>
      </c>
      <c r="AY290" s="28">
        <f t="shared" si="247"/>
        <v>-7633230.1919999998</v>
      </c>
      <c r="AZ290" s="28">
        <f t="shared" si="247"/>
        <v>-7976726.1503999997</v>
      </c>
      <c r="BA290" s="28">
        <f t="shared" si="247"/>
        <v>-8335678.9824000001</v>
      </c>
      <c r="BB290" s="28">
        <f t="shared" si="247"/>
        <v>-8710785.8207999989</v>
      </c>
      <c r="BC290" s="28">
        <f t="shared" si="247"/>
        <v>-9102772.0223999992</v>
      </c>
      <c r="BD290" s="28">
        <f t="shared" si="247"/>
        <v>-9512396.8127999995</v>
      </c>
      <c r="BE290" s="28">
        <f t="shared" si="247"/>
        <v>-9797769.6767999995</v>
      </c>
      <c r="BF290" s="28">
        <f t="shared" si="247"/>
        <v>-10091702.879999999</v>
      </c>
      <c r="BG290" s="28">
        <f t="shared" si="247"/>
        <v>-10394454.672</v>
      </c>
      <c r="BH290" s="28">
        <f t="shared" si="247"/>
        <v>-10706288.9472</v>
      </c>
      <c r="BI290" s="28">
        <f t="shared" si="247"/>
        <v>-11027478.067199999</v>
      </c>
      <c r="BJ290" s="28">
        <f t="shared" si="247"/>
        <v>-11358302.8608</v>
      </c>
      <c r="BK290" s="28">
        <f t="shared" si="247"/>
        <v>-11699052.624</v>
      </c>
    </row>
    <row r="291" spans="2:63" ht="13.5" customHeight="1">
      <c r="B291" s="23" t="str">
        <f t="shared" si="239"/>
        <v>Liquidação, por transação</v>
      </c>
      <c r="C291" s="21" t="s">
        <v>19</v>
      </c>
      <c r="D291" s="28">
        <f t="shared" ref="D291:AI291" si="248">CHOOSE($C$286,D303,D312)</f>
        <v>-63.475000000000001</v>
      </c>
      <c r="E291" s="28">
        <f t="shared" si="248"/>
        <v>-539.79139999999995</v>
      </c>
      <c r="F291" s="28">
        <f t="shared" si="248"/>
        <v>-1349.7323999999999</v>
      </c>
      <c r="G291" s="28">
        <f t="shared" si="248"/>
        <v>-3374.3310000000001</v>
      </c>
      <c r="H291" s="28">
        <f t="shared" si="248"/>
        <v>-8436.0813999999991</v>
      </c>
      <c r="I291" s="28">
        <f t="shared" si="248"/>
        <v>-14763.269399999999</v>
      </c>
      <c r="J291" s="28">
        <f t="shared" si="248"/>
        <v>-25835.848399999999</v>
      </c>
      <c r="K291" s="28">
        <f t="shared" si="248"/>
        <v>-39012.2428</v>
      </c>
      <c r="L291" s="28">
        <f t="shared" si="248"/>
        <v>-53641.960800000001</v>
      </c>
      <c r="M291" s="28">
        <f t="shared" si="248"/>
        <v>-69734.650599999994</v>
      </c>
      <c r="N291" s="28">
        <f t="shared" si="248"/>
        <v>-87517.298800000004</v>
      </c>
      <c r="O291" s="28">
        <f t="shared" si="248"/>
        <v>-105896.1042</v>
      </c>
      <c r="P291" s="28">
        <f t="shared" si="248"/>
        <v>-126546.299</v>
      </c>
      <c r="Q291" s="28">
        <f t="shared" si="248"/>
        <v>-147426.52719999998</v>
      </c>
      <c r="R291" s="28">
        <f t="shared" si="248"/>
        <v>-169540.70939999999</v>
      </c>
      <c r="S291" s="28">
        <f t="shared" si="248"/>
        <v>-192428.7788</v>
      </c>
      <c r="T291" s="28">
        <f t="shared" si="248"/>
        <v>-215520.476</v>
      </c>
      <c r="U291" s="28">
        <f t="shared" si="248"/>
        <v>-257547.0196</v>
      </c>
      <c r="V291" s="28">
        <f t="shared" si="248"/>
        <v>-300042.77039999998</v>
      </c>
      <c r="W291" s="28">
        <f t="shared" si="248"/>
        <v>-345049.59220000001</v>
      </c>
      <c r="X291" s="28">
        <f t="shared" si="248"/>
        <v>-391631.60959999997</v>
      </c>
      <c r="Y291" s="28">
        <f t="shared" si="248"/>
        <v>-438627.484</v>
      </c>
      <c r="Z291" s="28">
        <f t="shared" si="248"/>
        <v>-491262.9852</v>
      </c>
      <c r="AA291" s="28">
        <f t="shared" si="248"/>
        <v>-651414.9804</v>
      </c>
      <c r="AB291" s="28">
        <f t="shared" si="248"/>
        <v>-719813.81232000003</v>
      </c>
      <c r="AC291" s="28">
        <f t="shared" si="248"/>
        <v>-784597.31135999993</v>
      </c>
      <c r="AD291" s="28">
        <f t="shared" si="248"/>
        <v>-855211.16688000003</v>
      </c>
      <c r="AE291" s="28">
        <f t="shared" si="248"/>
        <v>-932180.64720000001</v>
      </c>
      <c r="AF291" s="28">
        <f t="shared" si="248"/>
        <v>-1002094.34808</v>
      </c>
      <c r="AG291" s="28">
        <f t="shared" si="248"/>
        <v>-1092283.2842399999</v>
      </c>
      <c r="AH291" s="28">
        <f t="shared" si="248"/>
        <v>-1190588.8955999999</v>
      </c>
      <c r="AI291" s="28">
        <f t="shared" si="248"/>
        <v>-1279883.29128</v>
      </c>
      <c r="AJ291" s="28">
        <f t="shared" ref="AJ291:BK291" si="249">CHOOSE($C$286,AJ303,AJ312)</f>
        <v>-1375874.55336</v>
      </c>
      <c r="AK291" s="28">
        <f t="shared" si="249"/>
        <v>-1479065.40384</v>
      </c>
      <c r="AL291" s="28">
        <f t="shared" si="249"/>
        <v>-1589995.7356799999</v>
      </c>
      <c r="AM291" s="28">
        <f t="shared" si="249"/>
        <v>-1966295.23832</v>
      </c>
      <c r="AN291" s="28">
        <f t="shared" si="249"/>
        <v>-2084273.1232399999</v>
      </c>
      <c r="AO291" s="28">
        <f t="shared" si="249"/>
        <v>-2209329.6385999997</v>
      </c>
      <c r="AP291" s="28">
        <f t="shared" si="249"/>
        <v>-2341889.9145599999</v>
      </c>
      <c r="AQ291" s="28">
        <f t="shared" si="249"/>
        <v>-2482403.9634799999</v>
      </c>
      <c r="AR291" s="28">
        <f t="shared" si="249"/>
        <v>-2631348.81268</v>
      </c>
      <c r="AS291" s="28">
        <f t="shared" si="249"/>
        <v>-2789229.9262799998</v>
      </c>
      <c r="AT291" s="28">
        <f t="shared" si="249"/>
        <v>-2956584.0488800001</v>
      </c>
      <c r="AU291" s="28">
        <f t="shared" si="249"/>
        <v>-3133979.2055600001</v>
      </c>
      <c r="AV291" s="28">
        <f t="shared" si="249"/>
        <v>-3322018.25648</v>
      </c>
      <c r="AW291" s="28">
        <f t="shared" si="249"/>
        <v>-3521339.6077999999</v>
      </c>
      <c r="AX291" s="28">
        <f t="shared" si="249"/>
        <v>-3679800.1211999999</v>
      </c>
      <c r="AY291" s="28">
        <f t="shared" si="249"/>
        <v>-4120061.9594999999</v>
      </c>
      <c r="AZ291" s="28">
        <f t="shared" si="249"/>
        <v>-4305465.0713999998</v>
      </c>
      <c r="BA291" s="28">
        <f t="shared" si="249"/>
        <v>-4499211.0833999999</v>
      </c>
      <c r="BB291" s="28">
        <f t="shared" si="249"/>
        <v>-4701676.2752999999</v>
      </c>
      <c r="BC291" s="28">
        <f t="shared" si="249"/>
        <v>-4913252.1608999996</v>
      </c>
      <c r="BD291" s="28">
        <f t="shared" si="249"/>
        <v>-5134348.5347999996</v>
      </c>
      <c r="BE291" s="28">
        <f t="shared" si="249"/>
        <v>-5288379.5088</v>
      </c>
      <c r="BF291" s="28">
        <f t="shared" si="249"/>
        <v>-5447030.9550000001</v>
      </c>
      <c r="BG291" s="28">
        <f t="shared" si="249"/>
        <v>-5610442.2644999996</v>
      </c>
      <c r="BH291" s="28">
        <f t="shared" si="249"/>
        <v>-5778755.8751999997</v>
      </c>
      <c r="BI291" s="28">
        <f t="shared" si="249"/>
        <v>-5952118.7951999996</v>
      </c>
      <c r="BJ291" s="28">
        <f t="shared" si="249"/>
        <v>-6130682.6027999995</v>
      </c>
      <c r="BK291" s="28">
        <f t="shared" si="249"/>
        <v>-6314603.4464999996</v>
      </c>
    </row>
    <row r="292" spans="2:63" ht="13.5" customHeight="1">
      <c r="B292" s="23" t="str">
        <f t="shared" si="239"/>
        <v>Criação de novo BIN</v>
      </c>
      <c r="C292" s="21" t="s">
        <v>19</v>
      </c>
      <c r="D292" s="28">
        <f t="shared" ref="D292:AI292" si="250">CHOOSE($C$286,D304,D313)</f>
        <v>-2000</v>
      </c>
      <c r="E292" s="28">
        <f t="shared" si="250"/>
        <v>0</v>
      </c>
      <c r="F292" s="28">
        <f t="shared" si="250"/>
        <v>0</v>
      </c>
      <c r="G292" s="28">
        <f t="shared" si="250"/>
        <v>0</v>
      </c>
      <c r="H292" s="28">
        <f t="shared" si="250"/>
        <v>0</v>
      </c>
      <c r="I292" s="28">
        <f t="shared" si="250"/>
        <v>0</v>
      </c>
      <c r="J292" s="28">
        <f t="shared" si="250"/>
        <v>0</v>
      </c>
      <c r="K292" s="28">
        <f t="shared" si="250"/>
        <v>0</v>
      </c>
      <c r="L292" s="28">
        <f t="shared" si="250"/>
        <v>0</v>
      </c>
      <c r="M292" s="28">
        <f t="shared" si="250"/>
        <v>0</v>
      </c>
      <c r="N292" s="28">
        <f t="shared" si="250"/>
        <v>0</v>
      </c>
      <c r="O292" s="28">
        <f t="shared" si="250"/>
        <v>0</v>
      </c>
      <c r="P292" s="28">
        <f t="shared" si="250"/>
        <v>0</v>
      </c>
      <c r="Q292" s="28">
        <f t="shared" si="250"/>
        <v>0</v>
      </c>
      <c r="R292" s="28">
        <f t="shared" si="250"/>
        <v>0</v>
      </c>
      <c r="S292" s="28">
        <f t="shared" si="250"/>
        <v>0</v>
      </c>
      <c r="T292" s="28">
        <f t="shared" si="250"/>
        <v>0</v>
      </c>
      <c r="U292" s="28">
        <f t="shared" si="250"/>
        <v>0</v>
      </c>
      <c r="V292" s="28">
        <f t="shared" si="250"/>
        <v>0</v>
      </c>
      <c r="W292" s="28">
        <f t="shared" si="250"/>
        <v>0</v>
      </c>
      <c r="X292" s="28">
        <f t="shared" si="250"/>
        <v>0</v>
      </c>
      <c r="Y292" s="28">
        <f t="shared" si="250"/>
        <v>0</v>
      </c>
      <c r="Z292" s="28">
        <f t="shared" si="250"/>
        <v>0</v>
      </c>
      <c r="AA292" s="28">
        <f t="shared" si="250"/>
        <v>0</v>
      </c>
      <c r="AB292" s="28">
        <f t="shared" si="250"/>
        <v>0</v>
      </c>
      <c r="AC292" s="28">
        <f t="shared" si="250"/>
        <v>0</v>
      </c>
      <c r="AD292" s="28">
        <f t="shared" si="250"/>
        <v>0</v>
      </c>
      <c r="AE292" s="28">
        <f t="shared" si="250"/>
        <v>0</v>
      </c>
      <c r="AF292" s="28">
        <f t="shared" si="250"/>
        <v>0</v>
      </c>
      <c r="AG292" s="28">
        <f t="shared" si="250"/>
        <v>0</v>
      </c>
      <c r="AH292" s="28">
        <f t="shared" si="250"/>
        <v>0</v>
      </c>
      <c r="AI292" s="28">
        <f t="shared" si="250"/>
        <v>0</v>
      </c>
      <c r="AJ292" s="28">
        <f t="shared" ref="AJ292:BK292" si="251">CHOOSE($C$286,AJ304,AJ313)</f>
        <v>0</v>
      </c>
      <c r="AK292" s="28">
        <f t="shared" si="251"/>
        <v>0</v>
      </c>
      <c r="AL292" s="28">
        <f t="shared" si="251"/>
        <v>0</v>
      </c>
      <c r="AM292" s="28">
        <f t="shared" si="251"/>
        <v>0</v>
      </c>
      <c r="AN292" s="28">
        <f t="shared" si="251"/>
        <v>0</v>
      </c>
      <c r="AO292" s="28">
        <f t="shared" si="251"/>
        <v>0</v>
      </c>
      <c r="AP292" s="28">
        <f t="shared" si="251"/>
        <v>0</v>
      </c>
      <c r="AQ292" s="28">
        <f t="shared" si="251"/>
        <v>0</v>
      </c>
      <c r="AR292" s="28">
        <f t="shared" si="251"/>
        <v>0</v>
      </c>
      <c r="AS292" s="28">
        <f t="shared" si="251"/>
        <v>0</v>
      </c>
      <c r="AT292" s="28">
        <f t="shared" si="251"/>
        <v>0</v>
      </c>
      <c r="AU292" s="28">
        <f t="shared" si="251"/>
        <v>0</v>
      </c>
      <c r="AV292" s="28">
        <f t="shared" si="251"/>
        <v>0</v>
      </c>
      <c r="AW292" s="28">
        <f t="shared" si="251"/>
        <v>0</v>
      </c>
      <c r="AX292" s="28">
        <f t="shared" si="251"/>
        <v>0</v>
      </c>
      <c r="AY292" s="28">
        <f t="shared" si="251"/>
        <v>0</v>
      </c>
      <c r="AZ292" s="28">
        <f t="shared" si="251"/>
        <v>0</v>
      </c>
      <c r="BA292" s="28">
        <f t="shared" si="251"/>
        <v>0</v>
      </c>
      <c r="BB292" s="28">
        <f t="shared" si="251"/>
        <v>0</v>
      </c>
      <c r="BC292" s="28">
        <f t="shared" si="251"/>
        <v>0</v>
      </c>
      <c r="BD292" s="28">
        <f t="shared" si="251"/>
        <v>0</v>
      </c>
      <c r="BE292" s="28">
        <f t="shared" si="251"/>
        <v>0</v>
      </c>
      <c r="BF292" s="28">
        <f t="shared" si="251"/>
        <v>0</v>
      </c>
      <c r="BG292" s="28">
        <f t="shared" si="251"/>
        <v>0</v>
      </c>
      <c r="BH292" s="28">
        <f t="shared" si="251"/>
        <v>0</v>
      </c>
      <c r="BI292" s="28">
        <f t="shared" si="251"/>
        <v>0</v>
      </c>
      <c r="BJ292" s="28">
        <f t="shared" si="251"/>
        <v>0</v>
      </c>
      <c r="BK292" s="28">
        <f t="shared" si="251"/>
        <v>0</v>
      </c>
    </row>
    <row r="293" spans="2:63" ht="13.5" customHeight="1">
      <c r="B293" s="23" t="str">
        <f t="shared" si="239"/>
        <v>Manutenção de BIN, mensal</v>
      </c>
      <c r="C293" s="21" t="s">
        <v>19</v>
      </c>
      <c r="D293" s="28">
        <f t="shared" ref="D293:AI293" si="252">CHOOSE($C$286,D305,D314)</f>
        <v>0</v>
      </c>
      <c r="E293" s="28">
        <f t="shared" si="252"/>
        <v>0</v>
      </c>
      <c r="F293" s="28">
        <f t="shared" si="252"/>
        <v>0</v>
      </c>
      <c r="G293" s="28">
        <f t="shared" si="252"/>
        <v>0</v>
      </c>
      <c r="H293" s="28">
        <f t="shared" si="252"/>
        <v>0</v>
      </c>
      <c r="I293" s="28">
        <f t="shared" si="252"/>
        <v>0</v>
      </c>
      <c r="J293" s="28">
        <f t="shared" si="252"/>
        <v>0</v>
      </c>
      <c r="K293" s="28">
        <f t="shared" si="252"/>
        <v>0</v>
      </c>
      <c r="L293" s="28">
        <f t="shared" si="252"/>
        <v>0</v>
      </c>
      <c r="M293" s="28">
        <f t="shared" si="252"/>
        <v>0</v>
      </c>
      <c r="N293" s="28">
        <f t="shared" si="252"/>
        <v>0</v>
      </c>
      <c r="O293" s="28">
        <f t="shared" si="252"/>
        <v>0</v>
      </c>
      <c r="P293" s="28">
        <f t="shared" si="252"/>
        <v>0</v>
      </c>
      <c r="Q293" s="28">
        <f t="shared" si="252"/>
        <v>0</v>
      </c>
      <c r="R293" s="28">
        <f t="shared" si="252"/>
        <v>0</v>
      </c>
      <c r="S293" s="28">
        <f t="shared" si="252"/>
        <v>0</v>
      </c>
      <c r="T293" s="28">
        <f t="shared" si="252"/>
        <v>0</v>
      </c>
      <c r="U293" s="28">
        <f t="shared" si="252"/>
        <v>0</v>
      </c>
      <c r="V293" s="28">
        <f t="shared" si="252"/>
        <v>0</v>
      </c>
      <c r="W293" s="28">
        <f t="shared" si="252"/>
        <v>0</v>
      </c>
      <c r="X293" s="28">
        <f t="shared" si="252"/>
        <v>0</v>
      </c>
      <c r="Y293" s="28">
        <f t="shared" si="252"/>
        <v>0</v>
      </c>
      <c r="Z293" s="28">
        <f t="shared" si="252"/>
        <v>0</v>
      </c>
      <c r="AA293" s="28">
        <f t="shared" si="252"/>
        <v>0</v>
      </c>
      <c r="AB293" s="28">
        <f t="shared" si="252"/>
        <v>0</v>
      </c>
      <c r="AC293" s="28">
        <f t="shared" si="252"/>
        <v>0</v>
      </c>
      <c r="AD293" s="28">
        <f t="shared" si="252"/>
        <v>0</v>
      </c>
      <c r="AE293" s="28">
        <f t="shared" si="252"/>
        <v>0</v>
      </c>
      <c r="AF293" s="28">
        <f t="shared" si="252"/>
        <v>0</v>
      </c>
      <c r="AG293" s="28">
        <f t="shared" si="252"/>
        <v>0</v>
      </c>
      <c r="AH293" s="28">
        <f t="shared" si="252"/>
        <v>0</v>
      </c>
      <c r="AI293" s="28">
        <f t="shared" si="252"/>
        <v>0</v>
      </c>
      <c r="AJ293" s="28">
        <f t="shared" ref="AJ293:BK293" si="253">CHOOSE($C$286,AJ305,AJ314)</f>
        <v>0</v>
      </c>
      <c r="AK293" s="28">
        <f t="shared" si="253"/>
        <v>0</v>
      </c>
      <c r="AL293" s="28">
        <f t="shared" si="253"/>
        <v>0</v>
      </c>
      <c r="AM293" s="28">
        <f t="shared" si="253"/>
        <v>0</v>
      </c>
      <c r="AN293" s="28">
        <f t="shared" si="253"/>
        <v>0</v>
      </c>
      <c r="AO293" s="28">
        <f t="shared" si="253"/>
        <v>0</v>
      </c>
      <c r="AP293" s="28">
        <f t="shared" si="253"/>
        <v>0</v>
      </c>
      <c r="AQ293" s="28">
        <f t="shared" si="253"/>
        <v>0</v>
      </c>
      <c r="AR293" s="28">
        <f t="shared" si="253"/>
        <v>0</v>
      </c>
      <c r="AS293" s="28">
        <f t="shared" si="253"/>
        <v>0</v>
      </c>
      <c r="AT293" s="28">
        <f t="shared" si="253"/>
        <v>0</v>
      </c>
      <c r="AU293" s="28">
        <f t="shared" si="253"/>
        <v>0</v>
      </c>
      <c r="AV293" s="28">
        <f t="shared" si="253"/>
        <v>0</v>
      </c>
      <c r="AW293" s="28">
        <f t="shared" si="253"/>
        <v>0</v>
      </c>
      <c r="AX293" s="28">
        <f t="shared" si="253"/>
        <v>0</v>
      </c>
      <c r="AY293" s="28">
        <f t="shared" si="253"/>
        <v>0</v>
      </c>
      <c r="AZ293" s="28">
        <f t="shared" si="253"/>
        <v>0</v>
      </c>
      <c r="BA293" s="28">
        <f t="shared" si="253"/>
        <v>0</v>
      </c>
      <c r="BB293" s="28">
        <f t="shared" si="253"/>
        <v>0</v>
      </c>
      <c r="BC293" s="28">
        <f t="shared" si="253"/>
        <v>0</v>
      </c>
      <c r="BD293" s="28">
        <f t="shared" si="253"/>
        <v>0</v>
      </c>
      <c r="BE293" s="28">
        <f t="shared" si="253"/>
        <v>0</v>
      </c>
      <c r="BF293" s="28">
        <f t="shared" si="253"/>
        <v>0</v>
      </c>
      <c r="BG293" s="28">
        <f t="shared" si="253"/>
        <v>0</v>
      </c>
      <c r="BH293" s="28">
        <f t="shared" si="253"/>
        <v>0</v>
      </c>
      <c r="BI293" s="28">
        <f t="shared" si="253"/>
        <v>0</v>
      </c>
      <c r="BJ293" s="28">
        <f t="shared" si="253"/>
        <v>0</v>
      </c>
      <c r="BK293" s="28">
        <f t="shared" si="253"/>
        <v>0</v>
      </c>
    </row>
    <row r="294" spans="2:63" ht="13.5" customHeight="1">
      <c r="B294" s="32"/>
      <c r="C294" s="33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</row>
    <row r="295" spans="2:63" ht="13.5" customHeight="1" outlineLevel="1">
      <c r="B295" s="34" t="s">
        <v>70</v>
      </c>
      <c r="C295" s="33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</row>
    <row r="296" spans="2:63" ht="13.5" customHeight="1" outlineLevel="1">
      <c r="B296" s="35" t="s">
        <v>71</v>
      </c>
      <c r="C296" s="25" t="s">
        <v>19</v>
      </c>
      <c r="D296" s="82">
        <f t="shared" ref="D296:AI296" si="254">D172/4</f>
        <v>250</v>
      </c>
      <c r="E296" s="82">
        <f t="shared" si="254"/>
        <v>250</v>
      </c>
      <c r="F296" s="82">
        <f t="shared" si="254"/>
        <v>250</v>
      </c>
      <c r="G296" s="82">
        <f t="shared" si="254"/>
        <v>250</v>
      </c>
      <c r="H296" s="82">
        <f t="shared" si="254"/>
        <v>250</v>
      </c>
      <c r="I296" s="82">
        <f t="shared" si="254"/>
        <v>250</v>
      </c>
      <c r="J296" s="82">
        <f t="shared" si="254"/>
        <v>250</v>
      </c>
      <c r="K296" s="82">
        <f t="shared" si="254"/>
        <v>250</v>
      </c>
      <c r="L296" s="82">
        <f t="shared" si="254"/>
        <v>250</v>
      </c>
      <c r="M296" s="82">
        <f t="shared" si="254"/>
        <v>250</v>
      </c>
      <c r="N296" s="82">
        <f t="shared" si="254"/>
        <v>250</v>
      </c>
      <c r="O296" s="82">
        <f t="shared" si="254"/>
        <v>275</v>
      </c>
      <c r="P296" s="82">
        <f t="shared" si="254"/>
        <v>275</v>
      </c>
      <c r="Q296" s="82">
        <f t="shared" si="254"/>
        <v>275</v>
      </c>
      <c r="R296" s="82">
        <f t="shared" si="254"/>
        <v>275</v>
      </c>
      <c r="S296" s="82">
        <f t="shared" si="254"/>
        <v>275</v>
      </c>
      <c r="T296" s="82">
        <f t="shared" si="254"/>
        <v>275</v>
      </c>
      <c r="U296" s="82">
        <f t="shared" si="254"/>
        <v>275</v>
      </c>
      <c r="V296" s="82">
        <f t="shared" si="254"/>
        <v>275</v>
      </c>
      <c r="W296" s="82">
        <f t="shared" si="254"/>
        <v>275</v>
      </c>
      <c r="X296" s="82">
        <f t="shared" si="254"/>
        <v>275</v>
      </c>
      <c r="Y296" s="82">
        <f t="shared" si="254"/>
        <v>275</v>
      </c>
      <c r="Z296" s="82">
        <f t="shared" si="254"/>
        <v>275</v>
      </c>
      <c r="AA296" s="82">
        <f t="shared" si="254"/>
        <v>363</v>
      </c>
      <c r="AB296" s="82">
        <f t="shared" si="254"/>
        <v>363</v>
      </c>
      <c r="AC296" s="82">
        <f t="shared" si="254"/>
        <v>363</v>
      </c>
      <c r="AD296" s="82">
        <f t="shared" si="254"/>
        <v>363</v>
      </c>
      <c r="AE296" s="82">
        <f t="shared" si="254"/>
        <v>363</v>
      </c>
      <c r="AF296" s="82">
        <f t="shared" si="254"/>
        <v>363</v>
      </c>
      <c r="AG296" s="82">
        <f t="shared" si="254"/>
        <v>363</v>
      </c>
      <c r="AH296" s="82">
        <f t="shared" si="254"/>
        <v>363</v>
      </c>
      <c r="AI296" s="82">
        <f t="shared" si="254"/>
        <v>363</v>
      </c>
      <c r="AJ296" s="82">
        <f t="shared" ref="AJ296:BK296" si="255">AJ172/4</f>
        <v>363</v>
      </c>
      <c r="AK296" s="82">
        <f t="shared" si="255"/>
        <v>363</v>
      </c>
      <c r="AL296" s="82">
        <f t="shared" si="255"/>
        <v>402</v>
      </c>
      <c r="AM296" s="82">
        <f t="shared" si="255"/>
        <v>469</v>
      </c>
      <c r="AN296" s="82">
        <f t="shared" si="255"/>
        <v>469</v>
      </c>
      <c r="AO296" s="82">
        <f t="shared" si="255"/>
        <v>469</v>
      </c>
      <c r="AP296" s="82">
        <f t="shared" si="255"/>
        <v>469</v>
      </c>
      <c r="AQ296" s="82">
        <f t="shared" si="255"/>
        <v>469</v>
      </c>
      <c r="AR296" s="82">
        <f t="shared" si="255"/>
        <v>469</v>
      </c>
      <c r="AS296" s="82">
        <f t="shared" si="255"/>
        <v>469</v>
      </c>
      <c r="AT296" s="82">
        <f t="shared" si="255"/>
        <v>469</v>
      </c>
      <c r="AU296" s="82">
        <f t="shared" si="255"/>
        <v>469</v>
      </c>
      <c r="AV296" s="82">
        <f t="shared" si="255"/>
        <v>469</v>
      </c>
      <c r="AW296" s="82">
        <f t="shared" si="255"/>
        <v>469</v>
      </c>
      <c r="AX296" s="82">
        <f t="shared" si="255"/>
        <v>469</v>
      </c>
      <c r="AY296" s="82">
        <f t="shared" si="255"/>
        <v>551.25</v>
      </c>
      <c r="AZ296" s="82">
        <f t="shared" si="255"/>
        <v>551.25</v>
      </c>
      <c r="BA296" s="82">
        <f t="shared" si="255"/>
        <v>551.25</v>
      </c>
      <c r="BB296" s="82">
        <f t="shared" si="255"/>
        <v>551.25</v>
      </c>
      <c r="BC296" s="82">
        <f t="shared" si="255"/>
        <v>551.25</v>
      </c>
      <c r="BD296" s="82">
        <f t="shared" si="255"/>
        <v>551.25</v>
      </c>
      <c r="BE296" s="82">
        <f t="shared" si="255"/>
        <v>551.25</v>
      </c>
      <c r="BF296" s="82">
        <f t="shared" si="255"/>
        <v>551.25</v>
      </c>
      <c r="BG296" s="82">
        <f t="shared" si="255"/>
        <v>551.25</v>
      </c>
      <c r="BH296" s="82">
        <f t="shared" si="255"/>
        <v>551.25</v>
      </c>
      <c r="BI296" s="82">
        <f t="shared" si="255"/>
        <v>551.25</v>
      </c>
      <c r="BJ296" s="82">
        <f t="shared" si="255"/>
        <v>551.25</v>
      </c>
      <c r="BK296" s="82">
        <f t="shared" si="255"/>
        <v>551.25</v>
      </c>
    </row>
    <row r="297" spans="2:63" ht="13.5" customHeight="1" outlineLevel="1">
      <c r="B297" s="35" t="s">
        <v>72</v>
      </c>
      <c r="C297" s="25" t="s">
        <v>10</v>
      </c>
      <c r="D297" s="83">
        <f t="shared" ref="D297:AI297" si="256">IF(D$296&lt;=$E$435,$F$435,IF(D$296&gt;$E$435,IF(D$296&lt;=$E$436,$F$436,IF(D$296&gt;$E$436,IF(D$296&lt;=$E$437,$F$437,IF(D$296&gt;$E$437,IF(D$296&lt;=$E$438,$F$438,IF(D$296&gt;$E$438,$F$439,"ERROR"))))))))</f>
        <v>9.4079999999999997E-2</v>
      </c>
      <c r="E297" s="83">
        <f t="shared" si="256"/>
        <v>9.4079999999999997E-2</v>
      </c>
      <c r="F297" s="83">
        <f t="shared" si="256"/>
        <v>9.4079999999999997E-2</v>
      </c>
      <c r="G297" s="83">
        <f t="shared" si="256"/>
        <v>9.4079999999999997E-2</v>
      </c>
      <c r="H297" s="83">
        <f t="shared" si="256"/>
        <v>9.4079999999999997E-2</v>
      </c>
      <c r="I297" s="83">
        <f t="shared" si="256"/>
        <v>9.4079999999999997E-2</v>
      </c>
      <c r="J297" s="83">
        <f t="shared" si="256"/>
        <v>9.4079999999999997E-2</v>
      </c>
      <c r="K297" s="83">
        <f t="shared" si="256"/>
        <v>9.4079999999999997E-2</v>
      </c>
      <c r="L297" s="83">
        <f t="shared" si="256"/>
        <v>9.4079999999999997E-2</v>
      </c>
      <c r="M297" s="83">
        <f t="shared" si="256"/>
        <v>9.4079999999999997E-2</v>
      </c>
      <c r="N297" s="83">
        <f t="shared" si="256"/>
        <v>9.4079999999999997E-2</v>
      </c>
      <c r="O297" s="83">
        <f t="shared" si="256"/>
        <v>9.4079999999999997E-2</v>
      </c>
      <c r="P297" s="83">
        <f t="shared" si="256"/>
        <v>9.4079999999999997E-2</v>
      </c>
      <c r="Q297" s="83">
        <f t="shared" si="256"/>
        <v>9.4079999999999997E-2</v>
      </c>
      <c r="R297" s="83">
        <f t="shared" si="256"/>
        <v>9.4079999999999997E-2</v>
      </c>
      <c r="S297" s="83">
        <f t="shared" si="256"/>
        <v>9.4079999999999997E-2</v>
      </c>
      <c r="T297" s="83">
        <f t="shared" si="256"/>
        <v>9.4079999999999997E-2</v>
      </c>
      <c r="U297" s="83">
        <f t="shared" si="256"/>
        <v>9.4079999999999997E-2</v>
      </c>
      <c r="V297" s="83">
        <f t="shared" si="256"/>
        <v>9.4079999999999997E-2</v>
      </c>
      <c r="W297" s="83">
        <f t="shared" si="256"/>
        <v>9.4079999999999997E-2</v>
      </c>
      <c r="X297" s="83">
        <f t="shared" si="256"/>
        <v>9.4079999999999997E-2</v>
      </c>
      <c r="Y297" s="83">
        <f t="shared" si="256"/>
        <v>9.4079999999999997E-2</v>
      </c>
      <c r="Z297" s="83">
        <f t="shared" si="256"/>
        <v>9.4079999999999997E-2</v>
      </c>
      <c r="AA297" s="83">
        <f t="shared" si="256"/>
        <v>9.4079999999999997E-2</v>
      </c>
      <c r="AB297" s="83">
        <f t="shared" si="256"/>
        <v>9.4079999999999997E-2</v>
      </c>
      <c r="AC297" s="83">
        <f t="shared" si="256"/>
        <v>9.4079999999999997E-2</v>
      </c>
      <c r="AD297" s="83">
        <f t="shared" si="256"/>
        <v>9.4079999999999997E-2</v>
      </c>
      <c r="AE297" s="83">
        <f t="shared" si="256"/>
        <v>9.4079999999999997E-2</v>
      </c>
      <c r="AF297" s="83">
        <f t="shared" si="256"/>
        <v>9.4079999999999997E-2</v>
      </c>
      <c r="AG297" s="83">
        <f t="shared" si="256"/>
        <v>9.4079999999999997E-2</v>
      </c>
      <c r="AH297" s="83">
        <f t="shared" si="256"/>
        <v>9.4079999999999997E-2</v>
      </c>
      <c r="AI297" s="83">
        <f t="shared" si="256"/>
        <v>9.4079999999999997E-2</v>
      </c>
      <c r="AJ297" s="83">
        <f t="shared" ref="AJ297:BK297" si="257">IF(AJ$296&lt;=$E$435,$F$435,IF(AJ$296&gt;$E$435,IF(AJ$296&lt;=$E$436,$F$436,IF(AJ$296&gt;$E$436,IF(AJ$296&lt;=$E$437,$F$437,IF(AJ$296&gt;$E$437,IF(AJ$296&lt;=$E$438,$F$438,IF(AJ$296&gt;$E$438,$F$439,"ERROR"))))))))</f>
        <v>9.4079999999999997E-2</v>
      </c>
      <c r="AK297" s="83">
        <f t="shared" si="257"/>
        <v>9.4079999999999997E-2</v>
      </c>
      <c r="AL297" s="83">
        <f t="shared" si="257"/>
        <v>9.4079999999999997E-2</v>
      </c>
      <c r="AM297" s="83">
        <f t="shared" si="257"/>
        <v>9.4079999999999997E-2</v>
      </c>
      <c r="AN297" s="83">
        <f t="shared" si="257"/>
        <v>9.4079999999999997E-2</v>
      </c>
      <c r="AO297" s="83">
        <f t="shared" si="257"/>
        <v>9.4079999999999997E-2</v>
      </c>
      <c r="AP297" s="83">
        <f t="shared" si="257"/>
        <v>9.4079999999999997E-2</v>
      </c>
      <c r="AQ297" s="83">
        <f t="shared" si="257"/>
        <v>9.4079999999999997E-2</v>
      </c>
      <c r="AR297" s="83">
        <f t="shared" si="257"/>
        <v>9.4079999999999997E-2</v>
      </c>
      <c r="AS297" s="83">
        <f t="shared" si="257"/>
        <v>9.4079999999999997E-2</v>
      </c>
      <c r="AT297" s="83">
        <f t="shared" si="257"/>
        <v>9.4079999999999997E-2</v>
      </c>
      <c r="AU297" s="83">
        <f t="shared" si="257"/>
        <v>9.4079999999999997E-2</v>
      </c>
      <c r="AV297" s="83">
        <f t="shared" si="257"/>
        <v>9.4079999999999997E-2</v>
      </c>
      <c r="AW297" s="83">
        <f t="shared" si="257"/>
        <v>9.4079999999999997E-2</v>
      </c>
      <c r="AX297" s="83">
        <f t="shared" si="257"/>
        <v>9.4079999999999997E-2</v>
      </c>
      <c r="AY297" s="83">
        <f t="shared" si="257"/>
        <v>9.4079999999999997E-2</v>
      </c>
      <c r="AZ297" s="83">
        <f t="shared" si="257"/>
        <v>9.4079999999999997E-2</v>
      </c>
      <c r="BA297" s="83">
        <f t="shared" si="257"/>
        <v>9.4079999999999997E-2</v>
      </c>
      <c r="BB297" s="83">
        <f t="shared" si="257"/>
        <v>9.4079999999999997E-2</v>
      </c>
      <c r="BC297" s="83">
        <f t="shared" si="257"/>
        <v>9.4079999999999997E-2</v>
      </c>
      <c r="BD297" s="83">
        <f t="shared" si="257"/>
        <v>9.4079999999999997E-2</v>
      </c>
      <c r="BE297" s="83">
        <f t="shared" si="257"/>
        <v>9.4079999999999997E-2</v>
      </c>
      <c r="BF297" s="83">
        <f t="shared" si="257"/>
        <v>9.4079999999999997E-2</v>
      </c>
      <c r="BG297" s="83">
        <f t="shared" si="257"/>
        <v>9.4079999999999997E-2</v>
      </c>
      <c r="BH297" s="83">
        <f t="shared" si="257"/>
        <v>9.4079999999999997E-2</v>
      </c>
      <c r="BI297" s="83">
        <f t="shared" si="257"/>
        <v>9.4079999999999997E-2</v>
      </c>
      <c r="BJ297" s="83">
        <f t="shared" si="257"/>
        <v>9.4079999999999997E-2</v>
      </c>
      <c r="BK297" s="83">
        <f t="shared" si="257"/>
        <v>9.4079999999999997E-2</v>
      </c>
    </row>
    <row r="298" spans="2:63" ht="13.5" customHeight="1" outlineLevel="1">
      <c r="B298" s="35" t="s">
        <v>73</v>
      </c>
      <c r="C298" s="25" t="s">
        <v>10</v>
      </c>
      <c r="D298" s="83">
        <f t="shared" ref="D298:AI298" si="258">IF(D$296&lt;=$E$435,$G$435,IF(D$296&gt;$E$435,IF(D$296&lt;=$E$436,$G$436,IF(D$296&gt;$E$436,IF(D$296&lt;=$E$437,$G$437,IF(D$296&gt;$E$437,IF(D$296&lt;=$E$438,$G$438,IF(D$296&gt;$E$438,$G$439,"ERROR"))))))))</f>
        <v>5.0779999999999999E-2</v>
      </c>
      <c r="E298" s="83">
        <f t="shared" si="258"/>
        <v>5.0779999999999999E-2</v>
      </c>
      <c r="F298" s="83">
        <f t="shared" si="258"/>
        <v>5.0779999999999999E-2</v>
      </c>
      <c r="G298" s="83">
        <f t="shared" si="258"/>
        <v>5.0779999999999999E-2</v>
      </c>
      <c r="H298" s="83">
        <f t="shared" si="258"/>
        <v>5.0779999999999999E-2</v>
      </c>
      <c r="I298" s="83">
        <f t="shared" si="258"/>
        <v>5.0779999999999999E-2</v>
      </c>
      <c r="J298" s="83">
        <f t="shared" si="258"/>
        <v>5.0779999999999999E-2</v>
      </c>
      <c r="K298" s="83">
        <f t="shared" si="258"/>
        <v>5.0779999999999999E-2</v>
      </c>
      <c r="L298" s="83">
        <f t="shared" si="258"/>
        <v>5.0779999999999999E-2</v>
      </c>
      <c r="M298" s="83">
        <f t="shared" si="258"/>
        <v>5.0779999999999999E-2</v>
      </c>
      <c r="N298" s="83">
        <f t="shared" si="258"/>
        <v>5.0779999999999999E-2</v>
      </c>
      <c r="O298" s="83">
        <f t="shared" si="258"/>
        <v>5.0779999999999999E-2</v>
      </c>
      <c r="P298" s="83">
        <f t="shared" si="258"/>
        <v>5.0779999999999999E-2</v>
      </c>
      <c r="Q298" s="83">
        <f t="shared" si="258"/>
        <v>5.0779999999999999E-2</v>
      </c>
      <c r="R298" s="83">
        <f t="shared" si="258"/>
        <v>5.0779999999999999E-2</v>
      </c>
      <c r="S298" s="83">
        <f t="shared" si="258"/>
        <v>5.0779999999999999E-2</v>
      </c>
      <c r="T298" s="83">
        <f t="shared" si="258"/>
        <v>5.0779999999999999E-2</v>
      </c>
      <c r="U298" s="83">
        <f t="shared" si="258"/>
        <v>5.0779999999999999E-2</v>
      </c>
      <c r="V298" s="83">
        <f t="shared" si="258"/>
        <v>5.0779999999999999E-2</v>
      </c>
      <c r="W298" s="83">
        <f t="shared" si="258"/>
        <v>5.0779999999999999E-2</v>
      </c>
      <c r="X298" s="83">
        <f t="shared" si="258"/>
        <v>5.0779999999999999E-2</v>
      </c>
      <c r="Y298" s="83">
        <f t="shared" si="258"/>
        <v>5.0779999999999999E-2</v>
      </c>
      <c r="Z298" s="83">
        <f t="shared" si="258"/>
        <v>5.0779999999999999E-2</v>
      </c>
      <c r="AA298" s="83">
        <f t="shared" si="258"/>
        <v>5.0779999999999999E-2</v>
      </c>
      <c r="AB298" s="83">
        <f t="shared" si="258"/>
        <v>5.0779999999999999E-2</v>
      </c>
      <c r="AC298" s="83">
        <f t="shared" si="258"/>
        <v>5.0779999999999999E-2</v>
      </c>
      <c r="AD298" s="83">
        <f t="shared" si="258"/>
        <v>5.0779999999999999E-2</v>
      </c>
      <c r="AE298" s="83">
        <f t="shared" si="258"/>
        <v>5.0779999999999999E-2</v>
      </c>
      <c r="AF298" s="83">
        <f t="shared" si="258"/>
        <v>5.0779999999999999E-2</v>
      </c>
      <c r="AG298" s="83">
        <f t="shared" si="258"/>
        <v>5.0779999999999999E-2</v>
      </c>
      <c r="AH298" s="83">
        <f t="shared" si="258"/>
        <v>5.0779999999999999E-2</v>
      </c>
      <c r="AI298" s="83">
        <f t="shared" si="258"/>
        <v>5.0779999999999999E-2</v>
      </c>
      <c r="AJ298" s="83">
        <f t="shared" ref="AJ298:BK298" si="259">IF(AJ$296&lt;=$E$435,$G$435,IF(AJ$296&gt;$E$435,IF(AJ$296&lt;=$E$436,$G$436,IF(AJ$296&gt;$E$436,IF(AJ$296&lt;=$E$437,$G$437,IF(AJ$296&gt;$E$437,IF(AJ$296&lt;=$E$438,$G$438,IF(AJ$296&gt;$E$438,$G$439,"ERROR"))))))))</f>
        <v>5.0779999999999999E-2</v>
      </c>
      <c r="AK298" s="83">
        <f t="shared" si="259"/>
        <v>5.0779999999999999E-2</v>
      </c>
      <c r="AL298" s="83">
        <f t="shared" si="259"/>
        <v>5.0779999999999999E-2</v>
      </c>
      <c r="AM298" s="83">
        <f t="shared" si="259"/>
        <v>5.0779999999999999E-2</v>
      </c>
      <c r="AN298" s="83">
        <f t="shared" si="259"/>
        <v>5.0779999999999999E-2</v>
      </c>
      <c r="AO298" s="83">
        <f t="shared" si="259"/>
        <v>5.0779999999999999E-2</v>
      </c>
      <c r="AP298" s="83">
        <f t="shared" si="259"/>
        <v>5.0779999999999999E-2</v>
      </c>
      <c r="AQ298" s="83">
        <f t="shared" si="259"/>
        <v>5.0779999999999999E-2</v>
      </c>
      <c r="AR298" s="83">
        <f t="shared" si="259"/>
        <v>5.0779999999999999E-2</v>
      </c>
      <c r="AS298" s="83">
        <f t="shared" si="259"/>
        <v>5.0779999999999999E-2</v>
      </c>
      <c r="AT298" s="83">
        <f t="shared" si="259"/>
        <v>5.0779999999999999E-2</v>
      </c>
      <c r="AU298" s="83">
        <f t="shared" si="259"/>
        <v>5.0779999999999999E-2</v>
      </c>
      <c r="AV298" s="83">
        <f t="shared" si="259"/>
        <v>5.0779999999999999E-2</v>
      </c>
      <c r="AW298" s="83">
        <f t="shared" si="259"/>
        <v>5.0779999999999999E-2</v>
      </c>
      <c r="AX298" s="83">
        <f t="shared" si="259"/>
        <v>5.0779999999999999E-2</v>
      </c>
      <c r="AY298" s="83">
        <f t="shared" si="259"/>
        <v>5.0779999999999999E-2</v>
      </c>
      <c r="AZ298" s="83">
        <f t="shared" si="259"/>
        <v>5.0779999999999999E-2</v>
      </c>
      <c r="BA298" s="83">
        <f t="shared" si="259"/>
        <v>5.0779999999999999E-2</v>
      </c>
      <c r="BB298" s="83">
        <f t="shared" si="259"/>
        <v>5.0779999999999999E-2</v>
      </c>
      <c r="BC298" s="83">
        <f t="shared" si="259"/>
        <v>5.0779999999999999E-2</v>
      </c>
      <c r="BD298" s="83">
        <f t="shared" si="259"/>
        <v>5.0779999999999999E-2</v>
      </c>
      <c r="BE298" s="83">
        <f t="shared" si="259"/>
        <v>5.0779999999999999E-2</v>
      </c>
      <c r="BF298" s="83">
        <f t="shared" si="259"/>
        <v>5.0779999999999999E-2</v>
      </c>
      <c r="BG298" s="83">
        <f t="shared" si="259"/>
        <v>5.0779999999999999E-2</v>
      </c>
      <c r="BH298" s="83">
        <f t="shared" si="259"/>
        <v>5.0779999999999999E-2</v>
      </c>
      <c r="BI298" s="83">
        <f t="shared" si="259"/>
        <v>5.0779999999999999E-2</v>
      </c>
      <c r="BJ298" s="83">
        <f t="shared" si="259"/>
        <v>5.0779999999999999E-2</v>
      </c>
      <c r="BK298" s="83">
        <f t="shared" si="259"/>
        <v>5.0779999999999999E-2</v>
      </c>
    </row>
    <row r="299" spans="2:63" ht="13.5" customHeight="1" outlineLevel="1">
      <c r="B299" s="35" t="str">
        <f>B425</f>
        <v>Manutenção conta ativa, trimestral - Cartão Platinum</v>
      </c>
      <c r="C299" s="21" t="s">
        <v>19</v>
      </c>
      <c r="D299" s="28">
        <f t="shared" ref="D299:AI299" si="260">-($D$425*D$135)/3</f>
        <v>-555.79166666666663</v>
      </c>
      <c r="E299" s="28">
        <f t="shared" si="260"/>
        <v>-4726.4523333333336</v>
      </c>
      <c r="F299" s="28">
        <f t="shared" si="260"/>
        <v>-11818.353999999999</v>
      </c>
      <c r="G299" s="28">
        <f t="shared" si="260"/>
        <v>-29545.884999999998</v>
      </c>
      <c r="H299" s="28">
        <f t="shared" si="260"/>
        <v>-73866.935666666672</v>
      </c>
      <c r="I299" s="28">
        <f t="shared" si="260"/>
        <v>-129268.24900000001</v>
      </c>
      <c r="J299" s="28">
        <f t="shared" si="260"/>
        <v>-226220.54733333332</v>
      </c>
      <c r="K299" s="28">
        <f t="shared" si="260"/>
        <v>-341594.00466666667</v>
      </c>
      <c r="L299" s="28">
        <f t="shared" si="260"/>
        <v>-469692.86800000002</v>
      </c>
      <c r="M299" s="28">
        <f t="shared" si="260"/>
        <v>-610601.61766666675</v>
      </c>
      <c r="N299" s="28">
        <f t="shared" si="260"/>
        <v>-766307.76466666674</v>
      </c>
      <c r="O299" s="28">
        <f t="shared" si="260"/>
        <v>-927233.90700000001</v>
      </c>
      <c r="P299" s="28">
        <f t="shared" si="260"/>
        <v>-1108048.4983333333</v>
      </c>
      <c r="Q299" s="28">
        <f t="shared" si="260"/>
        <v>-1290877.2786666667</v>
      </c>
      <c r="R299" s="28">
        <f t="shared" si="260"/>
        <v>-1484510.649</v>
      </c>
      <c r="S299" s="28">
        <f t="shared" si="260"/>
        <v>-1684920.2313333333</v>
      </c>
      <c r="T299" s="28">
        <f t="shared" si="260"/>
        <v>-1887112.7933333332</v>
      </c>
      <c r="U299" s="28">
        <f t="shared" si="260"/>
        <v>-2255100.2326666666</v>
      </c>
      <c r="V299" s="28">
        <f t="shared" si="260"/>
        <v>-2627196.0840000003</v>
      </c>
      <c r="W299" s="28">
        <f t="shared" si="260"/>
        <v>-3021279.0536666666</v>
      </c>
      <c r="X299" s="28">
        <f t="shared" si="260"/>
        <v>-3429154.5493333335</v>
      </c>
      <c r="Y299" s="28">
        <f t="shared" si="260"/>
        <v>-3840653.8066666666</v>
      </c>
      <c r="Z299" s="28">
        <f t="shared" si="260"/>
        <v>-4301534.0420000004</v>
      </c>
      <c r="AA299" s="28">
        <f t="shared" si="260"/>
        <v>-4753197.0283333333</v>
      </c>
      <c r="AB299" s="28">
        <f t="shared" si="260"/>
        <v>-5252284.6059999997</v>
      </c>
      <c r="AC299" s="28">
        <f t="shared" si="260"/>
        <v>-5724992.0880000005</v>
      </c>
      <c r="AD299" s="28">
        <f t="shared" si="260"/>
        <v>-6240242.0873333337</v>
      </c>
      <c r="AE299" s="28">
        <f t="shared" si="260"/>
        <v>-6801867.3433333337</v>
      </c>
      <c r="AF299" s="28">
        <f t="shared" si="260"/>
        <v>-7312008.5056666667</v>
      </c>
      <c r="AG299" s="28">
        <f t="shared" si="260"/>
        <v>-7970092.517</v>
      </c>
      <c r="AH299" s="28">
        <f t="shared" si="260"/>
        <v>-8687401.6883333344</v>
      </c>
      <c r="AI299" s="28">
        <f t="shared" si="260"/>
        <v>-9338958.4823333342</v>
      </c>
      <c r="AJ299" s="28">
        <f t="shared" ref="AJ299:BK299" si="261">-($D$425*AJ$135)/3</f>
        <v>-10039380.479666667</v>
      </c>
      <c r="AK299" s="28">
        <f t="shared" si="261"/>
        <v>-10792335.905333335</v>
      </c>
      <c r="AL299" s="28">
        <f t="shared" si="261"/>
        <v>-11601764.210666666</v>
      </c>
      <c r="AM299" s="28">
        <f t="shared" si="261"/>
        <v>-12297873.264666667</v>
      </c>
      <c r="AN299" s="28">
        <f t="shared" si="261"/>
        <v>-13035746.727666667</v>
      </c>
      <c r="AO299" s="28">
        <f t="shared" si="261"/>
        <v>-13817892.331666669</v>
      </c>
      <c r="AP299" s="28">
        <f t="shared" si="261"/>
        <v>-14646968.983999999</v>
      </c>
      <c r="AQ299" s="28">
        <f t="shared" si="261"/>
        <v>-15525791.213666668</v>
      </c>
      <c r="AR299" s="28">
        <f t="shared" si="261"/>
        <v>-16457342.510333335</v>
      </c>
      <c r="AS299" s="28">
        <f t="shared" si="261"/>
        <v>-17444784.217</v>
      </c>
      <c r="AT299" s="28">
        <f t="shared" si="261"/>
        <v>-18491473.315333333</v>
      </c>
      <c r="AU299" s="28">
        <f t="shared" si="261"/>
        <v>-19600962.425666668</v>
      </c>
      <c r="AV299" s="28">
        <f t="shared" si="261"/>
        <v>-20777022.038666669</v>
      </c>
      <c r="AW299" s="28">
        <f t="shared" si="261"/>
        <v>-22023644.96166667</v>
      </c>
      <c r="AX299" s="28">
        <f t="shared" si="261"/>
        <v>-23014710.430000003</v>
      </c>
      <c r="AY299" s="28">
        <f t="shared" si="261"/>
        <v>-24050372.62166667</v>
      </c>
      <c r="AZ299" s="28">
        <f t="shared" si="261"/>
        <v>-25132641.279333334</v>
      </c>
      <c r="BA299" s="28">
        <f t="shared" si="261"/>
        <v>-26263610.626000002</v>
      </c>
      <c r="BB299" s="28">
        <f t="shared" si="261"/>
        <v>-27445477.150333334</v>
      </c>
      <c r="BC299" s="28">
        <f t="shared" si="261"/>
        <v>-28680526.267666668</v>
      </c>
      <c r="BD299" s="28">
        <f t="shared" si="261"/>
        <v>-29971150.105333332</v>
      </c>
      <c r="BE299" s="28">
        <f t="shared" si="261"/>
        <v>-30870287.631999999</v>
      </c>
      <c r="BF299" s="28">
        <f t="shared" si="261"/>
        <v>-31796396.616666671</v>
      </c>
      <c r="BG299" s="28">
        <f t="shared" si="261"/>
        <v>-32750290.738333333</v>
      </c>
      <c r="BH299" s="28">
        <f t="shared" si="261"/>
        <v>-33732801.461333334</v>
      </c>
      <c r="BI299" s="28">
        <f t="shared" si="261"/>
        <v>-34744786.928000003</v>
      </c>
      <c r="BJ299" s="28">
        <f t="shared" si="261"/>
        <v>-35787131.958666667</v>
      </c>
      <c r="BK299" s="28">
        <f t="shared" si="261"/>
        <v>-36860748.05166667</v>
      </c>
    </row>
    <row r="300" spans="2:63" ht="13.5" customHeight="1" outlineLevel="1">
      <c r="B300" s="35" t="str">
        <f>B426</f>
        <v>Manutenção conta ativa, trimestral - Cartão Black</v>
      </c>
      <c r="C300" s="21" t="s">
        <v>19</v>
      </c>
      <c r="D300" s="28">
        <f t="shared" ref="D300:AI300" si="262">-($D$426*D$141)/3</f>
        <v>0</v>
      </c>
      <c r="E300" s="28">
        <f t="shared" si="262"/>
        <v>0</v>
      </c>
      <c r="F300" s="28">
        <f t="shared" si="262"/>
        <v>0</v>
      </c>
      <c r="G300" s="28">
        <f t="shared" si="262"/>
        <v>0</v>
      </c>
      <c r="H300" s="28">
        <f t="shared" si="262"/>
        <v>0</v>
      </c>
      <c r="I300" s="28">
        <f t="shared" si="262"/>
        <v>0</v>
      </c>
      <c r="J300" s="28">
        <f t="shared" si="262"/>
        <v>0</v>
      </c>
      <c r="K300" s="28">
        <f t="shared" si="262"/>
        <v>0</v>
      </c>
      <c r="L300" s="28">
        <f t="shared" si="262"/>
        <v>0</v>
      </c>
      <c r="M300" s="28">
        <f t="shared" si="262"/>
        <v>0</v>
      </c>
      <c r="N300" s="28">
        <f t="shared" si="262"/>
        <v>0</v>
      </c>
      <c r="O300" s="28">
        <f t="shared" si="262"/>
        <v>0</v>
      </c>
      <c r="P300" s="28">
        <f t="shared" si="262"/>
        <v>0</v>
      </c>
      <c r="Q300" s="28">
        <f t="shared" si="262"/>
        <v>0</v>
      </c>
      <c r="R300" s="28">
        <f t="shared" si="262"/>
        <v>0</v>
      </c>
      <c r="S300" s="28">
        <f t="shared" si="262"/>
        <v>0</v>
      </c>
      <c r="T300" s="28">
        <f t="shared" si="262"/>
        <v>0</v>
      </c>
      <c r="U300" s="28">
        <f t="shared" si="262"/>
        <v>0</v>
      </c>
      <c r="V300" s="28">
        <f t="shared" si="262"/>
        <v>0</v>
      </c>
      <c r="W300" s="28">
        <f t="shared" si="262"/>
        <v>0</v>
      </c>
      <c r="X300" s="28">
        <f t="shared" si="262"/>
        <v>0</v>
      </c>
      <c r="Y300" s="28">
        <f t="shared" si="262"/>
        <v>0</v>
      </c>
      <c r="Z300" s="28">
        <f t="shared" si="262"/>
        <v>0</v>
      </c>
      <c r="AA300" s="28">
        <f t="shared" si="262"/>
        <v>0</v>
      </c>
      <c r="AB300" s="28">
        <f t="shared" si="262"/>
        <v>0</v>
      </c>
      <c r="AC300" s="28">
        <f t="shared" si="262"/>
        <v>0</v>
      </c>
      <c r="AD300" s="28">
        <f t="shared" si="262"/>
        <v>0</v>
      </c>
      <c r="AE300" s="28">
        <f t="shared" si="262"/>
        <v>0</v>
      </c>
      <c r="AF300" s="28">
        <f t="shared" si="262"/>
        <v>0</v>
      </c>
      <c r="AG300" s="28">
        <f t="shared" si="262"/>
        <v>0</v>
      </c>
      <c r="AH300" s="28">
        <f t="shared" si="262"/>
        <v>0</v>
      </c>
      <c r="AI300" s="28">
        <f t="shared" si="262"/>
        <v>0</v>
      </c>
      <c r="AJ300" s="28">
        <f t="shared" ref="AJ300:BK300" si="263">-($D$426*AJ$141)/3</f>
        <v>0</v>
      </c>
      <c r="AK300" s="28">
        <f t="shared" si="263"/>
        <v>0</v>
      </c>
      <c r="AL300" s="28">
        <f t="shared" si="263"/>
        <v>0</v>
      </c>
      <c r="AM300" s="28">
        <f t="shared" si="263"/>
        <v>0</v>
      </c>
      <c r="AN300" s="28">
        <f t="shared" si="263"/>
        <v>0</v>
      </c>
      <c r="AO300" s="28">
        <f t="shared" si="263"/>
        <v>0</v>
      </c>
      <c r="AP300" s="28">
        <f t="shared" si="263"/>
        <v>0</v>
      </c>
      <c r="AQ300" s="28">
        <f t="shared" si="263"/>
        <v>0</v>
      </c>
      <c r="AR300" s="28">
        <f t="shared" si="263"/>
        <v>0</v>
      </c>
      <c r="AS300" s="28">
        <f t="shared" si="263"/>
        <v>0</v>
      </c>
      <c r="AT300" s="28">
        <f t="shared" si="263"/>
        <v>0</v>
      </c>
      <c r="AU300" s="28">
        <f t="shared" si="263"/>
        <v>0</v>
      </c>
      <c r="AV300" s="28">
        <f t="shared" si="263"/>
        <v>0</v>
      </c>
      <c r="AW300" s="28">
        <f t="shared" si="263"/>
        <v>0</v>
      </c>
      <c r="AX300" s="28">
        <f t="shared" si="263"/>
        <v>0</v>
      </c>
      <c r="AY300" s="28">
        <f t="shared" si="263"/>
        <v>0</v>
      </c>
      <c r="AZ300" s="28">
        <f t="shared" si="263"/>
        <v>0</v>
      </c>
      <c r="BA300" s="28">
        <f t="shared" si="263"/>
        <v>0</v>
      </c>
      <c r="BB300" s="28">
        <f t="shared" si="263"/>
        <v>0</v>
      </c>
      <c r="BC300" s="28">
        <f t="shared" si="263"/>
        <v>0</v>
      </c>
      <c r="BD300" s="28">
        <f t="shared" si="263"/>
        <v>0</v>
      </c>
      <c r="BE300" s="28">
        <f t="shared" si="263"/>
        <v>0</v>
      </c>
      <c r="BF300" s="28">
        <f t="shared" si="263"/>
        <v>0</v>
      </c>
      <c r="BG300" s="28">
        <f t="shared" si="263"/>
        <v>0</v>
      </c>
      <c r="BH300" s="28">
        <f t="shared" si="263"/>
        <v>0</v>
      </c>
      <c r="BI300" s="28">
        <f t="shared" si="263"/>
        <v>0</v>
      </c>
      <c r="BJ300" s="28">
        <f t="shared" si="263"/>
        <v>0</v>
      </c>
      <c r="BK300" s="28">
        <f t="shared" si="263"/>
        <v>0</v>
      </c>
    </row>
    <row r="301" spans="2:63" ht="13.5" customHeight="1" outlineLevel="1">
      <c r="B301" s="35" t="s">
        <v>74</v>
      </c>
      <c r="C301" s="21" t="s">
        <v>19</v>
      </c>
      <c r="D301" s="28">
        <f t="shared" ref="D301:AI301" si="264">-$D$427*D$237-$D$428*D$238</f>
        <v>-156.25</v>
      </c>
      <c r="E301" s="28">
        <f t="shared" si="264"/>
        <v>-1328.75</v>
      </c>
      <c r="F301" s="28">
        <f t="shared" si="264"/>
        <v>-3322.5</v>
      </c>
      <c r="G301" s="28">
        <f t="shared" si="264"/>
        <v>-8306.25</v>
      </c>
      <c r="H301" s="28">
        <f t="shared" si="264"/>
        <v>-20766.25</v>
      </c>
      <c r="I301" s="28">
        <f t="shared" si="264"/>
        <v>-36341.25</v>
      </c>
      <c r="J301" s="28">
        <f t="shared" si="264"/>
        <v>-63597.5</v>
      </c>
      <c r="K301" s="28">
        <f t="shared" si="264"/>
        <v>-96032.5</v>
      </c>
      <c r="L301" s="28">
        <f t="shared" si="264"/>
        <v>-132045</v>
      </c>
      <c r="M301" s="28">
        <f t="shared" si="264"/>
        <v>-171658.75</v>
      </c>
      <c r="N301" s="28">
        <f t="shared" si="264"/>
        <v>-215432.5</v>
      </c>
      <c r="O301" s="28">
        <f t="shared" si="264"/>
        <v>-286741.125</v>
      </c>
      <c r="P301" s="28">
        <f t="shared" si="264"/>
        <v>-342656.875</v>
      </c>
      <c r="Q301" s="28">
        <f t="shared" si="264"/>
        <v>-399195.5</v>
      </c>
      <c r="R301" s="28">
        <f t="shared" si="264"/>
        <v>-459075.375</v>
      </c>
      <c r="S301" s="28">
        <f t="shared" si="264"/>
        <v>-521050.75</v>
      </c>
      <c r="T301" s="28">
        <f t="shared" si="264"/>
        <v>-583577.5</v>
      </c>
      <c r="U301" s="28">
        <f t="shared" si="264"/>
        <v>-697375.25</v>
      </c>
      <c r="V301" s="28">
        <f t="shared" si="264"/>
        <v>-812443.5</v>
      </c>
      <c r="W301" s="28">
        <f t="shared" si="264"/>
        <v>-934311.125</v>
      </c>
      <c r="X301" s="28">
        <f t="shared" si="264"/>
        <v>-1060444</v>
      </c>
      <c r="Y301" s="28">
        <f t="shared" si="264"/>
        <v>-1187697.5</v>
      </c>
      <c r="Z301" s="28">
        <f t="shared" si="264"/>
        <v>-1330221.75</v>
      </c>
      <c r="AA301" s="28">
        <f t="shared" si="264"/>
        <v>-1940262.2250000001</v>
      </c>
      <c r="AB301" s="28">
        <f t="shared" si="264"/>
        <v>-2143990.5300000003</v>
      </c>
      <c r="AC301" s="28">
        <f t="shared" si="264"/>
        <v>-2336950.44</v>
      </c>
      <c r="AD301" s="28">
        <f t="shared" si="264"/>
        <v>-2547276.27</v>
      </c>
      <c r="AE301" s="28">
        <f t="shared" si="264"/>
        <v>-2776532.5500000003</v>
      </c>
      <c r="AF301" s="28">
        <f t="shared" si="264"/>
        <v>-2984772.9449999998</v>
      </c>
      <c r="AG301" s="28">
        <f t="shared" si="264"/>
        <v>-3253403.835</v>
      </c>
      <c r="AH301" s="28">
        <f t="shared" si="264"/>
        <v>-3546210.5249999999</v>
      </c>
      <c r="AI301" s="28">
        <f t="shared" si="264"/>
        <v>-3812176.9950000001</v>
      </c>
      <c r="AJ301" s="28">
        <f t="shared" ref="AJ301:BK301" si="265">-$D$427*AJ$237-$D$428*AJ$238</f>
        <v>-4098090.3149999999</v>
      </c>
      <c r="AK301" s="28">
        <f t="shared" si="265"/>
        <v>-4405447.8600000003</v>
      </c>
      <c r="AL301" s="28">
        <f t="shared" si="265"/>
        <v>-5244668.88</v>
      </c>
      <c r="AM301" s="28">
        <f t="shared" si="265"/>
        <v>-6485908.8700000001</v>
      </c>
      <c r="AN301" s="28">
        <f t="shared" si="265"/>
        <v>-6875063.9649999999</v>
      </c>
      <c r="AO301" s="28">
        <f t="shared" si="265"/>
        <v>-7287568.2250000006</v>
      </c>
      <c r="AP301" s="28">
        <f t="shared" si="265"/>
        <v>-7724823.96</v>
      </c>
      <c r="AQ301" s="28">
        <f t="shared" si="265"/>
        <v>-8188315.5550000006</v>
      </c>
      <c r="AR301" s="28">
        <f t="shared" si="265"/>
        <v>-8679616.5050000008</v>
      </c>
      <c r="AS301" s="28">
        <f t="shared" si="265"/>
        <v>-9200394.1050000004</v>
      </c>
      <c r="AT301" s="28">
        <f t="shared" si="265"/>
        <v>-9752418.8300000001</v>
      </c>
      <c r="AU301" s="28">
        <f t="shared" si="265"/>
        <v>-10337564.335000001</v>
      </c>
      <c r="AV301" s="28">
        <f t="shared" si="265"/>
        <v>-10957819.18</v>
      </c>
      <c r="AW301" s="28">
        <f t="shared" si="265"/>
        <v>-11615289.175000001</v>
      </c>
      <c r="AX301" s="28">
        <f t="shared" si="265"/>
        <v>-12137977.950000001</v>
      </c>
      <c r="AY301" s="28">
        <f t="shared" si="265"/>
        <v>-14908652.71875</v>
      </c>
      <c r="AZ301" s="28">
        <f t="shared" si="265"/>
        <v>-15579543.262500001</v>
      </c>
      <c r="BA301" s="28">
        <f t="shared" si="265"/>
        <v>-16280623.012500001</v>
      </c>
      <c r="BB301" s="28">
        <f t="shared" si="265"/>
        <v>-17013253.556249999</v>
      </c>
      <c r="BC301" s="28">
        <f t="shared" si="265"/>
        <v>-17778851.606249999</v>
      </c>
      <c r="BD301" s="28">
        <f t="shared" si="265"/>
        <v>-18578900.025000002</v>
      </c>
      <c r="BE301" s="28">
        <f t="shared" si="265"/>
        <v>-19136268.900000002</v>
      </c>
      <c r="BF301" s="28">
        <f t="shared" si="265"/>
        <v>-19710357.1875</v>
      </c>
      <c r="BG301" s="28">
        <f t="shared" si="265"/>
        <v>-20301669.28125</v>
      </c>
      <c r="BH301" s="28">
        <f t="shared" si="265"/>
        <v>-20910720.600000001</v>
      </c>
      <c r="BI301" s="28">
        <f t="shared" si="265"/>
        <v>-21538043.100000001</v>
      </c>
      <c r="BJ301" s="28">
        <f t="shared" si="265"/>
        <v>-22184185.275000002</v>
      </c>
      <c r="BK301" s="28">
        <f t="shared" si="265"/>
        <v>-22849712.15625</v>
      </c>
    </row>
    <row r="302" spans="2:63" ht="13.5" customHeight="1" outlineLevel="1">
      <c r="B302" s="35" t="str">
        <f>B429</f>
        <v>Autorização, por transação</v>
      </c>
      <c r="C302" s="21" t="s">
        <v>19</v>
      </c>
      <c r="D302" s="28">
        <f t="shared" ref="D302:AI302" si="266">-D297*D$187</f>
        <v>-117.6</v>
      </c>
      <c r="E302" s="28">
        <f t="shared" si="266"/>
        <v>-1000.0703999999999</v>
      </c>
      <c r="F302" s="28">
        <f t="shared" si="266"/>
        <v>-2500.6464000000001</v>
      </c>
      <c r="G302" s="28">
        <f t="shared" si="266"/>
        <v>-6251.616</v>
      </c>
      <c r="H302" s="28">
        <f t="shared" si="266"/>
        <v>-15629.510399999999</v>
      </c>
      <c r="I302" s="28">
        <f t="shared" si="266"/>
        <v>-27351.878399999998</v>
      </c>
      <c r="J302" s="28">
        <f t="shared" si="266"/>
        <v>-47866.022400000002</v>
      </c>
      <c r="K302" s="28">
        <f t="shared" si="266"/>
        <v>-72277.900800000003</v>
      </c>
      <c r="L302" s="28">
        <f t="shared" si="266"/>
        <v>-99382.348799999992</v>
      </c>
      <c r="M302" s="28">
        <f t="shared" si="266"/>
        <v>-129197.24159999999</v>
      </c>
      <c r="N302" s="28">
        <f t="shared" si="266"/>
        <v>-162143.11679999999</v>
      </c>
      <c r="O302" s="28">
        <f t="shared" si="266"/>
        <v>-196193.49119999999</v>
      </c>
      <c r="P302" s="28">
        <f t="shared" si="266"/>
        <v>-234452.06399999998</v>
      </c>
      <c r="Q302" s="28">
        <f t="shared" si="266"/>
        <v>-273136.81919999997</v>
      </c>
      <c r="R302" s="28">
        <f t="shared" si="266"/>
        <v>-314107.71840000001</v>
      </c>
      <c r="S302" s="28">
        <f t="shared" si="266"/>
        <v>-356512.39679999999</v>
      </c>
      <c r="T302" s="28">
        <f t="shared" si="266"/>
        <v>-399294.33600000001</v>
      </c>
      <c r="U302" s="28">
        <f t="shared" si="266"/>
        <v>-477156.82559999998</v>
      </c>
      <c r="V302" s="28">
        <f t="shared" si="266"/>
        <v>-555888.61439999996</v>
      </c>
      <c r="W302" s="28">
        <f t="shared" si="266"/>
        <v>-639272.65919999999</v>
      </c>
      <c r="X302" s="28">
        <f t="shared" si="266"/>
        <v>-725575.06559999997</v>
      </c>
      <c r="Y302" s="28">
        <f t="shared" si="266"/>
        <v>-812644.22399999993</v>
      </c>
      <c r="Z302" s="28">
        <f t="shared" si="266"/>
        <v>-910161.90720000002</v>
      </c>
      <c r="AA302" s="28">
        <f t="shared" si="266"/>
        <v>-1206875.1743999999</v>
      </c>
      <c r="AB302" s="28">
        <f t="shared" si="266"/>
        <v>-1333597.54752</v>
      </c>
      <c r="AC302" s="28">
        <f t="shared" si="266"/>
        <v>-1453621.8009599999</v>
      </c>
      <c r="AD302" s="28">
        <f t="shared" si="266"/>
        <v>-1584447.94368</v>
      </c>
      <c r="AE302" s="28">
        <f t="shared" si="266"/>
        <v>-1727049.1391999999</v>
      </c>
      <c r="AF302" s="28">
        <f t="shared" si="266"/>
        <v>-1856578.1068799999</v>
      </c>
      <c r="AG302" s="28">
        <f t="shared" si="266"/>
        <v>-2023670.9606399999</v>
      </c>
      <c r="AH302" s="28">
        <f t="shared" si="266"/>
        <v>-2205801.5616000001</v>
      </c>
      <c r="AI302" s="28">
        <f t="shared" si="266"/>
        <v>-2371237.1020800001</v>
      </c>
      <c r="AJ302" s="28">
        <f t="shared" ref="AJ302:BK302" si="267">-AJ297*AJ$187</f>
        <v>-2549079.9129599999</v>
      </c>
      <c r="AK302" s="28">
        <f t="shared" si="267"/>
        <v>-2740261.3862399999</v>
      </c>
      <c r="AL302" s="28">
        <f t="shared" si="267"/>
        <v>-2945781.7804799997</v>
      </c>
      <c r="AM302" s="28">
        <f t="shared" si="267"/>
        <v>-3642951.0835199999</v>
      </c>
      <c r="AN302" s="28">
        <f t="shared" si="267"/>
        <v>-3861528.4646399999</v>
      </c>
      <c r="AO302" s="28">
        <f t="shared" si="267"/>
        <v>-4093220.4095999999</v>
      </c>
      <c r="AP302" s="28">
        <f t="shared" si="267"/>
        <v>-4338814.5561600002</v>
      </c>
      <c r="AQ302" s="28">
        <f t="shared" si="267"/>
        <v>-4599144.6412800001</v>
      </c>
      <c r="AR302" s="28">
        <f t="shared" si="267"/>
        <v>-4875094.4524799995</v>
      </c>
      <c r="AS302" s="28">
        <f t="shared" si="267"/>
        <v>-5167600.46208</v>
      </c>
      <c r="AT302" s="28">
        <f t="shared" si="267"/>
        <v>-5477657.0956800003</v>
      </c>
      <c r="AU302" s="28">
        <f t="shared" si="267"/>
        <v>-5806316.7321600001</v>
      </c>
      <c r="AV302" s="28">
        <f t="shared" si="267"/>
        <v>-6154696.2892800001</v>
      </c>
      <c r="AW302" s="28">
        <f t="shared" si="267"/>
        <v>-6523978.5407999996</v>
      </c>
      <c r="AX302" s="28">
        <f t="shared" si="267"/>
        <v>-6817558.0032000002</v>
      </c>
      <c r="AY302" s="28">
        <f t="shared" si="267"/>
        <v>-7633230.1919999998</v>
      </c>
      <c r="AZ302" s="28">
        <f t="shared" si="267"/>
        <v>-7976726.1503999997</v>
      </c>
      <c r="BA302" s="28">
        <f t="shared" si="267"/>
        <v>-8335678.9824000001</v>
      </c>
      <c r="BB302" s="28">
        <f t="shared" si="267"/>
        <v>-8710785.8207999989</v>
      </c>
      <c r="BC302" s="28">
        <f t="shared" si="267"/>
        <v>-9102772.0223999992</v>
      </c>
      <c r="BD302" s="28">
        <f t="shared" si="267"/>
        <v>-9512396.8127999995</v>
      </c>
      <c r="BE302" s="28">
        <f t="shared" si="267"/>
        <v>-9797769.6767999995</v>
      </c>
      <c r="BF302" s="28">
        <f t="shared" si="267"/>
        <v>-10091702.879999999</v>
      </c>
      <c r="BG302" s="28">
        <f t="shared" si="267"/>
        <v>-10394454.672</v>
      </c>
      <c r="BH302" s="28">
        <f t="shared" si="267"/>
        <v>-10706288.9472</v>
      </c>
      <c r="BI302" s="28">
        <f t="shared" si="267"/>
        <v>-11027478.067199999</v>
      </c>
      <c r="BJ302" s="28">
        <f t="shared" si="267"/>
        <v>-11358302.8608</v>
      </c>
      <c r="BK302" s="28">
        <f t="shared" si="267"/>
        <v>-11699052.624</v>
      </c>
    </row>
    <row r="303" spans="2:63" ht="13.5" customHeight="1" outlineLevel="1">
      <c r="B303" s="35" t="str">
        <f>B430</f>
        <v>Liquidação, por transação</v>
      </c>
      <c r="C303" s="21" t="s">
        <v>19</v>
      </c>
      <c r="D303" s="28">
        <f t="shared" ref="D303:AI303" si="268">-D298*D$187</f>
        <v>-63.475000000000001</v>
      </c>
      <c r="E303" s="28">
        <f t="shared" si="268"/>
        <v>-539.79139999999995</v>
      </c>
      <c r="F303" s="28">
        <f t="shared" si="268"/>
        <v>-1349.7323999999999</v>
      </c>
      <c r="G303" s="28">
        <f t="shared" si="268"/>
        <v>-3374.3310000000001</v>
      </c>
      <c r="H303" s="28">
        <f t="shared" si="268"/>
        <v>-8436.0813999999991</v>
      </c>
      <c r="I303" s="28">
        <f t="shared" si="268"/>
        <v>-14763.269399999999</v>
      </c>
      <c r="J303" s="28">
        <f t="shared" si="268"/>
        <v>-25835.848399999999</v>
      </c>
      <c r="K303" s="28">
        <f t="shared" si="268"/>
        <v>-39012.2428</v>
      </c>
      <c r="L303" s="28">
        <f t="shared" si="268"/>
        <v>-53641.960800000001</v>
      </c>
      <c r="M303" s="28">
        <f t="shared" si="268"/>
        <v>-69734.650599999994</v>
      </c>
      <c r="N303" s="28">
        <f t="shared" si="268"/>
        <v>-87517.298800000004</v>
      </c>
      <c r="O303" s="28">
        <f t="shared" si="268"/>
        <v>-105896.1042</v>
      </c>
      <c r="P303" s="28">
        <f t="shared" si="268"/>
        <v>-126546.299</v>
      </c>
      <c r="Q303" s="28">
        <f t="shared" si="268"/>
        <v>-147426.52719999998</v>
      </c>
      <c r="R303" s="28">
        <f t="shared" si="268"/>
        <v>-169540.70939999999</v>
      </c>
      <c r="S303" s="28">
        <f t="shared" si="268"/>
        <v>-192428.7788</v>
      </c>
      <c r="T303" s="28">
        <f t="shared" si="268"/>
        <v>-215520.476</v>
      </c>
      <c r="U303" s="28">
        <f t="shared" si="268"/>
        <v>-257547.0196</v>
      </c>
      <c r="V303" s="28">
        <f t="shared" si="268"/>
        <v>-300042.77039999998</v>
      </c>
      <c r="W303" s="28">
        <f t="shared" si="268"/>
        <v>-345049.59220000001</v>
      </c>
      <c r="X303" s="28">
        <f t="shared" si="268"/>
        <v>-391631.60959999997</v>
      </c>
      <c r="Y303" s="28">
        <f t="shared" si="268"/>
        <v>-438627.484</v>
      </c>
      <c r="Z303" s="28">
        <f t="shared" si="268"/>
        <v>-491262.9852</v>
      </c>
      <c r="AA303" s="28">
        <f t="shared" si="268"/>
        <v>-651414.9804</v>
      </c>
      <c r="AB303" s="28">
        <f t="shared" si="268"/>
        <v>-719813.81232000003</v>
      </c>
      <c r="AC303" s="28">
        <f t="shared" si="268"/>
        <v>-784597.31135999993</v>
      </c>
      <c r="AD303" s="28">
        <f t="shared" si="268"/>
        <v>-855211.16688000003</v>
      </c>
      <c r="AE303" s="28">
        <f t="shared" si="268"/>
        <v>-932180.64720000001</v>
      </c>
      <c r="AF303" s="28">
        <f t="shared" si="268"/>
        <v>-1002094.34808</v>
      </c>
      <c r="AG303" s="28">
        <f t="shared" si="268"/>
        <v>-1092283.2842399999</v>
      </c>
      <c r="AH303" s="28">
        <f t="shared" si="268"/>
        <v>-1190588.8955999999</v>
      </c>
      <c r="AI303" s="28">
        <f t="shared" si="268"/>
        <v>-1279883.29128</v>
      </c>
      <c r="AJ303" s="28">
        <f t="shared" ref="AJ303:BK303" si="269">-AJ298*AJ$187</f>
        <v>-1375874.55336</v>
      </c>
      <c r="AK303" s="28">
        <f t="shared" si="269"/>
        <v>-1479065.40384</v>
      </c>
      <c r="AL303" s="28">
        <f t="shared" si="269"/>
        <v>-1589995.7356799999</v>
      </c>
      <c r="AM303" s="28">
        <f t="shared" si="269"/>
        <v>-1966295.23832</v>
      </c>
      <c r="AN303" s="28">
        <f t="shared" si="269"/>
        <v>-2084273.1232399999</v>
      </c>
      <c r="AO303" s="28">
        <f t="shared" si="269"/>
        <v>-2209329.6385999997</v>
      </c>
      <c r="AP303" s="28">
        <f t="shared" si="269"/>
        <v>-2341889.9145599999</v>
      </c>
      <c r="AQ303" s="28">
        <f t="shared" si="269"/>
        <v>-2482403.9634799999</v>
      </c>
      <c r="AR303" s="28">
        <f t="shared" si="269"/>
        <v>-2631348.81268</v>
      </c>
      <c r="AS303" s="28">
        <f t="shared" si="269"/>
        <v>-2789229.9262799998</v>
      </c>
      <c r="AT303" s="28">
        <f t="shared" si="269"/>
        <v>-2956584.0488800001</v>
      </c>
      <c r="AU303" s="28">
        <f t="shared" si="269"/>
        <v>-3133979.2055600001</v>
      </c>
      <c r="AV303" s="28">
        <f t="shared" si="269"/>
        <v>-3322018.25648</v>
      </c>
      <c r="AW303" s="28">
        <f t="shared" si="269"/>
        <v>-3521339.6077999999</v>
      </c>
      <c r="AX303" s="28">
        <f t="shared" si="269"/>
        <v>-3679800.1211999999</v>
      </c>
      <c r="AY303" s="28">
        <f t="shared" si="269"/>
        <v>-4120061.9594999999</v>
      </c>
      <c r="AZ303" s="28">
        <f t="shared" si="269"/>
        <v>-4305465.0713999998</v>
      </c>
      <c r="BA303" s="28">
        <f t="shared" si="269"/>
        <v>-4499211.0833999999</v>
      </c>
      <c r="BB303" s="28">
        <f t="shared" si="269"/>
        <v>-4701676.2752999999</v>
      </c>
      <c r="BC303" s="28">
        <f t="shared" si="269"/>
        <v>-4913252.1608999996</v>
      </c>
      <c r="BD303" s="28">
        <f t="shared" si="269"/>
        <v>-5134348.5347999996</v>
      </c>
      <c r="BE303" s="28">
        <f t="shared" si="269"/>
        <v>-5288379.5088</v>
      </c>
      <c r="BF303" s="28">
        <f t="shared" si="269"/>
        <v>-5447030.9550000001</v>
      </c>
      <c r="BG303" s="28">
        <f t="shared" si="269"/>
        <v>-5610442.2644999996</v>
      </c>
      <c r="BH303" s="28">
        <f t="shared" si="269"/>
        <v>-5778755.8751999997</v>
      </c>
      <c r="BI303" s="28">
        <f t="shared" si="269"/>
        <v>-5952118.7951999996</v>
      </c>
      <c r="BJ303" s="28">
        <f t="shared" si="269"/>
        <v>-6130682.6027999995</v>
      </c>
      <c r="BK303" s="28">
        <f t="shared" si="269"/>
        <v>-6314603.4464999996</v>
      </c>
    </row>
    <row r="304" spans="2:63" ht="13.5" customHeight="1" outlineLevel="1">
      <c r="B304" s="35" t="str">
        <f>B431</f>
        <v>Criação de novo BIN</v>
      </c>
      <c r="C304" s="21" t="s">
        <v>19</v>
      </c>
      <c r="D304" s="28">
        <f>-(IF($D$141&gt;0,$D$431*2,$D$431))</f>
        <v>-2000</v>
      </c>
      <c r="E304" s="49">
        <v>0</v>
      </c>
      <c r="F304" s="28">
        <f t="shared" ref="F304:AK304" si="270">E304</f>
        <v>0</v>
      </c>
      <c r="G304" s="28">
        <f t="shared" si="270"/>
        <v>0</v>
      </c>
      <c r="H304" s="28">
        <f t="shared" si="270"/>
        <v>0</v>
      </c>
      <c r="I304" s="28">
        <f t="shared" si="270"/>
        <v>0</v>
      </c>
      <c r="J304" s="28">
        <f t="shared" si="270"/>
        <v>0</v>
      </c>
      <c r="K304" s="28">
        <f t="shared" si="270"/>
        <v>0</v>
      </c>
      <c r="L304" s="28">
        <f t="shared" si="270"/>
        <v>0</v>
      </c>
      <c r="M304" s="28">
        <f t="shared" si="270"/>
        <v>0</v>
      </c>
      <c r="N304" s="28">
        <f t="shared" si="270"/>
        <v>0</v>
      </c>
      <c r="O304" s="28">
        <f t="shared" si="270"/>
        <v>0</v>
      </c>
      <c r="P304" s="28">
        <f t="shared" si="270"/>
        <v>0</v>
      </c>
      <c r="Q304" s="28">
        <f t="shared" si="270"/>
        <v>0</v>
      </c>
      <c r="R304" s="28">
        <f t="shared" si="270"/>
        <v>0</v>
      </c>
      <c r="S304" s="28">
        <f t="shared" si="270"/>
        <v>0</v>
      </c>
      <c r="T304" s="28">
        <f t="shared" si="270"/>
        <v>0</v>
      </c>
      <c r="U304" s="28">
        <f t="shared" si="270"/>
        <v>0</v>
      </c>
      <c r="V304" s="28">
        <f t="shared" si="270"/>
        <v>0</v>
      </c>
      <c r="W304" s="28">
        <f t="shared" si="270"/>
        <v>0</v>
      </c>
      <c r="X304" s="28">
        <f t="shared" si="270"/>
        <v>0</v>
      </c>
      <c r="Y304" s="28">
        <f t="shared" si="270"/>
        <v>0</v>
      </c>
      <c r="Z304" s="28">
        <f t="shared" si="270"/>
        <v>0</v>
      </c>
      <c r="AA304" s="28">
        <f t="shared" si="270"/>
        <v>0</v>
      </c>
      <c r="AB304" s="28">
        <f t="shared" si="270"/>
        <v>0</v>
      </c>
      <c r="AC304" s="28">
        <f t="shared" si="270"/>
        <v>0</v>
      </c>
      <c r="AD304" s="28">
        <f t="shared" si="270"/>
        <v>0</v>
      </c>
      <c r="AE304" s="28">
        <f t="shared" si="270"/>
        <v>0</v>
      </c>
      <c r="AF304" s="28">
        <f t="shared" si="270"/>
        <v>0</v>
      </c>
      <c r="AG304" s="28">
        <f t="shared" si="270"/>
        <v>0</v>
      </c>
      <c r="AH304" s="28">
        <f t="shared" si="270"/>
        <v>0</v>
      </c>
      <c r="AI304" s="28">
        <f t="shared" si="270"/>
        <v>0</v>
      </c>
      <c r="AJ304" s="28">
        <f t="shared" si="270"/>
        <v>0</v>
      </c>
      <c r="AK304" s="28">
        <f t="shared" si="270"/>
        <v>0</v>
      </c>
      <c r="AL304" s="28">
        <f t="shared" ref="AL304:BK304" si="271">AK304</f>
        <v>0</v>
      </c>
      <c r="AM304" s="28">
        <f t="shared" si="271"/>
        <v>0</v>
      </c>
      <c r="AN304" s="28">
        <f t="shared" si="271"/>
        <v>0</v>
      </c>
      <c r="AO304" s="28">
        <f t="shared" si="271"/>
        <v>0</v>
      </c>
      <c r="AP304" s="28">
        <f t="shared" si="271"/>
        <v>0</v>
      </c>
      <c r="AQ304" s="28">
        <f t="shared" si="271"/>
        <v>0</v>
      </c>
      <c r="AR304" s="28">
        <f t="shared" si="271"/>
        <v>0</v>
      </c>
      <c r="AS304" s="28">
        <f t="shared" si="271"/>
        <v>0</v>
      </c>
      <c r="AT304" s="28">
        <f t="shared" si="271"/>
        <v>0</v>
      </c>
      <c r="AU304" s="28">
        <f t="shared" si="271"/>
        <v>0</v>
      </c>
      <c r="AV304" s="28">
        <f t="shared" si="271"/>
        <v>0</v>
      </c>
      <c r="AW304" s="28">
        <f t="shared" si="271"/>
        <v>0</v>
      </c>
      <c r="AX304" s="28">
        <f t="shared" si="271"/>
        <v>0</v>
      </c>
      <c r="AY304" s="28">
        <f t="shared" si="271"/>
        <v>0</v>
      </c>
      <c r="AZ304" s="28">
        <f t="shared" si="271"/>
        <v>0</v>
      </c>
      <c r="BA304" s="28">
        <f t="shared" si="271"/>
        <v>0</v>
      </c>
      <c r="BB304" s="28">
        <f t="shared" si="271"/>
        <v>0</v>
      </c>
      <c r="BC304" s="28">
        <f t="shared" si="271"/>
        <v>0</v>
      </c>
      <c r="BD304" s="28">
        <f t="shared" si="271"/>
        <v>0</v>
      </c>
      <c r="BE304" s="28">
        <f t="shared" si="271"/>
        <v>0</v>
      </c>
      <c r="BF304" s="28">
        <f t="shared" si="271"/>
        <v>0</v>
      </c>
      <c r="BG304" s="28">
        <f t="shared" si="271"/>
        <v>0</v>
      </c>
      <c r="BH304" s="28">
        <f t="shared" si="271"/>
        <v>0</v>
      </c>
      <c r="BI304" s="28">
        <f t="shared" si="271"/>
        <v>0</v>
      </c>
      <c r="BJ304" s="28">
        <f t="shared" si="271"/>
        <v>0</v>
      </c>
      <c r="BK304" s="28">
        <f t="shared" si="271"/>
        <v>0</v>
      </c>
    </row>
    <row r="305" spans="1:63" ht="13.5" customHeight="1" outlineLevel="1">
      <c r="A305" s="2"/>
      <c r="B305" s="35" t="str">
        <f>B432</f>
        <v>Manutenção de BIN, mensal</v>
      </c>
      <c r="C305" s="21" t="s">
        <v>19</v>
      </c>
      <c r="D305" s="49">
        <v>0</v>
      </c>
      <c r="E305" s="28">
        <f>D305</f>
        <v>0</v>
      </c>
      <c r="F305" s="28">
        <f t="shared" ref="F305:AK305" si="272">E305</f>
        <v>0</v>
      </c>
      <c r="G305" s="28">
        <f t="shared" si="272"/>
        <v>0</v>
      </c>
      <c r="H305" s="28">
        <f t="shared" si="272"/>
        <v>0</v>
      </c>
      <c r="I305" s="28">
        <f t="shared" si="272"/>
        <v>0</v>
      </c>
      <c r="J305" s="28">
        <f t="shared" si="272"/>
        <v>0</v>
      </c>
      <c r="K305" s="28">
        <f t="shared" si="272"/>
        <v>0</v>
      </c>
      <c r="L305" s="28">
        <f t="shared" si="272"/>
        <v>0</v>
      </c>
      <c r="M305" s="28">
        <f t="shared" si="272"/>
        <v>0</v>
      </c>
      <c r="N305" s="28">
        <f t="shared" si="272"/>
        <v>0</v>
      </c>
      <c r="O305" s="28">
        <f t="shared" si="272"/>
        <v>0</v>
      </c>
      <c r="P305" s="28">
        <f t="shared" si="272"/>
        <v>0</v>
      </c>
      <c r="Q305" s="28">
        <f t="shared" si="272"/>
        <v>0</v>
      </c>
      <c r="R305" s="28">
        <f t="shared" si="272"/>
        <v>0</v>
      </c>
      <c r="S305" s="28">
        <f t="shared" si="272"/>
        <v>0</v>
      </c>
      <c r="T305" s="28">
        <f t="shared" si="272"/>
        <v>0</v>
      </c>
      <c r="U305" s="28">
        <f t="shared" si="272"/>
        <v>0</v>
      </c>
      <c r="V305" s="28">
        <f t="shared" si="272"/>
        <v>0</v>
      </c>
      <c r="W305" s="28">
        <f t="shared" si="272"/>
        <v>0</v>
      </c>
      <c r="X305" s="28">
        <f t="shared" si="272"/>
        <v>0</v>
      </c>
      <c r="Y305" s="28">
        <f t="shared" si="272"/>
        <v>0</v>
      </c>
      <c r="Z305" s="28">
        <f t="shared" si="272"/>
        <v>0</v>
      </c>
      <c r="AA305" s="28">
        <f t="shared" si="272"/>
        <v>0</v>
      </c>
      <c r="AB305" s="28">
        <f t="shared" si="272"/>
        <v>0</v>
      </c>
      <c r="AC305" s="28">
        <f t="shared" si="272"/>
        <v>0</v>
      </c>
      <c r="AD305" s="28">
        <f t="shared" si="272"/>
        <v>0</v>
      </c>
      <c r="AE305" s="28">
        <f t="shared" si="272"/>
        <v>0</v>
      </c>
      <c r="AF305" s="28">
        <f t="shared" si="272"/>
        <v>0</v>
      </c>
      <c r="AG305" s="28">
        <f t="shared" si="272"/>
        <v>0</v>
      </c>
      <c r="AH305" s="28">
        <f t="shared" si="272"/>
        <v>0</v>
      </c>
      <c r="AI305" s="28">
        <f t="shared" si="272"/>
        <v>0</v>
      </c>
      <c r="AJ305" s="28">
        <f t="shared" si="272"/>
        <v>0</v>
      </c>
      <c r="AK305" s="28">
        <f t="shared" si="272"/>
        <v>0</v>
      </c>
      <c r="AL305" s="28">
        <f t="shared" ref="AL305:BK305" si="273">AK305</f>
        <v>0</v>
      </c>
      <c r="AM305" s="28">
        <f t="shared" si="273"/>
        <v>0</v>
      </c>
      <c r="AN305" s="28">
        <f t="shared" si="273"/>
        <v>0</v>
      </c>
      <c r="AO305" s="28">
        <f t="shared" si="273"/>
        <v>0</v>
      </c>
      <c r="AP305" s="28">
        <f t="shared" si="273"/>
        <v>0</v>
      </c>
      <c r="AQ305" s="28">
        <f t="shared" si="273"/>
        <v>0</v>
      </c>
      <c r="AR305" s="28">
        <f t="shared" si="273"/>
        <v>0</v>
      </c>
      <c r="AS305" s="28">
        <f t="shared" si="273"/>
        <v>0</v>
      </c>
      <c r="AT305" s="28">
        <f t="shared" si="273"/>
        <v>0</v>
      </c>
      <c r="AU305" s="28">
        <f t="shared" si="273"/>
        <v>0</v>
      </c>
      <c r="AV305" s="28">
        <f t="shared" si="273"/>
        <v>0</v>
      </c>
      <c r="AW305" s="28">
        <f t="shared" si="273"/>
        <v>0</v>
      </c>
      <c r="AX305" s="28">
        <f t="shared" si="273"/>
        <v>0</v>
      </c>
      <c r="AY305" s="28">
        <f t="shared" si="273"/>
        <v>0</v>
      </c>
      <c r="AZ305" s="28">
        <f t="shared" si="273"/>
        <v>0</v>
      </c>
      <c r="BA305" s="28">
        <f t="shared" si="273"/>
        <v>0</v>
      </c>
      <c r="BB305" s="28">
        <f t="shared" si="273"/>
        <v>0</v>
      </c>
      <c r="BC305" s="28">
        <f t="shared" si="273"/>
        <v>0</v>
      </c>
      <c r="BD305" s="28">
        <f t="shared" si="273"/>
        <v>0</v>
      </c>
      <c r="BE305" s="28">
        <f t="shared" si="273"/>
        <v>0</v>
      </c>
      <c r="BF305" s="28">
        <f t="shared" si="273"/>
        <v>0</v>
      </c>
      <c r="BG305" s="28">
        <f t="shared" si="273"/>
        <v>0</v>
      </c>
      <c r="BH305" s="28">
        <f t="shared" si="273"/>
        <v>0</v>
      </c>
      <c r="BI305" s="28">
        <f t="shared" si="273"/>
        <v>0</v>
      </c>
      <c r="BJ305" s="28">
        <f t="shared" si="273"/>
        <v>0</v>
      </c>
      <c r="BK305" s="28">
        <f t="shared" si="273"/>
        <v>0</v>
      </c>
    </row>
    <row r="306" spans="1:63" ht="13.5" customHeight="1" outlineLevel="1">
      <c r="A306" s="2"/>
      <c r="B306" s="35"/>
      <c r="C306" s="21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  <c r="AB306" s="28"/>
      <c r="AC306" s="28"/>
      <c r="AD306" s="28"/>
      <c r="AE306" s="28"/>
      <c r="AF306" s="28"/>
      <c r="AG306" s="28"/>
      <c r="AH306" s="28"/>
      <c r="AI306" s="28"/>
      <c r="AJ306" s="28"/>
      <c r="AK306" s="28"/>
      <c r="AL306" s="28"/>
      <c r="AM306" s="28"/>
      <c r="AN306" s="28"/>
      <c r="AO306" s="28"/>
      <c r="AP306" s="28"/>
      <c r="AQ306" s="28"/>
      <c r="AR306" s="28"/>
      <c r="AS306" s="28"/>
      <c r="AT306" s="28"/>
      <c r="AU306" s="28"/>
      <c r="AV306" s="28"/>
      <c r="AW306" s="28"/>
      <c r="AX306" s="28"/>
      <c r="AY306" s="28"/>
      <c r="AZ306" s="28"/>
      <c r="BA306" s="28"/>
      <c r="BB306" s="28"/>
      <c r="BC306" s="28"/>
      <c r="BD306" s="28"/>
      <c r="BE306" s="28"/>
      <c r="BF306" s="28"/>
      <c r="BG306" s="28"/>
      <c r="BH306" s="28"/>
      <c r="BI306" s="28"/>
      <c r="BJ306" s="28"/>
      <c r="BK306" s="28"/>
    </row>
    <row r="307" spans="1:63" ht="13.5" customHeight="1" outlineLevel="1">
      <c r="A307" s="2"/>
      <c r="B307" s="34" t="s">
        <v>75</v>
      </c>
      <c r="C307" s="33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</row>
    <row r="308" spans="1:63" ht="13.5" customHeight="1" outlineLevel="1">
      <c r="A308" s="2"/>
      <c r="B308" s="35" t="str">
        <f>B443</f>
        <v>Manutenção conta ativa, anual - Cartão Platinum</v>
      </c>
      <c r="C308" s="21" t="s">
        <v>19</v>
      </c>
      <c r="D308" s="28">
        <f t="shared" ref="D308:AI308" si="274">-($D$443*D$135)/12</f>
        <v>-555.72916666666663</v>
      </c>
      <c r="E308" s="28">
        <f t="shared" si="274"/>
        <v>-4725.9208333333327</v>
      </c>
      <c r="F308" s="28">
        <f t="shared" si="274"/>
        <v>-11817.025</v>
      </c>
      <c r="G308" s="28">
        <f t="shared" si="274"/>
        <v>-29542.562499999996</v>
      </c>
      <c r="H308" s="28">
        <f t="shared" si="274"/>
        <v>-73858.629166666666</v>
      </c>
      <c r="I308" s="28">
        <f t="shared" si="274"/>
        <v>-129253.71249999998</v>
      </c>
      <c r="J308" s="28">
        <f t="shared" si="274"/>
        <v>-226195.10833333331</v>
      </c>
      <c r="K308" s="28">
        <f t="shared" si="274"/>
        <v>-341555.59166666662</v>
      </c>
      <c r="L308" s="28">
        <f t="shared" si="274"/>
        <v>-469640.05</v>
      </c>
      <c r="M308" s="28">
        <f t="shared" si="274"/>
        <v>-610532.9541666666</v>
      </c>
      <c r="N308" s="28">
        <f t="shared" si="274"/>
        <v>-766221.59166666667</v>
      </c>
      <c r="O308" s="28">
        <f t="shared" si="274"/>
        <v>-927129.63749999984</v>
      </c>
      <c r="P308" s="28">
        <f t="shared" si="274"/>
        <v>-1107923.8958333333</v>
      </c>
      <c r="Q308" s="28">
        <f t="shared" si="274"/>
        <v>-1290732.1166666665</v>
      </c>
      <c r="R308" s="28">
        <f t="shared" si="274"/>
        <v>-1484343.7124999997</v>
      </c>
      <c r="S308" s="28">
        <f t="shared" si="274"/>
        <v>-1684730.7583333331</v>
      </c>
      <c r="T308" s="28">
        <f t="shared" si="274"/>
        <v>-1886900.583333333</v>
      </c>
      <c r="U308" s="28">
        <f t="shared" si="274"/>
        <v>-2254846.6416666661</v>
      </c>
      <c r="V308" s="28">
        <f t="shared" si="274"/>
        <v>-2626900.65</v>
      </c>
      <c r="W308" s="28">
        <f t="shared" si="274"/>
        <v>-3020939.3041666667</v>
      </c>
      <c r="X308" s="28">
        <f t="shared" si="274"/>
        <v>-3428768.9333333331</v>
      </c>
      <c r="Y308" s="28">
        <f t="shared" si="274"/>
        <v>-3840221.916666666</v>
      </c>
      <c r="Z308" s="28">
        <f t="shared" si="274"/>
        <v>-4301050.3249999993</v>
      </c>
      <c r="AA308" s="28">
        <f t="shared" si="274"/>
        <v>-4752662.520833333</v>
      </c>
      <c r="AB308" s="28">
        <f t="shared" si="274"/>
        <v>-5251693.9749999996</v>
      </c>
      <c r="AC308" s="28">
        <f t="shared" si="274"/>
        <v>-5724348.2999999998</v>
      </c>
      <c r="AD308" s="28">
        <f t="shared" si="274"/>
        <v>-6239540.3583333334</v>
      </c>
      <c r="AE308" s="28">
        <f t="shared" si="274"/>
        <v>-6801102.4583333321</v>
      </c>
      <c r="AF308" s="28">
        <f t="shared" si="274"/>
        <v>-7311186.2541666664</v>
      </c>
      <c r="AG308" s="28">
        <f t="shared" si="274"/>
        <v>-7969196.2624999993</v>
      </c>
      <c r="AH308" s="28">
        <f t="shared" si="274"/>
        <v>-8686424.7708333321</v>
      </c>
      <c r="AI308" s="28">
        <f t="shared" si="274"/>
        <v>-9337908.2958333325</v>
      </c>
      <c r="AJ308" s="28">
        <f t="shared" ref="AJ308:BK308" si="275">-($D$443*AJ$135)/12</f>
        <v>-10038251.529166667</v>
      </c>
      <c r="AK308" s="28">
        <f t="shared" si="275"/>
        <v>-10791122.283333333</v>
      </c>
      <c r="AL308" s="28">
        <f t="shared" si="275"/>
        <v>-11600459.566666665</v>
      </c>
      <c r="AM308" s="28">
        <f t="shared" si="275"/>
        <v>-12296490.341666667</v>
      </c>
      <c r="AN308" s="28">
        <f t="shared" si="275"/>
        <v>-13034280.829166666</v>
      </c>
      <c r="AO308" s="28">
        <f t="shared" si="275"/>
        <v>-13816338.479166664</v>
      </c>
      <c r="AP308" s="28">
        <f t="shared" si="275"/>
        <v>-14645321.899999999</v>
      </c>
      <c r="AQ308" s="28">
        <f t="shared" si="275"/>
        <v>-15524045.304166665</v>
      </c>
      <c r="AR308" s="28">
        <f t="shared" si="275"/>
        <v>-16455491.845833331</v>
      </c>
      <c r="AS308" s="28">
        <f t="shared" si="275"/>
        <v>-17442822.512499999</v>
      </c>
      <c r="AT308" s="28">
        <f t="shared" si="275"/>
        <v>-18489393.908333331</v>
      </c>
      <c r="AU308" s="28">
        <f t="shared" si="275"/>
        <v>-19598758.254166666</v>
      </c>
      <c r="AV308" s="28">
        <f t="shared" si="275"/>
        <v>-20774685.616666663</v>
      </c>
      <c r="AW308" s="28">
        <f t="shared" si="275"/>
        <v>-22021168.354166664</v>
      </c>
      <c r="AX308" s="28">
        <f t="shared" si="275"/>
        <v>-23012122.375</v>
      </c>
      <c r="AY308" s="28">
        <f t="shared" si="275"/>
        <v>-24047668.10416666</v>
      </c>
      <c r="AZ308" s="28">
        <f t="shared" si="275"/>
        <v>-25129815.058333334</v>
      </c>
      <c r="BA308" s="28">
        <f t="shared" si="275"/>
        <v>-26260657.224999998</v>
      </c>
      <c r="BB308" s="28">
        <f t="shared" si="275"/>
        <v>-27442390.845833331</v>
      </c>
      <c r="BC308" s="28">
        <f t="shared" si="275"/>
        <v>-28677301.079166666</v>
      </c>
      <c r="BD308" s="28">
        <f t="shared" si="275"/>
        <v>-29967779.783333331</v>
      </c>
      <c r="BE308" s="28">
        <f t="shared" si="275"/>
        <v>-30866816.199999999</v>
      </c>
      <c r="BF308" s="28">
        <f t="shared" si="275"/>
        <v>-31792821.04166666</v>
      </c>
      <c r="BG308" s="28">
        <f t="shared" si="275"/>
        <v>-32746607.895833328</v>
      </c>
      <c r="BH308" s="28">
        <f t="shared" si="275"/>
        <v>-33729008.133333333</v>
      </c>
      <c r="BI308" s="28">
        <f t="shared" si="275"/>
        <v>-34740879.799999997</v>
      </c>
      <c r="BJ308" s="28">
        <f t="shared" si="275"/>
        <v>-35783107.616666667</v>
      </c>
      <c r="BK308" s="28">
        <f t="shared" si="275"/>
        <v>-36856602.979166664</v>
      </c>
    </row>
    <row r="309" spans="1:63" ht="13.5" customHeight="1" outlineLevel="1">
      <c r="A309" s="2"/>
      <c r="B309" s="35" t="str">
        <f>B444</f>
        <v>Manutenção conta ativa, anual - Cartão Infinite</v>
      </c>
      <c r="C309" s="21" t="s">
        <v>19</v>
      </c>
      <c r="D309" s="28">
        <f t="shared" ref="D309:AI309" si="276">-($D$444*D$141)/12</f>
        <v>0</v>
      </c>
      <c r="E309" s="28">
        <f t="shared" si="276"/>
        <v>0</v>
      </c>
      <c r="F309" s="28">
        <f t="shared" si="276"/>
        <v>0</v>
      </c>
      <c r="G309" s="28">
        <f t="shared" si="276"/>
        <v>0</v>
      </c>
      <c r="H309" s="28">
        <f t="shared" si="276"/>
        <v>0</v>
      </c>
      <c r="I309" s="28">
        <f t="shared" si="276"/>
        <v>0</v>
      </c>
      <c r="J309" s="28">
        <f t="shared" si="276"/>
        <v>0</v>
      </c>
      <c r="K309" s="28">
        <f t="shared" si="276"/>
        <v>0</v>
      </c>
      <c r="L309" s="28">
        <f t="shared" si="276"/>
        <v>0</v>
      </c>
      <c r="M309" s="28">
        <f t="shared" si="276"/>
        <v>0</v>
      </c>
      <c r="N309" s="28">
        <f t="shared" si="276"/>
        <v>0</v>
      </c>
      <c r="O309" s="28">
        <f t="shared" si="276"/>
        <v>0</v>
      </c>
      <c r="P309" s="28">
        <f t="shared" si="276"/>
        <v>0</v>
      </c>
      <c r="Q309" s="28">
        <f t="shared" si="276"/>
        <v>0</v>
      </c>
      <c r="R309" s="28">
        <f t="shared" si="276"/>
        <v>0</v>
      </c>
      <c r="S309" s="28">
        <f t="shared" si="276"/>
        <v>0</v>
      </c>
      <c r="T309" s="28">
        <f t="shared" si="276"/>
        <v>0</v>
      </c>
      <c r="U309" s="28">
        <f t="shared" si="276"/>
        <v>0</v>
      </c>
      <c r="V309" s="28">
        <f t="shared" si="276"/>
        <v>0</v>
      </c>
      <c r="W309" s="28">
        <f t="shared" si="276"/>
        <v>0</v>
      </c>
      <c r="X309" s="28">
        <f t="shared" si="276"/>
        <v>0</v>
      </c>
      <c r="Y309" s="28">
        <f t="shared" si="276"/>
        <v>0</v>
      </c>
      <c r="Z309" s="28">
        <f t="shared" si="276"/>
        <v>0</v>
      </c>
      <c r="AA309" s="28">
        <f t="shared" si="276"/>
        <v>0</v>
      </c>
      <c r="AB309" s="28">
        <f t="shared" si="276"/>
        <v>0</v>
      </c>
      <c r="AC309" s="28">
        <f t="shared" si="276"/>
        <v>0</v>
      </c>
      <c r="AD309" s="28">
        <f t="shared" si="276"/>
        <v>0</v>
      </c>
      <c r="AE309" s="28">
        <f t="shared" si="276"/>
        <v>0</v>
      </c>
      <c r="AF309" s="28">
        <f t="shared" si="276"/>
        <v>0</v>
      </c>
      <c r="AG309" s="28">
        <f t="shared" si="276"/>
        <v>0</v>
      </c>
      <c r="AH309" s="28">
        <f t="shared" si="276"/>
        <v>0</v>
      </c>
      <c r="AI309" s="28">
        <f t="shared" si="276"/>
        <v>0</v>
      </c>
      <c r="AJ309" s="28">
        <f t="shared" ref="AJ309:BK309" si="277">-($D$444*AJ$141)/12</f>
        <v>0</v>
      </c>
      <c r="AK309" s="28">
        <f t="shared" si="277"/>
        <v>0</v>
      </c>
      <c r="AL309" s="28">
        <f t="shared" si="277"/>
        <v>0</v>
      </c>
      <c r="AM309" s="28">
        <f t="shared" si="277"/>
        <v>0</v>
      </c>
      <c r="AN309" s="28">
        <f t="shared" si="277"/>
        <v>0</v>
      </c>
      <c r="AO309" s="28">
        <f t="shared" si="277"/>
        <v>0</v>
      </c>
      <c r="AP309" s="28">
        <f t="shared" si="277"/>
        <v>0</v>
      </c>
      <c r="AQ309" s="28">
        <f t="shared" si="277"/>
        <v>0</v>
      </c>
      <c r="AR309" s="28">
        <f t="shared" si="277"/>
        <v>0</v>
      </c>
      <c r="AS309" s="28">
        <f t="shared" si="277"/>
        <v>0</v>
      </c>
      <c r="AT309" s="28">
        <f t="shared" si="277"/>
        <v>0</v>
      </c>
      <c r="AU309" s="28">
        <f t="shared" si="277"/>
        <v>0</v>
      </c>
      <c r="AV309" s="28">
        <f t="shared" si="277"/>
        <v>0</v>
      </c>
      <c r="AW309" s="28">
        <f t="shared" si="277"/>
        <v>0</v>
      </c>
      <c r="AX309" s="28">
        <f t="shared" si="277"/>
        <v>0</v>
      </c>
      <c r="AY309" s="28">
        <f t="shared" si="277"/>
        <v>0</v>
      </c>
      <c r="AZ309" s="28">
        <f t="shared" si="277"/>
        <v>0</v>
      </c>
      <c r="BA309" s="28">
        <f t="shared" si="277"/>
        <v>0</v>
      </c>
      <c r="BB309" s="28">
        <f t="shared" si="277"/>
        <v>0</v>
      </c>
      <c r="BC309" s="28">
        <f t="shared" si="277"/>
        <v>0</v>
      </c>
      <c r="BD309" s="28">
        <f t="shared" si="277"/>
        <v>0</v>
      </c>
      <c r="BE309" s="28">
        <f t="shared" si="277"/>
        <v>0</v>
      </c>
      <c r="BF309" s="28">
        <f t="shared" si="277"/>
        <v>0</v>
      </c>
      <c r="BG309" s="28">
        <f t="shared" si="277"/>
        <v>0</v>
      </c>
      <c r="BH309" s="28">
        <f t="shared" si="277"/>
        <v>0</v>
      </c>
      <c r="BI309" s="28">
        <f t="shared" si="277"/>
        <v>0</v>
      </c>
      <c r="BJ309" s="28">
        <f t="shared" si="277"/>
        <v>0</v>
      </c>
      <c r="BK309" s="28">
        <f t="shared" si="277"/>
        <v>0</v>
      </c>
    </row>
    <row r="310" spans="1:63" ht="13.5" customHeight="1" outlineLevel="1">
      <c r="A310" s="2"/>
      <c r="B310" s="35" t="str">
        <f>B445</f>
        <v>Custo de processamento, por volume</v>
      </c>
      <c r="C310" s="21" t="s">
        <v>19</v>
      </c>
      <c r="D310" s="28">
        <f t="shared" ref="D310:AI310" si="278">-$D$445*D$236</f>
        <v>-90</v>
      </c>
      <c r="E310" s="28">
        <f t="shared" si="278"/>
        <v>-765.36</v>
      </c>
      <c r="F310" s="28">
        <f t="shared" si="278"/>
        <v>-1913.7600000000002</v>
      </c>
      <c r="G310" s="28">
        <f t="shared" si="278"/>
        <v>-4784.4000000000005</v>
      </c>
      <c r="H310" s="28">
        <f t="shared" si="278"/>
        <v>-11961.36</v>
      </c>
      <c r="I310" s="28">
        <f t="shared" si="278"/>
        <v>-20932.560000000001</v>
      </c>
      <c r="J310" s="28">
        <f t="shared" si="278"/>
        <v>-36632.160000000003</v>
      </c>
      <c r="K310" s="28">
        <f t="shared" si="278"/>
        <v>-55314.720000000001</v>
      </c>
      <c r="L310" s="28">
        <f t="shared" si="278"/>
        <v>-76057.919999999998</v>
      </c>
      <c r="M310" s="28">
        <f t="shared" si="278"/>
        <v>-98875.44</v>
      </c>
      <c r="N310" s="28">
        <f t="shared" si="278"/>
        <v>-124089.12000000001</v>
      </c>
      <c r="O310" s="28">
        <f t="shared" si="278"/>
        <v>-165162.88800000001</v>
      </c>
      <c r="P310" s="28">
        <f t="shared" si="278"/>
        <v>-197370.36000000002</v>
      </c>
      <c r="Q310" s="28">
        <f t="shared" si="278"/>
        <v>-229936.60800000001</v>
      </c>
      <c r="R310" s="28">
        <f t="shared" si="278"/>
        <v>-264427.41600000003</v>
      </c>
      <c r="S310" s="28">
        <f t="shared" si="278"/>
        <v>-300125.23200000002</v>
      </c>
      <c r="T310" s="28">
        <f t="shared" si="278"/>
        <v>-336140.64</v>
      </c>
      <c r="U310" s="28">
        <f t="shared" si="278"/>
        <v>-401688.14400000003</v>
      </c>
      <c r="V310" s="28">
        <f t="shared" si="278"/>
        <v>-467967.45600000001</v>
      </c>
      <c r="W310" s="28">
        <f t="shared" si="278"/>
        <v>-538163.20799999998</v>
      </c>
      <c r="X310" s="28">
        <f t="shared" si="278"/>
        <v>-610815.74400000006</v>
      </c>
      <c r="Y310" s="28">
        <f t="shared" si="278"/>
        <v>-684113.76</v>
      </c>
      <c r="Z310" s="28">
        <f t="shared" si="278"/>
        <v>-766207.728</v>
      </c>
      <c r="AA310" s="28">
        <f t="shared" si="278"/>
        <v>-1117591.0416000001</v>
      </c>
      <c r="AB310" s="28">
        <f t="shared" si="278"/>
        <v>-1234938.54528</v>
      </c>
      <c r="AC310" s="28">
        <f t="shared" si="278"/>
        <v>-1346083.4534400001</v>
      </c>
      <c r="AD310" s="28">
        <f t="shared" si="278"/>
        <v>-1467231.1315200001</v>
      </c>
      <c r="AE310" s="28">
        <f t="shared" si="278"/>
        <v>-1599282.7488000002</v>
      </c>
      <c r="AF310" s="28">
        <f t="shared" si="278"/>
        <v>-1719229.2163200001</v>
      </c>
      <c r="AG310" s="28">
        <f t="shared" si="278"/>
        <v>-1873960.6089600001</v>
      </c>
      <c r="AH310" s="28">
        <f t="shared" si="278"/>
        <v>-2042617.2624000001</v>
      </c>
      <c r="AI310" s="28">
        <f t="shared" si="278"/>
        <v>-2195813.94912</v>
      </c>
      <c r="AJ310" s="28">
        <f t="shared" ref="AJ310:BK310" si="279">-$D$445*AJ$236</f>
        <v>-2360500.0214400003</v>
      </c>
      <c r="AK310" s="28">
        <f t="shared" si="279"/>
        <v>-2537537.9673600001</v>
      </c>
      <c r="AL310" s="28">
        <f t="shared" si="279"/>
        <v>-3020929.2748800004</v>
      </c>
      <c r="AM310" s="28">
        <f t="shared" si="279"/>
        <v>-3735883.5091200001</v>
      </c>
      <c r="AN310" s="28">
        <f t="shared" si="279"/>
        <v>-3960036.8438400002</v>
      </c>
      <c r="AO310" s="28">
        <f t="shared" si="279"/>
        <v>-4197639.2976000002</v>
      </c>
      <c r="AP310" s="28">
        <f t="shared" si="279"/>
        <v>-4449498.6009600004</v>
      </c>
      <c r="AQ310" s="28">
        <f t="shared" si="279"/>
        <v>-4716469.7596800001</v>
      </c>
      <c r="AR310" s="28">
        <f t="shared" si="279"/>
        <v>-4999459.1068799999</v>
      </c>
      <c r="AS310" s="28">
        <f t="shared" si="279"/>
        <v>-5299427.0044800006</v>
      </c>
      <c r="AT310" s="28">
        <f t="shared" si="279"/>
        <v>-5617393.24608</v>
      </c>
      <c r="AU310" s="28">
        <f t="shared" si="279"/>
        <v>-5954437.0569600007</v>
      </c>
      <c r="AV310" s="28">
        <f t="shared" si="279"/>
        <v>-6311703.8476800006</v>
      </c>
      <c r="AW310" s="28">
        <f t="shared" si="279"/>
        <v>-6690406.5648000007</v>
      </c>
      <c r="AX310" s="28">
        <f t="shared" si="279"/>
        <v>-6991475.2992000002</v>
      </c>
      <c r="AY310" s="28">
        <f t="shared" si="279"/>
        <v>-8587383.966</v>
      </c>
      <c r="AZ310" s="28">
        <f t="shared" si="279"/>
        <v>-8973816.9192000013</v>
      </c>
      <c r="BA310" s="28">
        <f t="shared" si="279"/>
        <v>-9377638.8552000001</v>
      </c>
      <c r="BB310" s="28">
        <f t="shared" si="279"/>
        <v>-9799634.0483999997</v>
      </c>
      <c r="BC310" s="28">
        <f t="shared" si="279"/>
        <v>-10240618.5252</v>
      </c>
      <c r="BD310" s="28">
        <f t="shared" si="279"/>
        <v>-10701446.4144</v>
      </c>
      <c r="BE310" s="28">
        <f t="shared" si="279"/>
        <v>-11022490.886400001</v>
      </c>
      <c r="BF310" s="28">
        <f t="shared" si="279"/>
        <v>-11353165.74</v>
      </c>
      <c r="BG310" s="28">
        <f t="shared" si="279"/>
        <v>-11693761.506000001</v>
      </c>
      <c r="BH310" s="28">
        <f t="shared" si="279"/>
        <v>-12044575.0656</v>
      </c>
      <c r="BI310" s="28">
        <f t="shared" si="279"/>
        <v>-12405912.8256</v>
      </c>
      <c r="BJ310" s="28">
        <f t="shared" si="279"/>
        <v>-12778090.718400002</v>
      </c>
      <c r="BK310" s="28">
        <f t="shared" si="279"/>
        <v>-13161434.202000001</v>
      </c>
    </row>
    <row r="311" spans="1:63" ht="13.5" customHeight="1" outlineLevel="1">
      <c r="A311" s="2"/>
      <c r="B311" s="35" t="str">
        <f>B452</f>
        <v>Autorização + Liquidação, por transação</v>
      </c>
      <c r="C311" s="21" t="s">
        <v>19</v>
      </c>
      <c r="D311" s="28">
        <f t="shared" ref="D311:AI311" si="280">-$D$446*D$187</f>
        <v>-73.962500000000006</v>
      </c>
      <c r="E311" s="28">
        <f t="shared" si="280"/>
        <v>-628.97709999999995</v>
      </c>
      <c r="F311" s="28">
        <f t="shared" si="280"/>
        <v>-1572.7385999999999</v>
      </c>
      <c r="G311" s="28">
        <f t="shared" si="280"/>
        <v>-3931.8465000000001</v>
      </c>
      <c r="H311" s="28">
        <f t="shared" si="280"/>
        <v>-9829.9120999999996</v>
      </c>
      <c r="I311" s="28">
        <f t="shared" si="280"/>
        <v>-17202.4941</v>
      </c>
      <c r="J311" s="28">
        <f t="shared" si="280"/>
        <v>-30104.512600000002</v>
      </c>
      <c r="K311" s="28">
        <f t="shared" si="280"/>
        <v>-45457.944199999998</v>
      </c>
      <c r="L311" s="28">
        <f t="shared" si="280"/>
        <v>-62504.821199999998</v>
      </c>
      <c r="M311" s="28">
        <f t="shared" si="280"/>
        <v>-81256.385899999994</v>
      </c>
      <c r="N311" s="28">
        <f t="shared" si="280"/>
        <v>-101977.12820000001</v>
      </c>
      <c r="O311" s="28">
        <f t="shared" si="280"/>
        <v>-123392.5263</v>
      </c>
      <c r="P311" s="28">
        <f t="shared" si="280"/>
        <v>-147454.59849999999</v>
      </c>
      <c r="Q311" s="28">
        <f t="shared" si="280"/>
        <v>-171784.7108</v>
      </c>
      <c r="R311" s="28">
        <f t="shared" si="280"/>
        <v>-197552.65410000001</v>
      </c>
      <c r="S311" s="28">
        <f t="shared" si="280"/>
        <v>-224222.34820000001</v>
      </c>
      <c r="T311" s="28">
        <f t="shared" si="280"/>
        <v>-251129.31400000001</v>
      </c>
      <c r="U311" s="28">
        <f t="shared" si="280"/>
        <v>-300099.5894</v>
      </c>
      <c r="V311" s="28">
        <f t="shared" si="280"/>
        <v>-349616.5956</v>
      </c>
      <c r="W311" s="28">
        <f t="shared" si="280"/>
        <v>-402059.55829999998</v>
      </c>
      <c r="X311" s="28">
        <f t="shared" si="280"/>
        <v>-456337.97440000001</v>
      </c>
      <c r="Y311" s="28">
        <f t="shared" si="280"/>
        <v>-511098.62599999999</v>
      </c>
      <c r="Z311" s="28">
        <f t="shared" si="280"/>
        <v>-572430.69779999997</v>
      </c>
      <c r="AA311" s="28">
        <f t="shared" si="280"/>
        <v>-759043.41060000006</v>
      </c>
      <c r="AB311" s="28">
        <f t="shared" si="280"/>
        <v>-838743.27047999995</v>
      </c>
      <c r="AC311" s="28">
        <f t="shared" si="280"/>
        <v>-914230.46304000006</v>
      </c>
      <c r="AD311" s="28">
        <f t="shared" si="280"/>
        <v>-996511.31831999996</v>
      </c>
      <c r="AE311" s="28">
        <f t="shared" si="280"/>
        <v>-1086197.8907999999</v>
      </c>
      <c r="AF311" s="28">
        <f t="shared" si="280"/>
        <v>-1167662.9101199999</v>
      </c>
      <c r="AG311" s="28">
        <f t="shared" si="280"/>
        <v>-1272753.09036</v>
      </c>
      <c r="AH311" s="28">
        <f t="shared" si="280"/>
        <v>-1387301.0034</v>
      </c>
      <c r="AI311" s="28">
        <f t="shared" si="280"/>
        <v>-1491348.8449200001</v>
      </c>
      <c r="AJ311" s="28">
        <f t="shared" ref="AJ311:BK311" si="281">-$D$446*AJ$187</f>
        <v>-1603200.0260399999</v>
      </c>
      <c r="AK311" s="28">
        <f t="shared" si="281"/>
        <v>-1723440.3297600001</v>
      </c>
      <c r="AL311" s="28">
        <f t="shared" si="281"/>
        <v>-1852698.85152</v>
      </c>
      <c r="AM311" s="28">
        <f t="shared" si="281"/>
        <v>-2291171.50948</v>
      </c>
      <c r="AN311" s="28">
        <f t="shared" si="281"/>
        <v>-2428641.9988600002</v>
      </c>
      <c r="AO311" s="28">
        <f t="shared" si="281"/>
        <v>-2574360.6679000002</v>
      </c>
      <c r="AP311" s="28">
        <f t="shared" si="281"/>
        <v>-2728822.88784</v>
      </c>
      <c r="AQ311" s="28">
        <f t="shared" si="281"/>
        <v>-2892553.0232199999</v>
      </c>
      <c r="AR311" s="28">
        <f t="shared" si="281"/>
        <v>-3066106.9170200001</v>
      </c>
      <c r="AS311" s="28">
        <f t="shared" si="281"/>
        <v>-3250073.5474200002</v>
      </c>
      <c r="AT311" s="28">
        <f t="shared" si="281"/>
        <v>-3445078.3413200001</v>
      </c>
      <c r="AU311" s="28">
        <f t="shared" si="281"/>
        <v>-3651783.1743399999</v>
      </c>
      <c r="AV311" s="28">
        <f t="shared" si="281"/>
        <v>-3870890.51272</v>
      </c>
      <c r="AW311" s="28">
        <f t="shared" si="281"/>
        <v>-4103144.2417000001</v>
      </c>
      <c r="AX311" s="28">
        <f t="shared" si="281"/>
        <v>-4287786.0017999997</v>
      </c>
      <c r="AY311" s="28">
        <f t="shared" si="281"/>
        <v>-4800789.01425</v>
      </c>
      <c r="AZ311" s="28">
        <f t="shared" si="281"/>
        <v>-5016824.8970999997</v>
      </c>
      <c r="BA311" s="28">
        <f t="shared" si="281"/>
        <v>-5242582.1151000001</v>
      </c>
      <c r="BB311" s="28">
        <f t="shared" si="281"/>
        <v>-5478499.1179499999</v>
      </c>
      <c r="BC311" s="28">
        <f t="shared" si="281"/>
        <v>-5725032.10635</v>
      </c>
      <c r="BD311" s="28">
        <f t="shared" si="281"/>
        <v>-5982658.5822000001</v>
      </c>
      <c r="BE311" s="28">
        <f t="shared" si="281"/>
        <v>-6162138.9431999996</v>
      </c>
      <c r="BF311" s="28">
        <f t="shared" si="281"/>
        <v>-6347003.1825000001</v>
      </c>
      <c r="BG311" s="28">
        <f t="shared" si="281"/>
        <v>-6537413.7217500005</v>
      </c>
      <c r="BH311" s="28">
        <f t="shared" si="281"/>
        <v>-6733536.5328000002</v>
      </c>
      <c r="BI311" s="28">
        <f t="shared" si="281"/>
        <v>-6935542.9128</v>
      </c>
      <c r="BJ311" s="28">
        <f t="shared" si="281"/>
        <v>-7143609.4841999998</v>
      </c>
      <c r="BK311" s="28">
        <f t="shared" si="281"/>
        <v>-7357918.1947499998</v>
      </c>
    </row>
    <row r="312" spans="1:63" ht="13.5" customHeight="1" outlineLevel="1">
      <c r="A312" s="2"/>
      <c r="B312" s="35" t="str">
        <f>B453</f>
        <v>Criação de novo BIN</v>
      </c>
      <c r="C312" s="21" t="s">
        <v>19</v>
      </c>
      <c r="D312" s="28">
        <f>-(IF($D$141&gt;0,$D$447*2,$D$447))</f>
        <v>-7274.9999999999991</v>
      </c>
      <c r="E312" s="49">
        <v>0</v>
      </c>
      <c r="F312" s="28">
        <f t="shared" ref="F312:AK312" si="282">E312</f>
        <v>0</v>
      </c>
      <c r="G312" s="28">
        <f t="shared" si="282"/>
        <v>0</v>
      </c>
      <c r="H312" s="28">
        <f t="shared" si="282"/>
        <v>0</v>
      </c>
      <c r="I312" s="28">
        <f t="shared" si="282"/>
        <v>0</v>
      </c>
      <c r="J312" s="28">
        <f t="shared" si="282"/>
        <v>0</v>
      </c>
      <c r="K312" s="28">
        <f t="shared" si="282"/>
        <v>0</v>
      </c>
      <c r="L312" s="28">
        <f t="shared" si="282"/>
        <v>0</v>
      </c>
      <c r="M312" s="28">
        <f t="shared" si="282"/>
        <v>0</v>
      </c>
      <c r="N312" s="28">
        <f t="shared" si="282"/>
        <v>0</v>
      </c>
      <c r="O312" s="28">
        <f t="shared" si="282"/>
        <v>0</v>
      </c>
      <c r="P312" s="28">
        <f t="shared" si="282"/>
        <v>0</v>
      </c>
      <c r="Q312" s="28">
        <f t="shared" si="282"/>
        <v>0</v>
      </c>
      <c r="R312" s="28">
        <f t="shared" si="282"/>
        <v>0</v>
      </c>
      <c r="S312" s="28">
        <f t="shared" si="282"/>
        <v>0</v>
      </c>
      <c r="T312" s="28">
        <f t="shared" si="282"/>
        <v>0</v>
      </c>
      <c r="U312" s="28">
        <f t="shared" si="282"/>
        <v>0</v>
      </c>
      <c r="V312" s="28">
        <f t="shared" si="282"/>
        <v>0</v>
      </c>
      <c r="W312" s="28">
        <f t="shared" si="282"/>
        <v>0</v>
      </c>
      <c r="X312" s="28">
        <f t="shared" si="282"/>
        <v>0</v>
      </c>
      <c r="Y312" s="28">
        <f t="shared" si="282"/>
        <v>0</v>
      </c>
      <c r="Z312" s="28">
        <f t="shared" si="282"/>
        <v>0</v>
      </c>
      <c r="AA312" s="28">
        <f t="shared" si="282"/>
        <v>0</v>
      </c>
      <c r="AB312" s="28">
        <f t="shared" si="282"/>
        <v>0</v>
      </c>
      <c r="AC312" s="28">
        <f t="shared" si="282"/>
        <v>0</v>
      </c>
      <c r="AD312" s="28">
        <f t="shared" si="282"/>
        <v>0</v>
      </c>
      <c r="AE312" s="28">
        <f t="shared" si="282"/>
        <v>0</v>
      </c>
      <c r="AF312" s="28">
        <f t="shared" si="282"/>
        <v>0</v>
      </c>
      <c r="AG312" s="28">
        <f t="shared" si="282"/>
        <v>0</v>
      </c>
      <c r="AH312" s="28">
        <f t="shared" si="282"/>
        <v>0</v>
      </c>
      <c r="AI312" s="28">
        <f t="shared" si="282"/>
        <v>0</v>
      </c>
      <c r="AJ312" s="28">
        <f t="shared" si="282"/>
        <v>0</v>
      </c>
      <c r="AK312" s="28">
        <f t="shared" si="282"/>
        <v>0</v>
      </c>
      <c r="AL312" s="28">
        <f t="shared" ref="AL312:BK312" si="283">AK312</f>
        <v>0</v>
      </c>
      <c r="AM312" s="28">
        <f t="shared" si="283"/>
        <v>0</v>
      </c>
      <c r="AN312" s="28">
        <f t="shared" si="283"/>
        <v>0</v>
      </c>
      <c r="AO312" s="28">
        <f t="shared" si="283"/>
        <v>0</v>
      </c>
      <c r="AP312" s="28">
        <f t="shared" si="283"/>
        <v>0</v>
      </c>
      <c r="AQ312" s="28">
        <f t="shared" si="283"/>
        <v>0</v>
      </c>
      <c r="AR312" s="28">
        <f t="shared" si="283"/>
        <v>0</v>
      </c>
      <c r="AS312" s="28">
        <f t="shared" si="283"/>
        <v>0</v>
      </c>
      <c r="AT312" s="28">
        <f t="shared" si="283"/>
        <v>0</v>
      </c>
      <c r="AU312" s="28">
        <f t="shared" si="283"/>
        <v>0</v>
      </c>
      <c r="AV312" s="28">
        <f t="shared" si="283"/>
        <v>0</v>
      </c>
      <c r="AW312" s="28">
        <f t="shared" si="283"/>
        <v>0</v>
      </c>
      <c r="AX312" s="28">
        <f t="shared" si="283"/>
        <v>0</v>
      </c>
      <c r="AY312" s="28">
        <f t="shared" si="283"/>
        <v>0</v>
      </c>
      <c r="AZ312" s="28">
        <f t="shared" si="283"/>
        <v>0</v>
      </c>
      <c r="BA312" s="28">
        <f t="shared" si="283"/>
        <v>0</v>
      </c>
      <c r="BB312" s="28">
        <f t="shared" si="283"/>
        <v>0</v>
      </c>
      <c r="BC312" s="28">
        <f t="shared" si="283"/>
        <v>0</v>
      </c>
      <c r="BD312" s="28">
        <f t="shared" si="283"/>
        <v>0</v>
      </c>
      <c r="BE312" s="28">
        <f t="shared" si="283"/>
        <v>0</v>
      </c>
      <c r="BF312" s="28">
        <f t="shared" si="283"/>
        <v>0</v>
      </c>
      <c r="BG312" s="28">
        <f t="shared" si="283"/>
        <v>0</v>
      </c>
      <c r="BH312" s="28">
        <f t="shared" si="283"/>
        <v>0</v>
      </c>
      <c r="BI312" s="28">
        <f t="shared" si="283"/>
        <v>0</v>
      </c>
      <c r="BJ312" s="28">
        <f t="shared" si="283"/>
        <v>0</v>
      </c>
      <c r="BK312" s="28">
        <f t="shared" si="283"/>
        <v>0</v>
      </c>
    </row>
    <row r="313" spans="1:63" ht="13.5" customHeight="1" outlineLevel="1">
      <c r="A313" s="2"/>
      <c r="B313" s="35" t="str">
        <f>B454</f>
        <v>Manutenção de BIN, mensal</v>
      </c>
      <c r="C313" s="21" t="s">
        <v>19</v>
      </c>
      <c r="D313" s="49">
        <v>0</v>
      </c>
      <c r="E313" s="28">
        <f>D313</f>
        <v>0</v>
      </c>
      <c r="F313" s="28">
        <f t="shared" ref="F313:AK313" si="284">E313</f>
        <v>0</v>
      </c>
      <c r="G313" s="28">
        <f t="shared" si="284"/>
        <v>0</v>
      </c>
      <c r="H313" s="28">
        <f t="shared" si="284"/>
        <v>0</v>
      </c>
      <c r="I313" s="28">
        <f t="shared" si="284"/>
        <v>0</v>
      </c>
      <c r="J313" s="28">
        <f t="shared" si="284"/>
        <v>0</v>
      </c>
      <c r="K313" s="28">
        <f t="shared" si="284"/>
        <v>0</v>
      </c>
      <c r="L313" s="28">
        <f t="shared" si="284"/>
        <v>0</v>
      </c>
      <c r="M313" s="28">
        <f t="shared" si="284"/>
        <v>0</v>
      </c>
      <c r="N313" s="28">
        <f t="shared" si="284"/>
        <v>0</v>
      </c>
      <c r="O313" s="28">
        <f t="shared" si="284"/>
        <v>0</v>
      </c>
      <c r="P313" s="28">
        <f t="shared" si="284"/>
        <v>0</v>
      </c>
      <c r="Q313" s="28">
        <f t="shared" si="284"/>
        <v>0</v>
      </c>
      <c r="R313" s="28">
        <f t="shared" si="284"/>
        <v>0</v>
      </c>
      <c r="S313" s="28">
        <f t="shared" si="284"/>
        <v>0</v>
      </c>
      <c r="T313" s="28">
        <f t="shared" si="284"/>
        <v>0</v>
      </c>
      <c r="U313" s="28">
        <f t="shared" si="284"/>
        <v>0</v>
      </c>
      <c r="V313" s="28">
        <f t="shared" si="284"/>
        <v>0</v>
      </c>
      <c r="W313" s="28">
        <f t="shared" si="284"/>
        <v>0</v>
      </c>
      <c r="X313" s="28">
        <f t="shared" si="284"/>
        <v>0</v>
      </c>
      <c r="Y313" s="28">
        <f t="shared" si="284"/>
        <v>0</v>
      </c>
      <c r="Z313" s="28">
        <f t="shared" si="284"/>
        <v>0</v>
      </c>
      <c r="AA313" s="28">
        <f t="shared" si="284"/>
        <v>0</v>
      </c>
      <c r="AB313" s="28">
        <f t="shared" si="284"/>
        <v>0</v>
      </c>
      <c r="AC313" s="28">
        <f t="shared" si="284"/>
        <v>0</v>
      </c>
      <c r="AD313" s="28">
        <f t="shared" si="284"/>
        <v>0</v>
      </c>
      <c r="AE313" s="28">
        <f t="shared" si="284"/>
        <v>0</v>
      </c>
      <c r="AF313" s="28">
        <f t="shared" si="284"/>
        <v>0</v>
      </c>
      <c r="AG313" s="28">
        <f t="shared" si="284"/>
        <v>0</v>
      </c>
      <c r="AH313" s="28">
        <f t="shared" si="284"/>
        <v>0</v>
      </c>
      <c r="AI313" s="28">
        <f t="shared" si="284"/>
        <v>0</v>
      </c>
      <c r="AJ313" s="28">
        <f t="shared" si="284"/>
        <v>0</v>
      </c>
      <c r="AK313" s="28">
        <f t="shared" si="284"/>
        <v>0</v>
      </c>
      <c r="AL313" s="28">
        <f t="shared" ref="AL313:BK313" si="285">AK313</f>
        <v>0</v>
      </c>
      <c r="AM313" s="28">
        <f t="shared" si="285"/>
        <v>0</v>
      </c>
      <c r="AN313" s="28">
        <f t="shared" si="285"/>
        <v>0</v>
      </c>
      <c r="AO313" s="28">
        <f t="shared" si="285"/>
        <v>0</v>
      </c>
      <c r="AP313" s="28">
        <f t="shared" si="285"/>
        <v>0</v>
      </c>
      <c r="AQ313" s="28">
        <f t="shared" si="285"/>
        <v>0</v>
      </c>
      <c r="AR313" s="28">
        <f t="shared" si="285"/>
        <v>0</v>
      </c>
      <c r="AS313" s="28">
        <f t="shared" si="285"/>
        <v>0</v>
      </c>
      <c r="AT313" s="28">
        <f t="shared" si="285"/>
        <v>0</v>
      </c>
      <c r="AU313" s="28">
        <f t="shared" si="285"/>
        <v>0</v>
      </c>
      <c r="AV313" s="28">
        <f t="shared" si="285"/>
        <v>0</v>
      </c>
      <c r="AW313" s="28">
        <f t="shared" si="285"/>
        <v>0</v>
      </c>
      <c r="AX313" s="28">
        <f t="shared" si="285"/>
        <v>0</v>
      </c>
      <c r="AY313" s="28">
        <f t="shared" si="285"/>
        <v>0</v>
      </c>
      <c r="AZ313" s="28">
        <f t="shared" si="285"/>
        <v>0</v>
      </c>
      <c r="BA313" s="28">
        <f t="shared" si="285"/>
        <v>0</v>
      </c>
      <c r="BB313" s="28">
        <f t="shared" si="285"/>
        <v>0</v>
      </c>
      <c r="BC313" s="28">
        <f t="shared" si="285"/>
        <v>0</v>
      </c>
      <c r="BD313" s="28">
        <f t="shared" si="285"/>
        <v>0</v>
      </c>
      <c r="BE313" s="28">
        <f t="shared" si="285"/>
        <v>0</v>
      </c>
      <c r="BF313" s="28">
        <f t="shared" si="285"/>
        <v>0</v>
      </c>
      <c r="BG313" s="28">
        <f t="shared" si="285"/>
        <v>0</v>
      </c>
      <c r="BH313" s="28">
        <f t="shared" si="285"/>
        <v>0</v>
      </c>
      <c r="BI313" s="28">
        <f t="shared" si="285"/>
        <v>0</v>
      </c>
      <c r="BJ313" s="28">
        <f t="shared" si="285"/>
        <v>0</v>
      </c>
      <c r="BK313" s="28">
        <f t="shared" si="285"/>
        <v>0</v>
      </c>
    </row>
    <row r="314" spans="1:63" ht="13.5" customHeight="1">
      <c r="A314" s="2"/>
      <c r="B314" s="23"/>
      <c r="C314" s="21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  <c r="AB314" s="28"/>
      <c r="AC314" s="28"/>
      <c r="AD314" s="28"/>
      <c r="AE314" s="28"/>
      <c r="AF314" s="28"/>
      <c r="AG314" s="28"/>
      <c r="AH314" s="28"/>
      <c r="AI314" s="28"/>
      <c r="AJ314" s="28"/>
      <c r="AK314" s="28"/>
      <c r="AL314" s="28"/>
      <c r="AM314" s="28"/>
      <c r="AN314" s="28"/>
      <c r="AO314" s="28"/>
      <c r="AP314" s="28"/>
      <c r="AQ314" s="28"/>
      <c r="AR314" s="28"/>
      <c r="AS314" s="28"/>
      <c r="AT314" s="28"/>
      <c r="AU314" s="28"/>
      <c r="AV314" s="28"/>
      <c r="AW314" s="28"/>
      <c r="AX314" s="28"/>
      <c r="AY314" s="28"/>
      <c r="AZ314" s="28"/>
      <c r="BA314" s="28"/>
      <c r="BB314" s="28"/>
      <c r="BC314" s="28"/>
      <c r="BD314" s="28"/>
      <c r="BE314" s="28"/>
      <c r="BF314" s="28"/>
      <c r="BG314" s="28"/>
      <c r="BH314" s="28"/>
      <c r="BI314" s="28"/>
      <c r="BJ314" s="28"/>
      <c r="BK314" s="28"/>
    </row>
    <row r="315" spans="1:63" ht="13.5" customHeight="1">
      <c r="A315" s="2"/>
      <c r="B315" s="3" t="s">
        <v>76</v>
      </c>
      <c r="C315" s="4" t="s">
        <v>19</v>
      </c>
      <c r="D315" s="29">
        <f t="shared" ref="D315:AI315" si="286">D281+D284</f>
        <v>-110541.78333333334</v>
      </c>
      <c r="E315" s="29">
        <f t="shared" si="286"/>
        <v>-35545.602550000011</v>
      </c>
      <c r="F315" s="29">
        <f t="shared" si="286"/>
        <v>-41943.368716666679</v>
      </c>
      <c r="G315" s="29">
        <f t="shared" si="286"/>
        <v>-133034.57950000002</v>
      </c>
      <c r="H315" s="29">
        <f t="shared" si="286"/>
        <v>-197381.54019166675</v>
      </c>
      <c r="I315" s="29">
        <f t="shared" si="286"/>
        <v>-204670.74402500002</v>
      </c>
      <c r="J315" s="29">
        <f t="shared" si="286"/>
        <v>-288953.48073333339</v>
      </c>
      <c r="K315" s="29">
        <f t="shared" si="286"/>
        <v>-280841.60539166664</v>
      </c>
      <c r="L315" s="29">
        <f t="shared" si="286"/>
        <v>-239442.53659999999</v>
      </c>
      <c r="M315" s="29">
        <f t="shared" si="286"/>
        <v>-190068.90692916652</v>
      </c>
      <c r="N315" s="29">
        <f t="shared" si="286"/>
        <v>-137583.45614166697</v>
      </c>
      <c r="O315" s="29">
        <f t="shared" si="286"/>
        <v>143404.62828124966</v>
      </c>
      <c r="P315" s="29">
        <f t="shared" si="286"/>
        <v>247428.47676666593</v>
      </c>
      <c r="Q315" s="29">
        <f t="shared" si="286"/>
        <v>423049.0311133326</v>
      </c>
      <c r="R315" s="29">
        <f t="shared" si="286"/>
        <v>581059.96630999912</v>
      </c>
      <c r="S315" s="29">
        <f t="shared" si="286"/>
        <v>758823.13828666648</v>
      </c>
      <c r="T315" s="29">
        <f t="shared" si="286"/>
        <v>954478.84781666612</v>
      </c>
      <c r="U315" s="29">
        <f t="shared" si="286"/>
        <v>785913.64662333205</v>
      </c>
      <c r="V315" s="29">
        <f t="shared" si="286"/>
        <v>1152915.5490999995</v>
      </c>
      <c r="W315" s="29">
        <f t="shared" si="286"/>
        <v>1512035.3461958328</v>
      </c>
      <c r="X315" s="29">
        <f t="shared" si="286"/>
        <v>1912657.1200666642</v>
      </c>
      <c r="Y315" s="29">
        <f t="shared" si="286"/>
        <v>2350055.0343333324</v>
      </c>
      <c r="Z315" s="29">
        <f t="shared" si="286"/>
        <v>2693656.7014249982</v>
      </c>
      <c r="AA315" s="29">
        <f t="shared" si="286"/>
        <v>6773455.9036191627</v>
      </c>
      <c r="AB315" s="29">
        <f t="shared" si="286"/>
        <v>7538569.3172369953</v>
      </c>
      <c r="AC315" s="29">
        <f t="shared" si="286"/>
        <v>8493367.0106259976</v>
      </c>
      <c r="AD315" s="29">
        <f t="shared" si="286"/>
        <v>9303972.5063996594</v>
      </c>
      <c r="AE315" s="29">
        <f t="shared" si="286"/>
        <v>10187524.939311663</v>
      </c>
      <c r="AF315" s="29">
        <f t="shared" si="286"/>
        <v>11292217.464173831</v>
      </c>
      <c r="AG315" s="29">
        <f t="shared" si="286"/>
        <v>12025401.867771499</v>
      </c>
      <c r="AH315" s="29">
        <f t="shared" si="286"/>
        <v>13153894.764439164</v>
      </c>
      <c r="AI315" s="29">
        <f t="shared" si="286"/>
        <v>14564806.310002167</v>
      </c>
      <c r="AJ315" s="29">
        <f t="shared" ref="AJ315:BK315" si="287">AJ281+AJ284</f>
        <v>15695669.864596833</v>
      </c>
      <c r="AK315" s="29">
        <f t="shared" si="287"/>
        <v>16911340.694360655</v>
      </c>
      <c r="AL315" s="29">
        <f t="shared" si="287"/>
        <v>22401076.545015331</v>
      </c>
      <c r="AM315" s="29">
        <f t="shared" si="287"/>
        <v>31114279.089126337</v>
      </c>
      <c r="AN315" s="29">
        <f t="shared" si="287"/>
        <v>33011943.945571832</v>
      </c>
      <c r="AO315" s="29">
        <f t="shared" si="287"/>
        <v>35023461.931035824</v>
      </c>
      <c r="AP315" s="29">
        <f t="shared" si="287"/>
        <v>37155669.040543996</v>
      </c>
      <c r="AQ315" s="29">
        <f t="shared" si="287"/>
        <v>39415815.576422818</v>
      </c>
      <c r="AR315" s="29">
        <f t="shared" si="287"/>
        <v>41811574.187961161</v>
      </c>
      <c r="AS315" s="29">
        <f t="shared" si="287"/>
        <v>44351078.717434488</v>
      </c>
      <c r="AT315" s="29">
        <f t="shared" si="287"/>
        <v>47042944.487153672</v>
      </c>
      <c r="AU315" s="29">
        <f t="shared" si="287"/>
        <v>49896325.704464823</v>
      </c>
      <c r="AV315" s="29">
        <f t="shared" si="287"/>
        <v>52920904.942435332</v>
      </c>
      <c r="AW315" s="29">
        <f t="shared" si="287"/>
        <v>56126962.792240828</v>
      </c>
      <c r="AX315" s="29">
        <f t="shared" si="287"/>
        <v>59681696.599754997</v>
      </c>
      <c r="AY315" s="29">
        <f t="shared" si="287"/>
        <v>79894033.018655196</v>
      </c>
      <c r="AZ315" s="29">
        <f t="shared" si="287"/>
        <v>83512364.415552884</v>
      </c>
      <c r="BA315" s="29">
        <f t="shared" si="287"/>
        <v>87293525.750411257</v>
      </c>
      <c r="BB315" s="29">
        <f t="shared" si="287"/>
        <v>91244835.730392292</v>
      </c>
      <c r="BC315" s="29">
        <f t="shared" si="287"/>
        <v>95373965.783853918</v>
      </c>
      <c r="BD315" s="29">
        <f t="shared" si="287"/>
        <v>99688901.53508915</v>
      </c>
      <c r="BE315" s="29">
        <f t="shared" si="287"/>
        <v>104083533.58865999</v>
      </c>
      <c r="BF315" s="29">
        <f t="shared" si="287"/>
        <v>107221448.58730204</v>
      </c>
      <c r="BG315" s="29">
        <f t="shared" si="287"/>
        <v>110453492.90064478</v>
      </c>
      <c r="BH315" s="29">
        <f t="shared" si="287"/>
        <v>113782504.51430666</v>
      </c>
      <c r="BI315" s="29">
        <f t="shared" si="287"/>
        <v>117211385.61164002</v>
      </c>
      <c r="BJ315" s="29">
        <f t="shared" si="287"/>
        <v>120743131.27623078</v>
      </c>
      <c r="BK315" s="29">
        <f t="shared" si="287"/>
        <v>124380829.49189894</v>
      </c>
    </row>
    <row r="316" spans="1:63" ht="13.5" customHeight="1">
      <c r="A316" s="2"/>
      <c r="B316" s="24" t="s">
        <v>77</v>
      </c>
      <c r="C316" s="25" t="s">
        <v>12</v>
      </c>
      <c r="D316" s="26">
        <f t="shared" ref="D316:AI316" si="288">D315/D$240</f>
        <v>-51.117587668593451</v>
      </c>
      <c r="E316" s="26">
        <f t="shared" si="288"/>
        <v>-1.9328872125460179</v>
      </c>
      <c r="F316" s="26">
        <f t="shared" si="288"/>
        <v>-0.91214152752225097</v>
      </c>
      <c r="G316" s="26">
        <f t="shared" si="288"/>
        <v>-1.157240043146005</v>
      </c>
      <c r="H316" s="26">
        <f t="shared" si="288"/>
        <v>-0.68677165974437726</v>
      </c>
      <c r="I316" s="26">
        <f t="shared" si="288"/>
        <v>-0.40693010165362103</v>
      </c>
      <c r="J316" s="26">
        <f t="shared" si="288"/>
        <v>-0.32828557209770237</v>
      </c>
      <c r="K316" s="26">
        <f t="shared" si="288"/>
        <v>-0.21130370979573135</v>
      </c>
      <c r="L316" s="26">
        <f t="shared" si="288"/>
        <v>-0.13102170710764438</v>
      </c>
      <c r="M316" s="26">
        <f t="shared" si="288"/>
        <v>-8.0003510009153095E-2</v>
      </c>
      <c r="N316" s="26">
        <f t="shared" si="288"/>
        <v>-4.614438938556354E-2</v>
      </c>
      <c r="O316" s="26">
        <f t="shared" si="288"/>
        <v>3.6135751680843375E-2</v>
      </c>
      <c r="P316" s="26">
        <f t="shared" si="288"/>
        <v>5.2174000924973145E-2</v>
      </c>
      <c r="Q316" s="26">
        <f t="shared" si="288"/>
        <v>7.6571821389594355E-2</v>
      </c>
      <c r="R316" s="26">
        <f t="shared" si="288"/>
        <v>9.1453612845154589E-2</v>
      </c>
      <c r="S316" s="26">
        <f t="shared" si="288"/>
        <v>0.10522633627702842</v>
      </c>
      <c r="T316" s="26">
        <f t="shared" si="288"/>
        <v>0.1181766512054256</v>
      </c>
      <c r="U316" s="26">
        <f t="shared" si="288"/>
        <v>8.1427707835375951E-2</v>
      </c>
      <c r="V316" s="26">
        <f t="shared" si="288"/>
        <v>0.10253407973757146</v>
      </c>
      <c r="W316" s="26">
        <f t="shared" si="288"/>
        <v>0.11693225725978451</v>
      </c>
      <c r="X316" s="26">
        <f t="shared" si="288"/>
        <v>0.13032066642929183</v>
      </c>
      <c r="Y316" s="26">
        <f t="shared" si="288"/>
        <v>0.14296709753994019</v>
      </c>
      <c r="Z316" s="26">
        <f t="shared" si="288"/>
        <v>0.14631272897200706</v>
      </c>
      <c r="AA316" s="26">
        <f t="shared" si="288"/>
        <v>0.25223990212441944</v>
      </c>
      <c r="AB316" s="26">
        <f t="shared" si="288"/>
        <v>0.25405630631645687</v>
      </c>
      <c r="AC316" s="26">
        <f t="shared" si="288"/>
        <v>0.26259974408057052</v>
      </c>
      <c r="AD316" s="26">
        <f t="shared" si="288"/>
        <v>0.26391026236361054</v>
      </c>
      <c r="AE316" s="26">
        <f t="shared" si="288"/>
        <v>0.26511226833476659</v>
      </c>
      <c r="AF316" s="26">
        <f t="shared" si="288"/>
        <v>0.27335803477223913</v>
      </c>
      <c r="AG316" s="26">
        <f t="shared" si="288"/>
        <v>0.2670702631023309</v>
      </c>
      <c r="AH316" s="26">
        <f t="shared" si="288"/>
        <v>0.26801170308016803</v>
      </c>
      <c r="AI316" s="26">
        <f t="shared" si="288"/>
        <v>0.27605496793612122</v>
      </c>
      <c r="AJ316" s="26">
        <f t="shared" ref="AJ316:BK316" si="289">AJ315/AJ$240</f>
        <v>0.27673382120878731</v>
      </c>
      <c r="AK316" s="26">
        <f t="shared" si="289"/>
        <v>0.27736514403517898</v>
      </c>
      <c r="AL316" s="26">
        <f t="shared" si="289"/>
        <v>0.30861336185460958</v>
      </c>
      <c r="AM316" s="26">
        <f t="shared" si="289"/>
        <v>0.34661935555109624</v>
      </c>
      <c r="AN316" s="26">
        <f t="shared" si="289"/>
        <v>0.34694310883135043</v>
      </c>
      <c r="AO316" s="26">
        <f t="shared" si="289"/>
        <v>0.34724847606280329</v>
      </c>
      <c r="AP316" s="26">
        <f t="shared" si="289"/>
        <v>0.34753648517698571</v>
      </c>
      <c r="AQ316" s="26">
        <f t="shared" si="289"/>
        <v>0.34780823162960545</v>
      </c>
      <c r="AR316" s="26">
        <f t="shared" si="289"/>
        <v>0.3480646290524263</v>
      </c>
      <c r="AS316" s="26">
        <f t="shared" si="289"/>
        <v>0.34830656972137281</v>
      </c>
      <c r="AT316" s="26">
        <f t="shared" si="289"/>
        <v>0.34853473193150469</v>
      </c>
      <c r="AU316" s="26">
        <f t="shared" si="289"/>
        <v>0.34875002745976386</v>
      </c>
      <c r="AV316" s="26">
        <f t="shared" si="289"/>
        <v>0.34895308502247352</v>
      </c>
      <c r="AW316" s="26">
        <f t="shared" si="289"/>
        <v>0.3491446769531335</v>
      </c>
      <c r="AX316" s="26">
        <f t="shared" si="289"/>
        <v>0.35527015560373454</v>
      </c>
      <c r="AY316" s="26">
        <f t="shared" si="289"/>
        <v>0.38720401876103688</v>
      </c>
      <c r="AZ316" s="26">
        <f t="shared" si="289"/>
        <v>0.38731112171757137</v>
      </c>
      <c r="BA316" s="26">
        <f t="shared" si="289"/>
        <v>0.38741365553179868</v>
      </c>
      <c r="BB316" s="26">
        <f t="shared" si="289"/>
        <v>0.38751170843486266</v>
      </c>
      <c r="BC316" s="26">
        <f t="shared" si="289"/>
        <v>0.38760560307567005</v>
      </c>
      <c r="BD316" s="26">
        <f t="shared" si="289"/>
        <v>0.38769546655273446</v>
      </c>
      <c r="BE316" s="26">
        <f t="shared" si="289"/>
        <v>0.39299649112751245</v>
      </c>
      <c r="BF316" s="26">
        <f t="shared" si="289"/>
        <v>0.39305297309453802</v>
      </c>
      <c r="BG316" s="26">
        <f t="shared" si="289"/>
        <v>0.39310775858538677</v>
      </c>
      <c r="BH316" s="26">
        <f t="shared" si="289"/>
        <v>0.39316097159809654</v>
      </c>
      <c r="BI316" s="26">
        <f t="shared" si="289"/>
        <v>0.39321263835181613</v>
      </c>
      <c r="BJ316" s="26">
        <f t="shared" si="289"/>
        <v>0.39326279416808241</v>
      </c>
      <c r="BK316" s="26">
        <f t="shared" si="289"/>
        <v>0.39331148211338601</v>
      </c>
    </row>
    <row r="317" spans="1:63" ht="13.5" customHeight="1">
      <c r="A317" s="2"/>
      <c r="B317" s="36"/>
      <c r="C317" s="37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  <c r="Y317" s="38"/>
      <c r="Z317" s="38"/>
      <c r="AA317" s="38"/>
      <c r="AB317" s="38"/>
      <c r="AC317" s="38"/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  <c r="AN317" s="38"/>
      <c r="AO317" s="38"/>
      <c r="AP317" s="38"/>
      <c r="AQ317" s="38"/>
      <c r="AR317" s="38"/>
      <c r="AS317" s="38"/>
      <c r="AT317" s="38"/>
      <c r="AU317" s="38"/>
      <c r="AV317" s="38"/>
      <c r="AW317" s="38"/>
      <c r="AX317" s="38"/>
      <c r="AY317" s="38"/>
      <c r="AZ317" s="38"/>
      <c r="BA317" s="38"/>
      <c r="BB317" s="38"/>
      <c r="BC317" s="38"/>
      <c r="BD317" s="38"/>
      <c r="BE317" s="38"/>
      <c r="BF317" s="38"/>
      <c r="BG317" s="38"/>
      <c r="BH317" s="38"/>
      <c r="BI317" s="38"/>
      <c r="BJ317" s="38"/>
      <c r="BK317" s="38"/>
    </row>
    <row r="318" spans="1:63" ht="13.5" customHeight="1">
      <c r="A318" s="2"/>
      <c r="B318" s="39"/>
      <c r="C318" s="40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  <c r="AO318" s="41"/>
      <c r="AP318" s="41"/>
      <c r="AQ318" s="41"/>
      <c r="AR318" s="41"/>
      <c r="AS318" s="41"/>
      <c r="AT318" s="41"/>
      <c r="AU318" s="41"/>
      <c r="AV318" s="41"/>
      <c r="AW318" s="41"/>
      <c r="AX318" s="41"/>
      <c r="AY318" s="41"/>
      <c r="AZ318" s="41"/>
      <c r="BA318" s="41"/>
      <c r="BB318" s="41"/>
      <c r="BC318" s="41"/>
      <c r="BD318" s="41"/>
      <c r="BE318" s="41"/>
      <c r="BF318" s="41"/>
      <c r="BG318" s="41"/>
      <c r="BH318" s="41"/>
      <c r="BI318" s="41"/>
      <c r="BJ318" s="41"/>
      <c r="BK318" s="41"/>
    </row>
    <row r="319" spans="1:63" ht="13.5" customHeight="1">
      <c r="A319" s="2" t="s">
        <v>7</v>
      </c>
      <c r="B319" s="3" t="s">
        <v>78</v>
      </c>
      <c r="C319" s="4" t="s">
        <v>19</v>
      </c>
      <c r="D319" s="29">
        <f t="shared" ref="D319:AI319" si="290">D321+D323+D325</f>
        <v>308.75</v>
      </c>
      <c r="E319" s="29">
        <f t="shared" si="290"/>
        <v>2625.6099999999988</v>
      </c>
      <c r="F319" s="29">
        <f t="shared" si="290"/>
        <v>6565.26</v>
      </c>
      <c r="G319" s="29">
        <f t="shared" si="290"/>
        <v>16413.149999999994</v>
      </c>
      <c r="H319" s="29">
        <f t="shared" si="290"/>
        <v>41034.109999999986</v>
      </c>
      <c r="I319" s="29">
        <f t="shared" si="290"/>
        <v>71810.309999999969</v>
      </c>
      <c r="J319" s="29">
        <f t="shared" si="290"/>
        <v>125668.65999999997</v>
      </c>
      <c r="K319" s="29">
        <f t="shared" si="290"/>
        <v>189760.21999999997</v>
      </c>
      <c r="L319" s="29">
        <f t="shared" si="290"/>
        <v>260920.91999999993</v>
      </c>
      <c r="M319" s="29">
        <f t="shared" si="290"/>
        <v>339197.68999999994</v>
      </c>
      <c r="N319" s="29">
        <f t="shared" si="290"/>
        <v>425694.62</v>
      </c>
      <c r="O319" s="29">
        <f t="shared" si="290"/>
        <v>379540.97999999986</v>
      </c>
      <c r="P319" s="29">
        <f t="shared" si="290"/>
        <v>453553.10000000009</v>
      </c>
      <c r="Q319" s="29">
        <f t="shared" si="290"/>
        <v>528389.6799999997</v>
      </c>
      <c r="R319" s="29">
        <f t="shared" si="290"/>
        <v>607648.85999999987</v>
      </c>
      <c r="S319" s="29">
        <f t="shared" si="290"/>
        <v>689681.7200000002</v>
      </c>
      <c r="T319" s="29">
        <f t="shared" si="290"/>
        <v>772444.39999999991</v>
      </c>
      <c r="U319" s="29">
        <f t="shared" si="290"/>
        <v>923071.24</v>
      </c>
      <c r="V319" s="29">
        <f t="shared" si="290"/>
        <v>1075379.7599999993</v>
      </c>
      <c r="W319" s="29">
        <f t="shared" si="290"/>
        <v>1236688.1799999992</v>
      </c>
      <c r="X319" s="29">
        <f t="shared" si="290"/>
        <v>1403642.2399999993</v>
      </c>
      <c r="Y319" s="29">
        <f t="shared" si="290"/>
        <v>1572079.5999999996</v>
      </c>
      <c r="Z319" s="29">
        <f t="shared" si="290"/>
        <v>1760729.8800000004</v>
      </c>
      <c r="AA319" s="29">
        <f t="shared" si="290"/>
        <v>-500299.02000000142</v>
      </c>
      <c r="AB319" s="29">
        <f t="shared" si="290"/>
        <v>-552830.61600000132</v>
      </c>
      <c r="AC319" s="29">
        <f t="shared" si="290"/>
        <v>-602585.56800000183</v>
      </c>
      <c r="AD319" s="29">
        <f t="shared" si="290"/>
        <v>-656818.34400000051</v>
      </c>
      <c r="AE319" s="29">
        <f t="shared" si="290"/>
        <v>-715932.3600000022</v>
      </c>
      <c r="AF319" s="29">
        <f t="shared" si="290"/>
        <v>-769627.40400000103</v>
      </c>
      <c r="AG319" s="29">
        <f t="shared" si="290"/>
        <v>-838894.21200000122</v>
      </c>
      <c r="AH319" s="29">
        <f t="shared" si="290"/>
        <v>-914394.77999999933</v>
      </c>
      <c r="AI319" s="29">
        <f t="shared" si="290"/>
        <v>-982974.56400000118</v>
      </c>
      <c r="AJ319" s="29">
        <f t="shared" ref="AJ319:BK319" si="291">AJ321+AJ323+AJ325</f>
        <v>-1056697.6679999977</v>
      </c>
      <c r="AK319" s="29">
        <f t="shared" si="291"/>
        <v>-1135950.1920000035</v>
      </c>
      <c r="AL319" s="29">
        <f t="shared" si="291"/>
        <v>-3866964.8159999996</v>
      </c>
      <c r="AM319" s="29">
        <f t="shared" si="291"/>
        <v>-8917087.5040000025</v>
      </c>
      <c r="AN319" s="29">
        <f t="shared" si="291"/>
        <v>-9452113.5279999971</v>
      </c>
      <c r="AO319" s="29">
        <f t="shared" si="291"/>
        <v>-10019240.920000002</v>
      </c>
      <c r="AP319" s="29">
        <f t="shared" si="291"/>
        <v>-10620397.631999999</v>
      </c>
      <c r="AQ319" s="29">
        <f t="shared" si="291"/>
        <v>-11257624.456</v>
      </c>
      <c r="AR319" s="29">
        <f t="shared" si="291"/>
        <v>-11933084.696000002</v>
      </c>
      <c r="AS319" s="29">
        <f t="shared" si="291"/>
        <v>-12649070.615999997</v>
      </c>
      <c r="AT319" s="29">
        <f t="shared" si="291"/>
        <v>-13408016.335999995</v>
      </c>
      <c r="AU319" s="29">
        <f t="shared" si="291"/>
        <v>-14212497.832000006</v>
      </c>
      <c r="AV319" s="29">
        <f t="shared" si="291"/>
        <v>-15065249.055999994</v>
      </c>
      <c r="AW319" s="29">
        <f t="shared" si="291"/>
        <v>-15969165.160000004</v>
      </c>
      <c r="AX319" s="29">
        <f t="shared" si="291"/>
        <v>-16687778.640000004</v>
      </c>
      <c r="AY319" s="29">
        <f t="shared" si="291"/>
        <v>-29005950.1875</v>
      </c>
      <c r="AZ319" s="29">
        <f t="shared" si="291"/>
        <v>-30311220.225000001</v>
      </c>
      <c r="BA319" s="29">
        <f t="shared" si="291"/>
        <v>-31675225.725000016</v>
      </c>
      <c r="BB319" s="29">
        <f t="shared" si="291"/>
        <v>-33100615.76250001</v>
      </c>
      <c r="BC319" s="29">
        <f t="shared" si="291"/>
        <v>-34590146.662500016</v>
      </c>
      <c r="BD319" s="29">
        <f t="shared" si="291"/>
        <v>-36146703.45000001</v>
      </c>
      <c r="BE319" s="29">
        <f t="shared" si="291"/>
        <v>-37231108.200000003</v>
      </c>
      <c r="BF319" s="29">
        <f t="shared" si="291"/>
        <v>-38348041.875</v>
      </c>
      <c r="BG319" s="29">
        <f t="shared" si="291"/>
        <v>-39498485.812500007</v>
      </c>
      <c r="BH319" s="29">
        <f t="shared" si="291"/>
        <v>-40683442.800000004</v>
      </c>
      <c r="BI319" s="29">
        <f t="shared" si="291"/>
        <v>-41903947.800000004</v>
      </c>
      <c r="BJ319" s="29">
        <f t="shared" si="291"/>
        <v>-43161067.950000018</v>
      </c>
      <c r="BK319" s="29">
        <f t="shared" si="291"/>
        <v>-44455902.562500015</v>
      </c>
    </row>
    <row r="320" spans="1:63" ht="13.5" customHeight="1">
      <c r="A320" s="2"/>
      <c r="B320" s="24" t="s">
        <v>63</v>
      </c>
      <c r="C320" s="25" t="s">
        <v>12</v>
      </c>
      <c r="D320" s="26">
        <f t="shared" ref="D320:AI320" si="292">D319/D$240</f>
        <v>0.14277456647398845</v>
      </c>
      <c r="E320" s="26">
        <f t="shared" si="292"/>
        <v>0.1427745664739884</v>
      </c>
      <c r="F320" s="26">
        <f t="shared" si="292"/>
        <v>0.14277456647398845</v>
      </c>
      <c r="G320" s="26">
        <f t="shared" si="292"/>
        <v>0.1427745664739884</v>
      </c>
      <c r="H320" s="26">
        <f t="shared" si="292"/>
        <v>0.1427745664739884</v>
      </c>
      <c r="I320" s="26">
        <f t="shared" si="292"/>
        <v>0.1427745664739884</v>
      </c>
      <c r="J320" s="26">
        <f t="shared" si="292"/>
        <v>0.1427745664739884</v>
      </c>
      <c r="K320" s="26">
        <f t="shared" si="292"/>
        <v>0.14277456647398842</v>
      </c>
      <c r="L320" s="26">
        <f t="shared" si="292"/>
        <v>0.1427745664739884</v>
      </c>
      <c r="M320" s="26">
        <f t="shared" si="292"/>
        <v>0.14277456647398842</v>
      </c>
      <c r="N320" s="26">
        <f t="shared" si="292"/>
        <v>0.14277456647398845</v>
      </c>
      <c r="O320" s="26">
        <f t="shared" si="292"/>
        <v>9.563846558066208E-2</v>
      </c>
      <c r="P320" s="26">
        <f t="shared" si="292"/>
        <v>9.5638465580662149E-2</v>
      </c>
      <c r="Q320" s="26">
        <f t="shared" si="292"/>
        <v>9.5638465580662066E-2</v>
      </c>
      <c r="R320" s="26">
        <f t="shared" si="292"/>
        <v>9.5638465580662094E-2</v>
      </c>
      <c r="S320" s="26">
        <f t="shared" si="292"/>
        <v>9.5638465580662149E-2</v>
      </c>
      <c r="T320" s="26">
        <f t="shared" si="292"/>
        <v>9.5638465580662108E-2</v>
      </c>
      <c r="U320" s="26">
        <f t="shared" si="292"/>
        <v>9.5638465580662121E-2</v>
      </c>
      <c r="V320" s="26">
        <f t="shared" si="292"/>
        <v>9.5638465580662052E-2</v>
      </c>
      <c r="W320" s="26">
        <f t="shared" si="292"/>
        <v>9.5638465580662066E-2</v>
      </c>
      <c r="X320" s="26">
        <f t="shared" si="292"/>
        <v>9.5638465580662066E-2</v>
      </c>
      <c r="Y320" s="26">
        <f t="shared" si="292"/>
        <v>9.5638465580662094E-2</v>
      </c>
      <c r="Z320" s="26">
        <f t="shared" si="292"/>
        <v>9.5638465580662135E-2</v>
      </c>
      <c r="AA320" s="26">
        <f t="shared" si="292"/>
        <v>-1.8630869918310856E-2</v>
      </c>
      <c r="AB320" s="26">
        <f t="shared" si="292"/>
        <v>-1.8630869918310845E-2</v>
      </c>
      <c r="AC320" s="26">
        <f t="shared" si="292"/>
        <v>-1.8630869918310859E-2</v>
      </c>
      <c r="AD320" s="26">
        <f t="shared" si="292"/>
        <v>-1.8630869918310818E-2</v>
      </c>
      <c r="AE320" s="26">
        <f t="shared" si="292"/>
        <v>-1.8630869918310859E-2</v>
      </c>
      <c r="AF320" s="26">
        <f t="shared" si="292"/>
        <v>-1.8630869918310828E-2</v>
      </c>
      <c r="AG320" s="26">
        <f t="shared" si="292"/>
        <v>-1.8630869918310828E-2</v>
      </c>
      <c r="AH320" s="26">
        <f t="shared" si="292"/>
        <v>-1.8630869918310786E-2</v>
      </c>
      <c r="AI320" s="26">
        <f t="shared" si="292"/>
        <v>-1.8630869918310825E-2</v>
      </c>
      <c r="AJ320" s="26">
        <f t="shared" ref="AJ320:BK320" si="293">AJ319/AJ$240</f>
        <v>-1.8630869918310762E-2</v>
      </c>
      <c r="AK320" s="26">
        <f t="shared" si="293"/>
        <v>-1.8630869918310859E-2</v>
      </c>
      <c r="AL320" s="26">
        <f t="shared" si="293"/>
        <v>-5.3274091967906133E-2</v>
      </c>
      <c r="AM320" s="26">
        <f t="shared" si="293"/>
        <v>-9.9338156451434012E-2</v>
      </c>
      <c r="AN320" s="26">
        <f t="shared" si="293"/>
        <v>-9.9338156451433957E-2</v>
      </c>
      <c r="AO320" s="26">
        <f t="shared" si="293"/>
        <v>-9.9338156451434012E-2</v>
      </c>
      <c r="AP320" s="26">
        <f t="shared" si="293"/>
        <v>-9.9338156451433984E-2</v>
      </c>
      <c r="AQ320" s="26">
        <f t="shared" si="293"/>
        <v>-9.9338156451433998E-2</v>
      </c>
      <c r="AR320" s="26">
        <f t="shared" si="293"/>
        <v>-9.9338156451434012E-2</v>
      </c>
      <c r="AS320" s="26">
        <f t="shared" si="293"/>
        <v>-9.933815645143397E-2</v>
      </c>
      <c r="AT320" s="26">
        <f t="shared" si="293"/>
        <v>-9.9338156451433957E-2</v>
      </c>
      <c r="AU320" s="26">
        <f t="shared" si="293"/>
        <v>-9.933815645143404E-2</v>
      </c>
      <c r="AV320" s="26">
        <f t="shared" si="293"/>
        <v>-9.9338156451433957E-2</v>
      </c>
      <c r="AW320" s="26">
        <f t="shared" si="293"/>
        <v>-9.9338156451434026E-2</v>
      </c>
      <c r="AX320" s="26">
        <f t="shared" si="293"/>
        <v>-9.9338156451434012E-2</v>
      </c>
      <c r="AY320" s="26">
        <f t="shared" si="293"/>
        <v>-0.14057646179859226</v>
      </c>
      <c r="AZ320" s="26">
        <f t="shared" si="293"/>
        <v>-0.14057646179859229</v>
      </c>
      <c r="BA320" s="26">
        <f t="shared" si="293"/>
        <v>-0.14057646179859234</v>
      </c>
      <c r="BB320" s="26">
        <f t="shared" si="293"/>
        <v>-0.14057646179859232</v>
      </c>
      <c r="BC320" s="26">
        <f t="shared" si="293"/>
        <v>-0.14057646179859234</v>
      </c>
      <c r="BD320" s="26">
        <f t="shared" si="293"/>
        <v>-0.14057646179859232</v>
      </c>
      <c r="BE320" s="26">
        <f t="shared" si="293"/>
        <v>-0.14057646179859229</v>
      </c>
      <c r="BF320" s="26">
        <f t="shared" si="293"/>
        <v>-0.14057646179859229</v>
      </c>
      <c r="BG320" s="26">
        <f t="shared" si="293"/>
        <v>-0.14057646179859232</v>
      </c>
      <c r="BH320" s="26">
        <f t="shared" si="293"/>
        <v>-0.14057646179859229</v>
      </c>
      <c r="BI320" s="26">
        <f t="shared" si="293"/>
        <v>-0.14057646179859229</v>
      </c>
      <c r="BJ320" s="26">
        <f t="shared" si="293"/>
        <v>-0.14057646179859234</v>
      </c>
      <c r="BK320" s="26">
        <f t="shared" si="293"/>
        <v>-0.14057646179859232</v>
      </c>
    </row>
    <row r="321" spans="1:64" ht="13.5" customHeight="1">
      <c r="A321" s="2"/>
      <c r="B321" s="27" t="s">
        <v>79</v>
      </c>
      <c r="C321" s="4" t="s">
        <v>19</v>
      </c>
      <c r="D321" s="18">
        <f t="shared" ref="D321:AI321" si="294">D$194*D$129*D$199</f>
        <v>1121.25</v>
      </c>
      <c r="E321" s="18">
        <f t="shared" si="294"/>
        <v>9535.1099999999988</v>
      </c>
      <c r="F321" s="18">
        <f t="shared" si="294"/>
        <v>23842.26</v>
      </c>
      <c r="G321" s="18">
        <f t="shared" si="294"/>
        <v>59605.649999999994</v>
      </c>
      <c r="H321" s="18">
        <f t="shared" si="294"/>
        <v>149018.60999999999</v>
      </c>
      <c r="I321" s="18">
        <f t="shared" si="294"/>
        <v>260784.80999999997</v>
      </c>
      <c r="J321" s="18">
        <f t="shared" si="294"/>
        <v>456375.66</v>
      </c>
      <c r="K321" s="18">
        <f t="shared" si="294"/>
        <v>689129.22</v>
      </c>
      <c r="L321" s="18">
        <f t="shared" si="294"/>
        <v>947554.91999999993</v>
      </c>
      <c r="M321" s="18">
        <f t="shared" si="294"/>
        <v>1231823.19</v>
      </c>
      <c r="N321" s="18">
        <f t="shared" si="294"/>
        <v>1545943.6199999999</v>
      </c>
      <c r="O321" s="18">
        <f t="shared" si="294"/>
        <v>1870594.8299999998</v>
      </c>
      <c r="P321" s="18">
        <f t="shared" si="294"/>
        <v>2235368.85</v>
      </c>
      <c r="Q321" s="18">
        <f t="shared" si="294"/>
        <v>2604206.2799999998</v>
      </c>
      <c r="R321" s="18">
        <f t="shared" si="294"/>
        <v>2994840.8099999996</v>
      </c>
      <c r="S321" s="18">
        <f t="shared" si="294"/>
        <v>3399145.62</v>
      </c>
      <c r="T321" s="18">
        <f t="shared" si="294"/>
        <v>3807047.4</v>
      </c>
      <c r="U321" s="18">
        <f t="shared" si="294"/>
        <v>4549422.54</v>
      </c>
      <c r="V321" s="18">
        <f t="shared" si="294"/>
        <v>5300085.96</v>
      </c>
      <c r="W321" s="18">
        <f t="shared" si="294"/>
        <v>6095106.0299999993</v>
      </c>
      <c r="X321" s="18">
        <f t="shared" si="294"/>
        <v>6917951.04</v>
      </c>
      <c r="Y321" s="18">
        <f t="shared" si="294"/>
        <v>7748106.5999999996</v>
      </c>
      <c r="Z321" s="18">
        <f t="shared" si="294"/>
        <v>8677882.9800000004</v>
      </c>
      <c r="AA321" s="18">
        <f t="shared" si="294"/>
        <v>9589064.5499999989</v>
      </c>
      <c r="AB321" s="18">
        <f t="shared" si="294"/>
        <v>10595920.139999999</v>
      </c>
      <c r="AC321" s="18">
        <f t="shared" si="294"/>
        <v>11549556.719999999</v>
      </c>
      <c r="AD321" s="18">
        <f t="shared" si="294"/>
        <v>12589018.259999998</v>
      </c>
      <c r="AE321" s="18">
        <f t="shared" si="294"/>
        <v>13722036.899999999</v>
      </c>
      <c r="AF321" s="18">
        <f t="shared" si="294"/>
        <v>14751191.909999998</v>
      </c>
      <c r="AG321" s="18">
        <f t="shared" si="294"/>
        <v>16078805.729999999</v>
      </c>
      <c r="AH321" s="18">
        <f t="shared" si="294"/>
        <v>17525899.949999999</v>
      </c>
      <c r="AI321" s="18">
        <f t="shared" si="294"/>
        <v>18840345.809999999</v>
      </c>
      <c r="AJ321" s="18">
        <f t="shared" ref="AJ321:BK321" si="295">AJ$194*AJ$129*AJ$199</f>
        <v>20253371.969999999</v>
      </c>
      <c r="AK321" s="18">
        <f t="shared" si="295"/>
        <v>21772378.679999996</v>
      </c>
      <c r="AL321" s="18">
        <f t="shared" si="295"/>
        <v>23405313.359999999</v>
      </c>
      <c r="AM321" s="18">
        <f t="shared" si="295"/>
        <v>24809638.619999997</v>
      </c>
      <c r="AN321" s="18">
        <f t="shared" si="295"/>
        <v>26298219.09</v>
      </c>
      <c r="AO321" s="18">
        <f t="shared" si="295"/>
        <v>27876113.849999998</v>
      </c>
      <c r="AP321" s="18">
        <f t="shared" si="295"/>
        <v>29548686.959999997</v>
      </c>
      <c r="AQ321" s="18">
        <f t="shared" si="295"/>
        <v>31321616.429999996</v>
      </c>
      <c r="AR321" s="18">
        <f t="shared" si="295"/>
        <v>33200921.129999995</v>
      </c>
      <c r="AS321" s="18">
        <f t="shared" si="295"/>
        <v>35192978.729999997</v>
      </c>
      <c r="AT321" s="18">
        <f t="shared" si="295"/>
        <v>37304561.579999998</v>
      </c>
      <c r="AU321" s="18">
        <f t="shared" si="295"/>
        <v>39542836.709999993</v>
      </c>
      <c r="AV321" s="18">
        <f t="shared" si="295"/>
        <v>41915410.68</v>
      </c>
      <c r="AW321" s="18">
        <f t="shared" si="295"/>
        <v>44430338.549999997</v>
      </c>
      <c r="AX321" s="18">
        <f t="shared" si="295"/>
        <v>46429706.699999996</v>
      </c>
      <c r="AY321" s="18">
        <f t="shared" si="295"/>
        <v>48519043.949999996</v>
      </c>
      <c r="AZ321" s="18">
        <f t="shared" si="295"/>
        <v>50702404.739999995</v>
      </c>
      <c r="BA321" s="18">
        <f t="shared" si="295"/>
        <v>52984013.93999999</v>
      </c>
      <c r="BB321" s="18">
        <f t="shared" si="295"/>
        <v>55368302.729999997</v>
      </c>
      <c r="BC321" s="18">
        <f t="shared" si="295"/>
        <v>57859881.68999999</v>
      </c>
      <c r="BD321" s="18">
        <f t="shared" si="295"/>
        <v>60463576.679999992</v>
      </c>
      <c r="BE321" s="18">
        <f t="shared" si="295"/>
        <v>62277490.079999998</v>
      </c>
      <c r="BF321" s="18">
        <f t="shared" si="295"/>
        <v>64145815.5</v>
      </c>
      <c r="BG321" s="18">
        <f t="shared" si="295"/>
        <v>66070194.449999996</v>
      </c>
      <c r="BH321" s="18">
        <f t="shared" si="295"/>
        <v>68052304.319999993</v>
      </c>
      <c r="BI321" s="18">
        <f t="shared" si="295"/>
        <v>70093876.319999993</v>
      </c>
      <c r="BJ321" s="18">
        <f t="shared" si="295"/>
        <v>72196695.479999989</v>
      </c>
      <c r="BK321" s="18">
        <f t="shared" si="295"/>
        <v>74362600.649999991</v>
      </c>
      <c r="BL321" s="2"/>
    </row>
    <row r="322" spans="1:64" ht="13.5" customHeight="1">
      <c r="A322" s="2"/>
      <c r="B322" s="24" t="s">
        <v>63</v>
      </c>
      <c r="C322" s="25" t="s">
        <v>12</v>
      </c>
      <c r="D322" s="26">
        <f t="shared" ref="D322:AI322" si="296">D321/D$240</f>
        <v>0.51849710982658959</v>
      </c>
      <c r="E322" s="26">
        <f t="shared" si="296"/>
        <v>0.51849710982658959</v>
      </c>
      <c r="F322" s="26">
        <f t="shared" si="296"/>
        <v>0.51849710982658959</v>
      </c>
      <c r="G322" s="26">
        <f t="shared" si="296"/>
        <v>0.51849710982658959</v>
      </c>
      <c r="H322" s="26">
        <f t="shared" si="296"/>
        <v>0.51849710982658959</v>
      </c>
      <c r="I322" s="26">
        <f t="shared" si="296"/>
        <v>0.51849710982658959</v>
      </c>
      <c r="J322" s="26">
        <f t="shared" si="296"/>
        <v>0.51849710982658959</v>
      </c>
      <c r="K322" s="26">
        <f t="shared" si="296"/>
        <v>0.51849710982658959</v>
      </c>
      <c r="L322" s="26">
        <f t="shared" si="296"/>
        <v>0.51849710982658959</v>
      </c>
      <c r="M322" s="26">
        <f t="shared" si="296"/>
        <v>0.51849710982658959</v>
      </c>
      <c r="N322" s="26">
        <f t="shared" si="296"/>
        <v>0.51849710982658959</v>
      </c>
      <c r="O322" s="26">
        <f t="shared" si="296"/>
        <v>0.47136100893326321</v>
      </c>
      <c r="P322" s="26">
        <f t="shared" si="296"/>
        <v>0.47136100893326333</v>
      </c>
      <c r="Q322" s="26">
        <f t="shared" si="296"/>
        <v>0.47136100893326327</v>
      </c>
      <c r="R322" s="26">
        <f t="shared" si="296"/>
        <v>0.47136100893326327</v>
      </c>
      <c r="S322" s="26">
        <f t="shared" si="296"/>
        <v>0.47136100893326327</v>
      </c>
      <c r="T322" s="26">
        <f t="shared" si="296"/>
        <v>0.47136100893326327</v>
      </c>
      <c r="U322" s="26">
        <f t="shared" si="296"/>
        <v>0.47136100893326333</v>
      </c>
      <c r="V322" s="26">
        <f t="shared" si="296"/>
        <v>0.47136100893326333</v>
      </c>
      <c r="W322" s="26">
        <f t="shared" si="296"/>
        <v>0.47136100893326327</v>
      </c>
      <c r="X322" s="26">
        <f t="shared" si="296"/>
        <v>0.47136100893326333</v>
      </c>
      <c r="Y322" s="26">
        <f t="shared" si="296"/>
        <v>0.47136100893326327</v>
      </c>
      <c r="Z322" s="26">
        <f t="shared" si="296"/>
        <v>0.47136100893326333</v>
      </c>
      <c r="AA322" s="26">
        <f t="shared" si="296"/>
        <v>0.35709167343429032</v>
      </c>
      <c r="AB322" s="26">
        <f t="shared" si="296"/>
        <v>0.35709167343429032</v>
      </c>
      <c r="AC322" s="26">
        <f t="shared" si="296"/>
        <v>0.35709167343429032</v>
      </c>
      <c r="AD322" s="26">
        <f t="shared" si="296"/>
        <v>0.35709167343429032</v>
      </c>
      <c r="AE322" s="26">
        <f t="shared" si="296"/>
        <v>0.35709167343429032</v>
      </c>
      <c r="AF322" s="26">
        <f t="shared" si="296"/>
        <v>0.35709167343429032</v>
      </c>
      <c r="AG322" s="26">
        <f t="shared" si="296"/>
        <v>0.35709167343429032</v>
      </c>
      <c r="AH322" s="26">
        <f t="shared" si="296"/>
        <v>0.35709167343429032</v>
      </c>
      <c r="AI322" s="26">
        <f t="shared" si="296"/>
        <v>0.35709167343429032</v>
      </c>
      <c r="AJ322" s="26">
        <f t="shared" ref="AJ322:BK322" si="297">AJ321/AJ$240</f>
        <v>0.35709167343429032</v>
      </c>
      <c r="AK322" s="26">
        <f t="shared" si="297"/>
        <v>0.35709167343429032</v>
      </c>
      <c r="AL322" s="26">
        <f t="shared" si="297"/>
        <v>0.32244845138469502</v>
      </c>
      <c r="AM322" s="26">
        <f t="shared" si="297"/>
        <v>0.27638438690116712</v>
      </c>
      <c r="AN322" s="26">
        <f t="shared" si="297"/>
        <v>0.27638438690116718</v>
      </c>
      <c r="AO322" s="26">
        <f t="shared" si="297"/>
        <v>0.27638438690116712</v>
      </c>
      <c r="AP322" s="26">
        <f t="shared" si="297"/>
        <v>0.27638438690116712</v>
      </c>
      <c r="AQ322" s="26">
        <f t="shared" si="297"/>
        <v>0.27638438690116712</v>
      </c>
      <c r="AR322" s="26">
        <f t="shared" si="297"/>
        <v>0.27638438690116712</v>
      </c>
      <c r="AS322" s="26">
        <f t="shared" si="297"/>
        <v>0.27638438690116718</v>
      </c>
      <c r="AT322" s="26">
        <f t="shared" si="297"/>
        <v>0.27638438690116718</v>
      </c>
      <c r="AU322" s="26">
        <f t="shared" si="297"/>
        <v>0.27638438690116712</v>
      </c>
      <c r="AV322" s="26">
        <f t="shared" si="297"/>
        <v>0.27638438690116712</v>
      </c>
      <c r="AW322" s="26">
        <f t="shared" si="297"/>
        <v>0.27638438690116718</v>
      </c>
      <c r="AX322" s="26">
        <f t="shared" si="297"/>
        <v>0.27638438690116712</v>
      </c>
      <c r="AY322" s="26">
        <f t="shared" si="297"/>
        <v>0.23514608155400887</v>
      </c>
      <c r="AZ322" s="26">
        <f t="shared" si="297"/>
        <v>0.23514608155400887</v>
      </c>
      <c r="BA322" s="26">
        <f t="shared" si="297"/>
        <v>0.23514608155400885</v>
      </c>
      <c r="BB322" s="26">
        <f t="shared" si="297"/>
        <v>0.23514608155400887</v>
      </c>
      <c r="BC322" s="26">
        <f t="shared" si="297"/>
        <v>0.23514608155400887</v>
      </c>
      <c r="BD322" s="26">
        <f t="shared" si="297"/>
        <v>0.23514608155400887</v>
      </c>
      <c r="BE322" s="26">
        <f t="shared" si="297"/>
        <v>0.23514608155400887</v>
      </c>
      <c r="BF322" s="26">
        <f t="shared" si="297"/>
        <v>0.23514608155400893</v>
      </c>
      <c r="BG322" s="26">
        <f t="shared" si="297"/>
        <v>0.2351460815540089</v>
      </c>
      <c r="BH322" s="26">
        <f t="shared" si="297"/>
        <v>0.23514608155400887</v>
      </c>
      <c r="BI322" s="26">
        <f t="shared" si="297"/>
        <v>0.23514608155400885</v>
      </c>
      <c r="BJ322" s="26">
        <f t="shared" si="297"/>
        <v>0.23514608155400887</v>
      </c>
      <c r="BK322" s="26">
        <f t="shared" si="297"/>
        <v>0.23514608155400885</v>
      </c>
      <c r="BL322" s="2"/>
    </row>
    <row r="323" spans="1:64" ht="13.5" customHeight="1">
      <c r="A323" s="2"/>
      <c r="B323" s="27" t="s">
        <v>80</v>
      </c>
      <c r="C323" s="4" t="s">
        <v>19</v>
      </c>
      <c r="D323" s="18">
        <f t="shared" ref="D323:AI323" si="298">-D$237*D$194*D$204</f>
        <v>-375</v>
      </c>
      <c r="E323" s="18">
        <f t="shared" si="298"/>
        <v>-3189</v>
      </c>
      <c r="F323" s="18">
        <f t="shared" si="298"/>
        <v>-7974</v>
      </c>
      <c r="G323" s="18">
        <f t="shared" si="298"/>
        <v>-19935</v>
      </c>
      <c r="H323" s="18">
        <f t="shared" si="298"/>
        <v>-49839</v>
      </c>
      <c r="I323" s="18">
        <f t="shared" si="298"/>
        <v>-87219</v>
      </c>
      <c r="J323" s="18">
        <f t="shared" si="298"/>
        <v>-152634</v>
      </c>
      <c r="K323" s="18">
        <f t="shared" si="298"/>
        <v>-230478</v>
      </c>
      <c r="L323" s="18">
        <f t="shared" si="298"/>
        <v>-316908</v>
      </c>
      <c r="M323" s="18">
        <f t="shared" si="298"/>
        <v>-411981</v>
      </c>
      <c r="N323" s="18">
        <f t="shared" si="298"/>
        <v>-517038</v>
      </c>
      <c r="O323" s="18">
        <f t="shared" si="298"/>
        <v>-688178.70000000007</v>
      </c>
      <c r="P323" s="18">
        <f t="shared" si="298"/>
        <v>-822376.5</v>
      </c>
      <c r="Q323" s="18">
        <f t="shared" si="298"/>
        <v>-958069.20000000007</v>
      </c>
      <c r="R323" s="18">
        <f t="shared" si="298"/>
        <v>-1101780.8999999999</v>
      </c>
      <c r="S323" s="18">
        <f t="shared" si="298"/>
        <v>-1250521.8</v>
      </c>
      <c r="T323" s="18">
        <f t="shared" si="298"/>
        <v>-1400586</v>
      </c>
      <c r="U323" s="18">
        <f t="shared" si="298"/>
        <v>-1673700.6</v>
      </c>
      <c r="V323" s="18">
        <f t="shared" si="298"/>
        <v>-1949864.4000000001</v>
      </c>
      <c r="W323" s="18">
        <f t="shared" si="298"/>
        <v>-2242346.7000000002</v>
      </c>
      <c r="X323" s="18">
        <f t="shared" si="298"/>
        <v>-2545065.6</v>
      </c>
      <c r="Y323" s="18">
        <f t="shared" si="298"/>
        <v>-2850474</v>
      </c>
      <c r="Z323" s="18">
        <f t="shared" si="298"/>
        <v>-3192532.2</v>
      </c>
      <c r="AA323" s="18">
        <f t="shared" si="298"/>
        <v>-4656629.34</v>
      </c>
      <c r="AB323" s="18">
        <f t="shared" si="298"/>
        <v>-5145577.2719999999</v>
      </c>
      <c r="AC323" s="18">
        <f t="shared" si="298"/>
        <v>-5608681.0560000008</v>
      </c>
      <c r="AD323" s="18">
        <f t="shared" si="298"/>
        <v>-6113463.0479999995</v>
      </c>
      <c r="AE323" s="18">
        <f t="shared" si="298"/>
        <v>-6663678.1200000001</v>
      </c>
      <c r="AF323" s="18">
        <f t="shared" si="298"/>
        <v>-7163455.068</v>
      </c>
      <c r="AG323" s="18">
        <f t="shared" si="298"/>
        <v>-7808169.2039999999</v>
      </c>
      <c r="AH323" s="18">
        <f t="shared" si="298"/>
        <v>-8510905.2599999998</v>
      </c>
      <c r="AI323" s="18">
        <f t="shared" si="298"/>
        <v>-9149224.7880000006</v>
      </c>
      <c r="AJ323" s="18">
        <f t="shared" ref="AJ323:BK323" si="299">-AJ$237*AJ$194*AJ$204</f>
        <v>-9835416.7559999991</v>
      </c>
      <c r="AK323" s="18">
        <f t="shared" si="299"/>
        <v>-10573074.864</v>
      </c>
      <c r="AL323" s="18">
        <f t="shared" si="299"/>
        <v>-12587205.312000001</v>
      </c>
      <c r="AM323" s="18">
        <f t="shared" si="299"/>
        <v>-15566181.288000001</v>
      </c>
      <c r="AN323" s="18">
        <f t="shared" si="299"/>
        <v>-16500153.515999999</v>
      </c>
      <c r="AO323" s="18">
        <f t="shared" si="299"/>
        <v>-17490163.740000002</v>
      </c>
      <c r="AP323" s="18">
        <f t="shared" si="299"/>
        <v>-18539577.504000001</v>
      </c>
      <c r="AQ323" s="18">
        <f t="shared" si="299"/>
        <v>-19651957.331999999</v>
      </c>
      <c r="AR323" s="18">
        <f t="shared" si="299"/>
        <v>-20831079.612</v>
      </c>
      <c r="AS323" s="18">
        <f t="shared" si="299"/>
        <v>-22080945.851999998</v>
      </c>
      <c r="AT323" s="18">
        <f t="shared" si="299"/>
        <v>-23405805.191999998</v>
      </c>
      <c r="AU323" s="18">
        <f t="shared" si="299"/>
        <v>-24810154.404000003</v>
      </c>
      <c r="AV323" s="18">
        <f t="shared" si="299"/>
        <v>-26298766.031999998</v>
      </c>
      <c r="AW323" s="18">
        <f t="shared" si="299"/>
        <v>-27876694.02</v>
      </c>
      <c r="AX323" s="18">
        <f t="shared" si="299"/>
        <v>-29131147.080000002</v>
      </c>
      <c r="AY323" s="18">
        <f t="shared" si="299"/>
        <v>-35780766.524999999</v>
      </c>
      <c r="AZ323" s="18">
        <f t="shared" si="299"/>
        <v>-37390903.829999998</v>
      </c>
      <c r="BA323" s="18">
        <f t="shared" si="299"/>
        <v>-39073495.230000004</v>
      </c>
      <c r="BB323" s="18">
        <f t="shared" si="299"/>
        <v>-40831808.535000004</v>
      </c>
      <c r="BC323" s="18">
        <f t="shared" si="299"/>
        <v>-42669243.855000004</v>
      </c>
      <c r="BD323" s="18">
        <f t="shared" si="299"/>
        <v>-44589360.060000002</v>
      </c>
      <c r="BE323" s="18">
        <f t="shared" si="299"/>
        <v>-45927045.359999999</v>
      </c>
      <c r="BF323" s="18">
        <f t="shared" si="299"/>
        <v>-47304857.25</v>
      </c>
      <c r="BG323" s="18">
        <f t="shared" si="299"/>
        <v>-48724006.274999999</v>
      </c>
      <c r="BH323" s="18">
        <f t="shared" si="299"/>
        <v>-50185729.439999998</v>
      </c>
      <c r="BI323" s="18">
        <f t="shared" si="299"/>
        <v>-51691303.439999998</v>
      </c>
      <c r="BJ323" s="18">
        <f t="shared" si="299"/>
        <v>-53242044.660000004</v>
      </c>
      <c r="BK323" s="18">
        <f t="shared" si="299"/>
        <v>-54839309.175000004</v>
      </c>
      <c r="BL323" s="2"/>
    </row>
    <row r="324" spans="1:64" ht="13.5" customHeight="1">
      <c r="A324" s="2"/>
      <c r="B324" s="24" t="s">
        <v>63</v>
      </c>
      <c r="C324" s="25" t="s">
        <v>12</v>
      </c>
      <c r="D324" s="26">
        <f t="shared" ref="D324:AI324" si="300">D323/D$240</f>
        <v>-0.17341040462427745</v>
      </c>
      <c r="E324" s="26">
        <f t="shared" si="300"/>
        <v>-0.17341040462427748</v>
      </c>
      <c r="F324" s="26">
        <f t="shared" si="300"/>
        <v>-0.17341040462427745</v>
      </c>
      <c r="G324" s="26">
        <f t="shared" si="300"/>
        <v>-0.17341040462427745</v>
      </c>
      <c r="H324" s="26">
        <f t="shared" si="300"/>
        <v>-0.17341040462427748</v>
      </c>
      <c r="I324" s="26">
        <f t="shared" si="300"/>
        <v>-0.17341040462427748</v>
      </c>
      <c r="J324" s="26">
        <f t="shared" si="300"/>
        <v>-0.17341040462427745</v>
      </c>
      <c r="K324" s="26">
        <f t="shared" si="300"/>
        <v>-0.17341040462427745</v>
      </c>
      <c r="L324" s="26">
        <f t="shared" si="300"/>
        <v>-0.17341040462427745</v>
      </c>
      <c r="M324" s="26">
        <f t="shared" si="300"/>
        <v>-0.17341040462427745</v>
      </c>
      <c r="N324" s="26">
        <f t="shared" si="300"/>
        <v>-0.17341040462427748</v>
      </c>
      <c r="O324" s="26">
        <f t="shared" si="300"/>
        <v>-0.17341040462427748</v>
      </c>
      <c r="P324" s="26">
        <f t="shared" si="300"/>
        <v>-0.17341040462427748</v>
      </c>
      <c r="Q324" s="26">
        <f t="shared" si="300"/>
        <v>-0.17341040462427748</v>
      </c>
      <c r="R324" s="26">
        <f t="shared" si="300"/>
        <v>-0.17341040462427745</v>
      </c>
      <c r="S324" s="26">
        <f t="shared" si="300"/>
        <v>-0.17341040462427745</v>
      </c>
      <c r="T324" s="26">
        <f t="shared" si="300"/>
        <v>-0.17341040462427745</v>
      </c>
      <c r="U324" s="26">
        <f t="shared" si="300"/>
        <v>-0.17341040462427748</v>
      </c>
      <c r="V324" s="26">
        <f t="shared" si="300"/>
        <v>-0.17341040462427748</v>
      </c>
      <c r="W324" s="26">
        <f t="shared" si="300"/>
        <v>-0.17341040462427748</v>
      </c>
      <c r="X324" s="26">
        <f t="shared" si="300"/>
        <v>-0.17341040462427748</v>
      </c>
      <c r="Y324" s="26">
        <f t="shared" si="300"/>
        <v>-0.17341040462427748</v>
      </c>
      <c r="Z324" s="26">
        <f t="shared" si="300"/>
        <v>-0.17341040462427748</v>
      </c>
      <c r="AA324" s="26">
        <f t="shared" si="300"/>
        <v>-0.17341040462427745</v>
      </c>
      <c r="AB324" s="26">
        <f t="shared" si="300"/>
        <v>-0.17341040462427745</v>
      </c>
      <c r="AC324" s="26">
        <f t="shared" si="300"/>
        <v>-0.17341040462427748</v>
      </c>
      <c r="AD324" s="26">
        <f t="shared" si="300"/>
        <v>-0.17341040462427745</v>
      </c>
      <c r="AE324" s="26">
        <f t="shared" si="300"/>
        <v>-0.17341040462427745</v>
      </c>
      <c r="AF324" s="26">
        <f t="shared" si="300"/>
        <v>-0.17341040462427748</v>
      </c>
      <c r="AG324" s="26">
        <f t="shared" si="300"/>
        <v>-0.17341040462427745</v>
      </c>
      <c r="AH324" s="26">
        <f t="shared" si="300"/>
        <v>-0.17341040462427745</v>
      </c>
      <c r="AI324" s="26">
        <f t="shared" si="300"/>
        <v>-0.17341040462427748</v>
      </c>
      <c r="AJ324" s="26">
        <f t="shared" ref="AJ324:BK324" si="301">AJ323/AJ$240</f>
        <v>-0.17341040462427743</v>
      </c>
      <c r="AK324" s="26">
        <f t="shared" si="301"/>
        <v>-0.17341040462427745</v>
      </c>
      <c r="AL324" s="26">
        <f t="shared" si="301"/>
        <v>-0.17341040462427748</v>
      </c>
      <c r="AM324" s="26">
        <f t="shared" si="301"/>
        <v>-0.17341040462427745</v>
      </c>
      <c r="AN324" s="26">
        <f t="shared" si="301"/>
        <v>-0.17341040462427745</v>
      </c>
      <c r="AO324" s="26">
        <f t="shared" si="301"/>
        <v>-0.17341040462427748</v>
      </c>
      <c r="AP324" s="26">
        <f t="shared" si="301"/>
        <v>-0.17341040462427745</v>
      </c>
      <c r="AQ324" s="26">
        <f t="shared" si="301"/>
        <v>-0.17341040462427745</v>
      </c>
      <c r="AR324" s="26">
        <f t="shared" si="301"/>
        <v>-0.17341040462427745</v>
      </c>
      <c r="AS324" s="26">
        <f t="shared" si="301"/>
        <v>-0.17341040462427745</v>
      </c>
      <c r="AT324" s="26">
        <f t="shared" si="301"/>
        <v>-0.17341040462427745</v>
      </c>
      <c r="AU324" s="26">
        <f t="shared" si="301"/>
        <v>-0.17341040462427748</v>
      </c>
      <c r="AV324" s="26">
        <f t="shared" si="301"/>
        <v>-0.17341040462427743</v>
      </c>
      <c r="AW324" s="26">
        <f t="shared" si="301"/>
        <v>-0.17341040462427748</v>
      </c>
      <c r="AX324" s="26">
        <f t="shared" si="301"/>
        <v>-0.17341040462427745</v>
      </c>
      <c r="AY324" s="26">
        <f t="shared" si="301"/>
        <v>-0.17341040462427745</v>
      </c>
      <c r="AZ324" s="26">
        <f t="shared" si="301"/>
        <v>-0.17341040462427745</v>
      </c>
      <c r="BA324" s="26">
        <f t="shared" si="301"/>
        <v>-0.17341040462427748</v>
      </c>
      <c r="BB324" s="26">
        <f t="shared" si="301"/>
        <v>-0.17341040462427748</v>
      </c>
      <c r="BC324" s="26">
        <f t="shared" si="301"/>
        <v>-0.17341040462427748</v>
      </c>
      <c r="BD324" s="26">
        <f t="shared" si="301"/>
        <v>-0.17341040462427748</v>
      </c>
      <c r="BE324" s="26">
        <f t="shared" si="301"/>
        <v>-0.17341040462427745</v>
      </c>
      <c r="BF324" s="26">
        <f t="shared" si="301"/>
        <v>-0.17341040462427748</v>
      </c>
      <c r="BG324" s="26">
        <f t="shared" si="301"/>
        <v>-0.17341040462427748</v>
      </c>
      <c r="BH324" s="26">
        <f t="shared" si="301"/>
        <v>-0.17341040462427745</v>
      </c>
      <c r="BI324" s="26">
        <f t="shared" si="301"/>
        <v>-0.17341040462427745</v>
      </c>
      <c r="BJ324" s="26">
        <f t="shared" si="301"/>
        <v>-0.17341040462427748</v>
      </c>
      <c r="BK324" s="26">
        <f t="shared" si="301"/>
        <v>-0.17341040462427745</v>
      </c>
      <c r="BL324" s="2"/>
    </row>
    <row r="325" spans="1:64" ht="13.5" customHeight="1">
      <c r="A325" s="2"/>
      <c r="B325" s="27" t="s">
        <v>81</v>
      </c>
      <c r="C325" s="4" t="s">
        <v>19</v>
      </c>
      <c r="D325" s="18">
        <f t="shared" ref="D325:AI325" si="302">-D$237*(1-D$194)*D$209</f>
        <v>-437.5</v>
      </c>
      <c r="E325" s="18">
        <f t="shared" si="302"/>
        <v>-3720.5</v>
      </c>
      <c r="F325" s="18">
        <f t="shared" si="302"/>
        <v>-9302.9999999999982</v>
      </c>
      <c r="G325" s="18">
        <f t="shared" si="302"/>
        <v>-23257.5</v>
      </c>
      <c r="H325" s="18">
        <f t="shared" si="302"/>
        <v>-58145.5</v>
      </c>
      <c r="I325" s="18">
        <f t="shared" si="302"/>
        <v>-101755.5</v>
      </c>
      <c r="J325" s="18">
        <f t="shared" si="302"/>
        <v>-178073</v>
      </c>
      <c r="K325" s="18">
        <f t="shared" si="302"/>
        <v>-268891</v>
      </c>
      <c r="L325" s="18">
        <f t="shared" si="302"/>
        <v>-369726</v>
      </c>
      <c r="M325" s="18">
        <f t="shared" si="302"/>
        <v>-480644.5</v>
      </c>
      <c r="N325" s="18">
        <f t="shared" si="302"/>
        <v>-603210.99999999988</v>
      </c>
      <c r="O325" s="18">
        <f t="shared" si="302"/>
        <v>-802875.15</v>
      </c>
      <c r="P325" s="18">
        <f t="shared" si="302"/>
        <v>-959439.25</v>
      </c>
      <c r="Q325" s="18">
        <f t="shared" si="302"/>
        <v>-1117747.3999999999</v>
      </c>
      <c r="R325" s="18">
        <f t="shared" si="302"/>
        <v>-1285411.0499999998</v>
      </c>
      <c r="S325" s="18">
        <f t="shared" si="302"/>
        <v>-1458942.1</v>
      </c>
      <c r="T325" s="18">
        <f t="shared" si="302"/>
        <v>-1634017</v>
      </c>
      <c r="U325" s="18">
        <f t="shared" si="302"/>
        <v>-1952650.7</v>
      </c>
      <c r="V325" s="18">
        <f t="shared" si="302"/>
        <v>-2274841.8000000003</v>
      </c>
      <c r="W325" s="18">
        <f t="shared" si="302"/>
        <v>-2616071.15</v>
      </c>
      <c r="X325" s="18">
        <f t="shared" si="302"/>
        <v>-2969243.2</v>
      </c>
      <c r="Y325" s="18">
        <f t="shared" si="302"/>
        <v>-3325553</v>
      </c>
      <c r="Z325" s="18">
        <f t="shared" si="302"/>
        <v>-3724620.9</v>
      </c>
      <c r="AA325" s="18">
        <f t="shared" si="302"/>
        <v>-5432734.2300000004</v>
      </c>
      <c r="AB325" s="18">
        <f t="shared" si="302"/>
        <v>-6003173.4840000002</v>
      </c>
      <c r="AC325" s="18">
        <f t="shared" si="302"/>
        <v>-6543461.2319999998</v>
      </c>
      <c r="AD325" s="18">
        <f t="shared" si="302"/>
        <v>-7132373.5559999989</v>
      </c>
      <c r="AE325" s="18">
        <f t="shared" si="302"/>
        <v>-7774291.1400000006</v>
      </c>
      <c r="AF325" s="18">
        <f t="shared" si="302"/>
        <v>-8357364.2459999993</v>
      </c>
      <c r="AG325" s="18">
        <f t="shared" si="302"/>
        <v>-9109530.7379999999</v>
      </c>
      <c r="AH325" s="18">
        <f t="shared" si="302"/>
        <v>-9929389.4699999988</v>
      </c>
      <c r="AI325" s="18">
        <f t="shared" si="302"/>
        <v>-10674095.585999999</v>
      </c>
      <c r="AJ325" s="18">
        <f t="shared" ref="AJ325:BK325" si="303">-AJ$237*(1-AJ$194)*AJ$209</f>
        <v>-11474652.881999997</v>
      </c>
      <c r="AK325" s="18">
        <f t="shared" si="303"/>
        <v>-12335254.007999999</v>
      </c>
      <c r="AL325" s="18">
        <f t="shared" si="303"/>
        <v>-14685072.863999998</v>
      </c>
      <c r="AM325" s="18">
        <f t="shared" si="303"/>
        <v>-18160544.835999999</v>
      </c>
      <c r="AN325" s="18">
        <f t="shared" si="303"/>
        <v>-19250179.101999998</v>
      </c>
      <c r="AO325" s="18">
        <f t="shared" si="303"/>
        <v>-20405191.029999997</v>
      </c>
      <c r="AP325" s="18">
        <f t="shared" si="303"/>
        <v>-21629507.087999996</v>
      </c>
      <c r="AQ325" s="18">
        <f t="shared" si="303"/>
        <v>-22927283.553999998</v>
      </c>
      <c r="AR325" s="18">
        <f t="shared" si="303"/>
        <v>-24302926.213999998</v>
      </c>
      <c r="AS325" s="18">
        <f t="shared" si="303"/>
        <v>-25761103.493999995</v>
      </c>
      <c r="AT325" s="18">
        <f t="shared" si="303"/>
        <v>-27306772.723999996</v>
      </c>
      <c r="AU325" s="18">
        <f t="shared" si="303"/>
        <v>-28945180.137999997</v>
      </c>
      <c r="AV325" s="18">
        <f t="shared" si="303"/>
        <v>-30681893.703999996</v>
      </c>
      <c r="AW325" s="18">
        <f t="shared" si="303"/>
        <v>-32522809.690000001</v>
      </c>
      <c r="AX325" s="18">
        <f t="shared" si="303"/>
        <v>-33986338.259999998</v>
      </c>
      <c r="AY325" s="18">
        <f t="shared" si="303"/>
        <v>-41744227.612499997</v>
      </c>
      <c r="AZ325" s="18">
        <f t="shared" si="303"/>
        <v>-43622721.134999998</v>
      </c>
      <c r="BA325" s="18">
        <f t="shared" si="303"/>
        <v>-45585744.435000002</v>
      </c>
      <c r="BB325" s="18">
        <f t="shared" si="303"/>
        <v>-47637109.957500003</v>
      </c>
      <c r="BC325" s="18">
        <f t="shared" si="303"/>
        <v>-49780784.497500002</v>
      </c>
      <c r="BD325" s="18">
        <f t="shared" si="303"/>
        <v>-52020920.07</v>
      </c>
      <c r="BE325" s="18">
        <f t="shared" si="303"/>
        <v>-53581552.920000002</v>
      </c>
      <c r="BF325" s="18">
        <f t="shared" si="303"/>
        <v>-55189000.125</v>
      </c>
      <c r="BG325" s="18">
        <f t="shared" si="303"/>
        <v>-56844673.987500004</v>
      </c>
      <c r="BH325" s="18">
        <f t="shared" si="303"/>
        <v>-58550017.68</v>
      </c>
      <c r="BI325" s="18">
        <f t="shared" si="303"/>
        <v>-60306520.68</v>
      </c>
      <c r="BJ325" s="18">
        <f t="shared" si="303"/>
        <v>-62115718.770000003</v>
      </c>
      <c r="BK325" s="18">
        <f t="shared" si="303"/>
        <v>-63979194.037500001</v>
      </c>
      <c r="BL325" s="2"/>
    </row>
    <row r="326" spans="1:64" ht="13.5" customHeight="1">
      <c r="A326" s="2"/>
      <c r="B326" s="24" t="s">
        <v>63</v>
      </c>
      <c r="C326" s="25" t="s">
        <v>12</v>
      </c>
      <c r="D326" s="26">
        <f t="shared" ref="D326:AI326" si="304">D325/D$240</f>
        <v>-0.20231213872832371</v>
      </c>
      <c r="E326" s="26">
        <f t="shared" si="304"/>
        <v>-0.20231213872832374</v>
      </c>
      <c r="F326" s="26">
        <f t="shared" si="304"/>
        <v>-0.20231213872832365</v>
      </c>
      <c r="G326" s="26">
        <f t="shared" si="304"/>
        <v>-0.20231213872832371</v>
      </c>
      <c r="H326" s="26">
        <f t="shared" si="304"/>
        <v>-0.20231213872832374</v>
      </c>
      <c r="I326" s="26">
        <f t="shared" si="304"/>
        <v>-0.20231213872832371</v>
      </c>
      <c r="J326" s="26">
        <f t="shared" si="304"/>
        <v>-0.20231213872832368</v>
      </c>
      <c r="K326" s="26">
        <f t="shared" si="304"/>
        <v>-0.20231213872832368</v>
      </c>
      <c r="L326" s="26">
        <f t="shared" si="304"/>
        <v>-0.20231213872832368</v>
      </c>
      <c r="M326" s="26">
        <f t="shared" si="304"/>
        <v>-0.20231213872832368</v>
      </c>
      <c r="N326" s="26">
        <f t="shared" si="304"/>
        <v>-0.20231213872832368</v>
      </c>
      <c r="O326" s="26">
        <f t="shared" si="304"/>
        <v>-0.20231213872832371</v>
      </c>
      <c r="P326" s="26">
        <f t="shared" si="304"/>
        <v>-0.20231213872832374</v>
      </c>
      <c r="Q326" s="26">
        <f t="shared" si="304"/>
        <v>-0.20231213872832368</v>
      </c>
      <c r="R326" s="26">
        <f t="shared" si="304"/>
        <v>-0.20231213872832368</v>
      </c>
      <c r="S326" s="26">
        <f t="shared" si="304"/>
        <v>-0.20231213872832371</v>
      </c>
      <c r="T326" s="26">
        <f t="shared" si="304"/>
        <v>-0.20231213872832371</v>
      </c>
      <c r="U326" s="26">
        <f t="shared" si="304"/>
        <v>-0.20231213872832371</v>
      </c>
      <c r="V326" s="26">
        <f t="shared" si="304"/>
        <v>-0.20231213872832374</v>
      </c>
      <c r="W326" s="26">
        <f t="shared" si="304"/>
        <v>-0.20231213872832371</v>
      </c>
      <c r="X326" s="26">
        <f t="shared" si="304"/>
        <v>-0.20231213872832374</v>
      </c>
      <c r="Y326" s="26">
        <f t="shared" si="304"/>
        <v>-0.20231213872832371</v>
      </c>
      <c r="Z326" s="26">
        <f t="shared" si="304"/>
        <v>-0.20231213872832371</v>
      </c>
      <c r="AA326" s="26">
        <f t="shared" si="304"/>
        <v>-0.20231213872832374</v>
      </c>
      <c r="AB326" s="26">
        <f t="shared" si="304"/>
        <v>-0.20231213872832371</v>
      </c>
      <c r="AC326" s="26">
        <f t="shared" si="304"/>
        <v>-0.20231213872832368</v>
      </c>
      <c r="AD326" s="26">
        <f t="shared" si="304"/>
        <v>-0.20231213872832368</v>
      </c>
      <c r="AE326" s="26">
        <f t="shared" si="304"/>
        <v>-0.20231213872832371</v>
      </c>
      <c r="AF326" s="26">
        <f t="shared" si="304"/>
        <v>-0.20231213872832371</v>
      </c>
      <c r="AG326" s="26">
        <f t="shared" si="304"/>
        <v>-0.20231213872832371</v>
      </c>
      <c r="AH326" s="26">
        <f t="shared" si="304"/>
        <v>-0.20231213872832368</v>
      </c>
      <c r="AI326" s="26">
        <f t="shared" si="304"/>
        <v>-0.20231213872832368</v>
      </c>
      <c r="AJ326" s="26">
        <f t="shared" ref="AJ326:BK326" si="305">AJ325/AJ$240</f>
        <v>-0.20231213872832365</v>
      </c>
      <c r="AK326" s="26">
        <f t="shared" si="305"/>
        <v>-0.20231213872832368</v>
      </c>
      <c r="AL326" s="26">
        <f t="shared" si="305"/>
        <v>-0.20231213872832368</v>
      </c>
      <c r="AM326" s="26">
        <f t="shared" si="305"/>
        <v>-0.20231213872832368</v>
      </c>
      <c r="AN326" s="26">
        <f t="shared" si="305"/>
        <v>-0.20231213872832368</v>
      </c>
      <c r="AO326" s="26">
        <f t="shared" si="305"/>
        <v>-0.20231213872832368</v>
      </c>
      <c r="AP326" s="26">
        <f t="shared" si="305"/>
        <v>-0.20231213872832365</v>
      </c>
      <c r="AQ326" s="26">
        <f t="shared" si="305"/>
        <v>-0.20231213872832368</v>
      </c>
      <c r="AR326" s="26">
        <f t="shared" si="305"/>
        <v>-0.20231213872832368</v>
      </c>
      <c r="AS326" s="26">
        <f t="shared" si="305"/>
        <v>-0.20231213872832368</v>
      </c>
      <c r="AT326" s="26">
        <f t="shared" si="305"/>
        <v>-0.20231213872832368</v>
      </c>
      <c r="AU326" s="26">
        <f t="shared" si="305"/>
        <v>-0.20231213872832368</v>
      </c>
      <c r="AV326" s="26">
        <f t="shared" si="305"/>
        <v>-0.20231213872832365</v>
      </c>
      <c r="AW326" s="26">
        <f t="shared" si="305"/>
        <v>-0.20231213872832374</v>
      </c>
      <c r="AX326" s="26">
        <f t="shared" si="305"/>
        <v>-0.20231213872832368</v>
      </c>
      <c r="AY326" s="26">
        <f t="shared" si="305"/>
        <v>-0.20231213872832368</v>
      </c>
      <c r="AZ326" s="26">
        <f t="shared" si="305"/>
        <v>-0.20231213872832371</v>
      </c>
      <c r="BA326" s="26">
        <f t="shared" si="305"/>
        <v>-0.20231213872832371</v>
      </c>
      <c r="BB326" s="26">
        <f t="shared" si="305"/>
        <v>-0.20231213872832374</v>
      </c>
      <c r="BC326" s="26">
        <f t="shared" si="305"/>
        <v>-0.20231213872832371</v>
      </c>
      <c r="BD326" s="26">
        <f t="shared" si="305"/>
        <v>-0.20231213872832371</v>
      </c>
      <c r="BE326" s="26">
        <f t="shared" si="305"/>
        <v>-0.20231213872832371</v>
      </c>
      <c r="BF326" s="26">
        <f t="shared" si="305"/>
        <v>-0.20231213872832374</v>
      </c>
      <c r="BG326" s="26">
        <f t="shared" si="305"/>
        <v>-0.20231213872832374</v>
      </c>
      <c r="BH326" s="26">
        <f t="shared" si="305"/>
        <v>-0.20231213872832371</v>
      </c>
      <c r="BI326" s="26">
        <f t="shared" si="305"/>
        <v>-0.20231213872832368</v>
      </c>
      <c r="BJ326" s="26">
        <f t="shared" si="305"/>
        <v>-0.20231213872832374</v>
      </c>
      <c r="BK326" s="26">
        <f t="shared" si="305"/>
        <v>-0.20231213872832371</v>
      </c>
      <c r="BL326" s="2"/>
    </row>
    <row r="327" spans="1:64" ht="13.5" customHeight="1">
      <c r="A327" s="2"/>
      <c r="B327" s="23"/>
      <c r="C327" s="21"/>
      <c r="D327" s="84"/>
      <c r="E327" s="84"/>
      <c r="F327" s="84"/>
      <c r="G327" s="84"/>
      <c r="H327" s="84"/>
      <c r="I327" s="84"/>
      <c r="J327" s="84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  <c r="AB327" s="28"/>
      <c r="AC327" s="28"/>
      <c r="AD327" s="28"/>
      <c r="AE327" s="28"/>
      <c r="AF327" s="28"/>
      <c r="AG327" s="28"/>
      <c r="AH327" s="28"/>
      <c r="AI327" s="28"/>
      <c r="AJ327" s="28"/>
      <c r="AK327" s="28"/>
      <c r="AL327" s="28"/>
      <c r="AM327" s="28"/>
      <c r="AN327" s="28"/>
      <c r="AO327" s="28"/>
      <c r="AP327" s="28"/>
      <c r="AQ327" s="28"/>
      <c r="AR327" s="28"/>
      <c r="AS327" s="28"/>
      <c r="AT327" s="28"/>
      <c r="AU327" s="28"/>
      <c r="AV327" s="28"/>
      <c r="AW327" s="28"/>
      <c r="AX327" s="28"/>
      <c r="AY327" s="28"/>
      <c r="AZ327" s="28"/>
      <c r="BA327" s="28"/>
      <c r="BB327" s="28"/>
      <c r="BC327" s="28"/>
      <c r="BD327" s="28"/>
      <c r="BE327" s="28"/>
      <c r="BF327" s="28"/>
      <c r="BG327" s="28"/>
      <c r="BH327" s="28"/>
      <c r="BI327" s="28"/>
      <c r="BJ327" s="28"/>
      <c r="BK327" s="28"/>
      <c r="BL327" s="2"/>
    </row>
    <row r="328" spans="1:64" ht="13.5" customHeight="1">
      <c r="A328" s="2"/>
      <c r="B328" s="3" t="s">
        <v>82</v>
      </c>
      <c r="C328" s="4" t="s">
        <v>19</v>
      </c>
      <c r="D328" s="29">
        <f t="shared" ref="D328:AI328" si="306">D315+D319</f>
        <v>-110233.03333333334</v>
      </c>
      <c r="E328" s="29">
        <f t="shared" si="306"/>
        <v>-32919.99255000001</v>
      </c>
      <c r="F328" s="29">
        <f t="shared" si="306"/>
        <v>-35378.108716666677</v>
      </c>
      <c r="G328" s="29">
        <f t="shared" si="306"/>
        <v>-116621.42950000003</v>
      </c>
      <c r="H328" s="29">
        <f t="shared" si="306"/>
        <v>-156347.43019166676</v>
      </c>
      <c r="I328" s="29">
        <f t="shared" si="306"/>
        <v>-132860.43402500005</v>
      </c>
      <c r="J328" s="29">
        <f t="shared" si="306"/>
        <v>-163284.82073333341</v>
      </c>
      <c r="K328" s="29">
        <f t="shared" si="306"/>
        <v>-91081.38539166667</v>
      </c>
      <c r="L328" s="29">
        <f t="shared" si="306"/>
        <v>21478.383399999933</v>
      </c>
      <c r="M328" s="29">
        <f t="shared" si="306"/>
        <v>149128.78307083342</v>
      </c>
      <c r="N328" s="29">
        <f t="shared" si="306"/>
        <v>288111.16385833302</v>
      </c>
      <c r="O328" s="29">
        <f t="shared" si="306"/>
        <v>522945.60828124953</v>
      </c>
      <c r="P328" s="29">
        <f t="shared" si="306"/>
        <v>700981.57676666602</v>
      </c>
      <c r="Q328" s="29">
        <f t="shared" si="306"/>
        <v>951438.71111333231</v>
      </c>
      <c r="R328" s="29">
        <f t="shared" si="306"/>
        <v>1188708.826309999</v>
      </c>
      <c r="S328" s="29">
        <f t="shared" si="306"/>
        <v>1448504.8582866667</v>
      </c>
      <c r="T328" s="29">
        <f t="shared" si="306"/>
        <v>1726923.247816666</v>
      </c>
      <c r="U328" s="29">
        <f t="shared" si="306"/>
        <v>1708984.886623332</v>
      </c>
      <c r="V328" s="29">
        <f t="shared" si="306"/>
        <v>2228295.3090999988</v>
      </c>
      <c r="W328" s="29">
        <f t="shared" si="306"/>
        <v>2748723.5261958321</v>
      </c>
      <c r="X328" s="29">
        <f t="shared" si="306"/>
        <v>3316299.3600666635</v>
      </c>
      <c r="Y328" s="29">
        <f t="shared" si="306"/>
        <v>3922134.6343333321</v>
      </c>
      <c r="Z328" s="29">
        <f t="shared" si="306"/>
        <v>4454386.5814249981</v>
      </c>
      <c r="AA328" s="29">
        <f t="shared" si="306"/>
        <v>6273156.8836191613</v>
      </c>
      <c r="AB328" s="29">
        <f t="shared" si="306"/>
        <v>6985738.701236994</v>
      </c>
      <c r="AC328" s="29">
        <f t="shared" si="306"/>
        <v>7890781.4426259957</v>
      </c>
      <c r="AD328" s="29">
        <f t="shared" si="306"/>
        <v>8647154.1623996589</v>
      </c>
      <c r="AE328" s="29">
        <f t="shared" si="306"/>
        <v>9471592.5793116614</v>
      </c>
      <c r="AF328" s="29">
        <f t="shared" si="306"/>
        <v>10522590.06017383</v>
      </c>
      <c r="AG328" s="29">
        <f t="shared" si="306"/>
        <v>11186507.655771498</v>
      </c>
      <c r="AH328" s="29">
        <f t="shared" si="306"/>
        <v>12239499.984439164</v>
      </c>
      <c r="AI328" s="29">
        <f t="shared" si="306"/>
        <v>13581831.746002166</v>
      </c>
      <c r="AJ328" s="29">
        <f t="shared" ref="AJ328:BK328" si="307">AJ315+AJ319</f>
        <v>14638972.196596835</v>
      </c>
      <c r="AK328" s="29">
        <f t="shared" si="307"/>
        <v>15775390.502360651</v>
      </c>
      <c r="AL328" s="29">
        <f t="shared" si="307"/>
        <v>18534111.729015332</v>
      </c>
      <c r="AM328" s="29">
        <f t="shared" si="307"/>
        <v>22197191.585126333</v>
      </c>
      <c r="AN328" s="29">
        <f t="shared" si="307"/>
        <v>23559830.417571835</v>
      </c>
      <c r="AO328" s="29">
        <f t="shared" si="307"/>
        <v>25004221.011035822</v>
      </c>
      <c r="AP328" s="29">
        <f t="shared" si="307"/>
        <v>26535271.408543997</v>
      </c>
      <c r="AQ328" s="29">
        <f t="shared" si="307"/>
        <v>28158191.120422818</v>
      </c>
      <c r="AR328" s="29">
        <f t="shared" si="307"/>
        <v>29878489.491961159</v>
      </c>
      <c r="AS328" s="29">
        <f t="shared" si="307"/>
        <v>31702008.101434492</v>
      </c>
      <c r="AT328" s="29">
        <f t="shared" si="307"/>
        <v>33634928.151153676</v>
      </c>
      <c r="AU328" s="29">
        <f t="shared" si="307"/>
        <v>35683827.872464821</v>
      </c>
      <c r="AV328" s="29">
        <f t="shared" si="307"/>
        <v>37855655.886435337</v>
      </c>
      <c r="AW328" s="29">
        <f t="shared" si="307"/>
        <v>40157797.632240824</v>
      </c>
      <c r="AX328" s="29">
        <f t="shared" si="307"/>
        <v>42993917.959754989</v>
      </c>
      <c r="AY328" s="29">
        <f t="shared" si="307"/>
        <v>50888082.831155196</v>
      </c>
      <c r="AZ328" s="29">
        <f t="shared" si="307"/>
        <v>53201144.190552883</v>
      </c>
      <c r="BA328" s="29">
        <f t="shared" si="307"/>
        <v>55618300.025411241</v>
      </c>
      <c r="BB328" s="29">
        <f t="shared" si="307"/>
        <v>58144219.967892282</v>
      </c>
      <c r="BC328" s="29">
        <f t="shared" si="307"/>
        <v>60783819.121353902</v>
      </c>
      <c r="BD328" s="29">
        <f t="shared" si="307"/>
        <v>63542198.08508914</v>
      </c>
      <c r="BE328" s="29">
        <f t="shared" si="307"/>
        <v>66852425.388659984</v>
      </c>
      <c r="BF328" s="29">
        <f t="shared" si="307"/>
        <v>68873406.712302044</v>
      </c>
      <c r="BG328" s="29">
        <f t="shared" si="307"/>
        <v>70955007.088144779</v>
      </c>
      <c r="BH328" s="29">
        <f t="shared" si="307"/>
        <v>73099061.714306653</v>
      </c>
      <c r="BI328" s="29">
        <f t="shared" si="307"/>
        <v>75307437.811640024</v>
      </c>
      <c r="BJ328" s="29">
        <f t="shared" si="307"/>
        <v>77582063.326230764</v>
      </c>
      <c r="BK328" s="29">
        <f t="shared" si="307"/>
        <v>79924926.929398924</v>
      </c>
      <c r="BL328" s="2"/>
    </row>
    <row r="329" spans="1:64" ht="13.5" customHeight="1">
      <c r="A329" s="2"/>
      <c r="B329" s="24" t="s">
        <v>83</v>
      </c>
      <c r="C329" s="25" t="s">
        <v>12</v>
      </c>
      <c r="D329" s="26">
        <f t="shared" ref="D329:AI329" si="308">D328/D$240</f>
        <v>-50.974813102119462</v>
      </c>
      <c r="E329" s="26">
        <f t="shared" si="308"/>
        <v>-1.7901126460720294</v>
      </c>
      <c r="F329" s="26">
        <f t="shared" si="308"/>
        <v>-0.76936696104826252</v>
      </c>
      <c r="G329" s="26">
        <f t="shared" si="308"/>
        <v>-1.0144654766720167</v>
      </c>
      <c r="H329" s="26">
        <f t="shared" si="308"/>
        <v>-0.54399709327038881</v>
      </c>
      <c r="I329" s="26">
        <f t="shared" si="308"/>
        <v>-0.26415553517963264</v>
      </c>
      <c r="J329" s="26">
        <f t="shared" si="308"/>
        <v>-0.18551100562371395</v>
      </c>
      <c r="K329" s="26">
        <f t="shared" si="308"/>
        <v>-6.8529143321742952E-2</v>
      </c>
      <c r="L329" s="26">
        <f t="shared" si="308"/>
        <v>1.1752859366344025E-2</v>
      </c>
      <c r="M329" s="26">
        <f t="shared" si="308"/>
        <v>6.2771056464835329E-2</v>
      </c>
      <c r="N329" s="26">
        <f t="shared" si="308"/>
        <v>9.6630177088424904E-2</v>
      </c>
      <c r="O329" s="26">
        <f t="shared" si="308"/>
        <v>0.13177421726150546</v>
      </c>
      <c r="P329" s="26">
        <f t="shared" si="308"/>
        <v>0.14781246650563529</v>
      </c>
      <c r="Q329" s="26">
        <f t="shared" si="308"/>
        <v>0.17221028697025642</v>
      </c>
      <c r="R329" s="26">
        <f t="shared" si="308"/>
        <v>0.18709207842581668</v>
      </c>
      <c r="S329" s="26">
        <f t="shared" si="308"/>
        <v>0.20086480185769057</v>
      </c>
      <c r="T329" s="26">
        <f t="shared" si="308"/>
        <v>0.21381511678608772</v>
      </c>
      <c r="U329" s="26">
        <f t="shared" si="308"/>
        <v>0.17706617341603809</v>
      </c>
      <c r="V329" s="26">
        <f t="shared" si="308"/>
        <v>0.19817254531823353</v>
      </c>
      <c r="W329" s="26">
        <f t="shared" si="308"/>
        <v>0.21257072284044656</v>
      </c>
      <c r="X329" s="26">
        <f t="shared" si="308"/>
        <v>0.22595913200995391</v>
      </c>
      <c r="Y329" s="26">
        <f t="shared" si="308"/>
        <v>0.2386055631206023</v>
      </c>
      <c r="Z329" s="26">
        <f t="shared" si="308"/>
        <v>0.2419511945526692</v>
      </c>
      <c r="AA329" s="26">
        <f t="shared" si="308"/>
        <v>0.2336090322061086</v>
      </c>
      <c r="AB329" s="26">
        <f t="shared" si="308"/>
        <v>0.235425436398146</v>
      </c>
      <c r="AC329" s="26">
        <f t="shared" si="308"/>
        <v>0.24396887416225968</v>
      </c>
      <c r="AD329" s="26">
        <f t="shared" si="308"/>
        <v>0.2452793924452997</v>
      </c>
      <c r="AE329" s="26">
        <f t="shared" si="308"/>
        <v>0.24648139841645578</v>
      </c>
      <c r="AF329" s="26">
        <f t="shared" si="308"/>
        <v>0.25472716485392827</v>
      </c>
      <c r="AG329" s="26">
        <f t="shared" si="308"/>
        <v>0.24843939318402006</v>
      </c>
      <c r="AH329" s="26">
        <f t="shared" si="308"/>
        <v>0.24938083316185722</v>
      </c>
      <c r="AI329" s="26">
        <f t="shared" si="308"/>
        <v>0.25742409801781035</v>
      </c>
      <c r="AJ329" s="26">
        <f t="shared" ref="AJ329:BK329" si="309">AJ328/AJ$240</f>
        <v>0.25810295129047656</v>
      </c>
      <c r="AK329" s="26">
        <f t="shared" si="309"/>
        <v>0.25873427411686811</v>
      </c>
      <c r="AL329" s="26">
        <f t="shared" si="309"/>
        <v>0.25533926988670347</v>
      </c>
      <c r="AM329" s="26">
        <f t="shared" si="309"/>
        <v>0.24728119909966217</v>
      </c>
      <c r="AN329" s="26">
        <f t="shared" si="309"/>
        <v>0.24760495237991648</v>
      </c>
      <c r="AO329" s="26">
        <f t="shared" si="309"/>
        <v>0.24791031961136928</v>
      </c>
      <c r="AP329" s="26">
        <f t="shared" si="309"/>
        <v>0.2481983287255517</v>
      </c>
      <c r="AQ329" s="26">
        <f t="shared" si="309"/>
        <v>0.24847007517817146</v>
      </c>
      <c r="AR329" s="26">
        <f t="shared" si="309"/>
        <v>0.24872647260099229</v>
      </c>
      <c r="AS329" s="26">
        <f t="shared" si="309"/>
        <v>0.24896841326993882</v>
      </c>
      <c r="AT329" s="26">
        <f t="shared" si="309"/>
        <v>0.24919657548007074</v>
      </c>
      <c r="AU329" s="26">
        <f t="shared" si="309"/>
        <v>0.24941187100832982</v>
      </c>
      <c r="AV329" s="26">
        <f t="shared" si="309"/>
        <v>0.24961492857103959</v>
      </c>
      <c r="AW329" s="26">
        <f t="shared" si="309"/>
        <v>0.24980652050169949</v>
      </c>
      <c r="AX329" s="26">
        <f t="shared" si="309"/>
        <v>0.25593199915230053</v>
      </c>
      <c r="AY329" s="26">
        <f t="shared" si="309"/>
        <v>0.24662755696244462</v>
      </c>
      <c r="AZ329" s="26">
        <f t="shared" si="309"/>
        <v>0.24673465991897911</v>
      </c>
      <c r="BA329" s="26">
        <f t="shared" si="309"/>
        <v>0.24683719373320637</v>
      </c>
      <c r="BB329" s="26">
        <f t="shared" si="309"/>
        <v>0.24693524663627037</v>
      </c>
      <c r="BC329" s="26">
        <f t="shared" si="309"/>
        <v>0.24702914127707767</v>
      </c>
      <c r="BD329" s="26">
        <f t="shared" si="309"/>
        <v>0.24711900475414217</v>
      </c>
      <c r="BE329" s="26">
        <f t="shared" si="309"/>
        <v>0.25242002932892016</v>
      </c>
      <c r="BF329" s="26">
        <f t="shared" si="309"/>
        <v>0.25247651129594573</v>
      </c>
      <c r="BG329" s="26">
        <f t="shared" si="309"/>
        <v>0.25253129678679448</v>
      </c>
      <c r="BH329" s="26">
        <f t="shared" si="309"/>
        <v>0.2525845097995042</v>
      </c>
      <c r="BI329" s="26">
        <f t="shared" si="309"/>
        <v>0.25263617655322385</v>
      </c>
      <c r="BJ329" s="26">
        <f t="shared" si="309"/>
        <v>0.25268633236949012</v>
      </c>
      <c r="BK329" s="26">
        <f t="shared" si="309"/>
        <v>0.25273502031479367</v>
      </c>
      <c r="BL329" s="2"/>
    </row>
    <row r="330" spans="1:64" ht="13.5" customHeight="1">
      <c r="A330" s="2"/>
      <c r="B330" s="13"/>
      <c r="C330" s="14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  <c r="AY330" s="42"/>
      <c r="AZ330" s="42"/>
      <c r="BA330" s="42"/>
      <c r="BB330" s="42"/>
      <c r="BC330" s="42"/>
      <c r="BD330" s="42"/>
      <c r="BE330" s="42"/>
      <c r="BF330" s="42"/>
      <c r="BG330" s="42"/>
      <c r="BH330" s="42"/>
      <c r="BI330" s="42"/>
      <c r="BJ330" s="42"/>
      <c r="BK330" s="42"/>
      <c r="BL330" s="2"/>
    </row>
    <row r="331" spans="1:64" ht="13.5" customHeight="1">
      <c r="A331" s="2"/>
      <c r="B331" s="3"/>
      <c r="C331" s="4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"/>
    </row>
    <row r="332" spans="1:64" ht="13.5" customHeight="1">
      <c r="A332" s="2"/>
      <c r="B332" s="3"/>
      <c r="C332" s="4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"/>
    </row>
    <row r="333" spans="1:64" ht="13.5" customHeight="1">
      <c r="A333" s="2" t="s">
        <v>7</v>
      </c>
      <c r="B333" s="43" t="s">
        <v>84</v>
      </c>
      <c r="C333" s="11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2" t="s">
        <v>7</v>
      </c>
    </row>
    <row r="334" spans="1:64" ht="13.5" customHeight="1" outlineLevel="1">
      <c r="A334" s="2"/>
      <c r="B334" s="1"/>
      <c r="C334" s="2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2"/>
    </row>
    <row r="335" spans="1:64" ht="13.5" customHeight="1" outlineLevel="1">
      <c r="A335" s="2"/>
      <c r="B335" s="13"/>
      <c r="C335" s="14" t="str">
        <f t="shared" ref="C335:AH335" si="310">C$125</f>
        <v>Unit</v>
      </c>
      <c r="D335" s="45">
        <f t="shared" si="310"/>
        <v>1</v>
      </c>
      <c r="E335" s="45">
        <f t="shared" si="310"/>
        <v>2</v>
      </c>
      <c r="F335" s="45">
        <f t="shared" si="310"/>
        <v>3</v>
      </c>
      <c r="G335" s="45">
        <f t="shared" si="310"/>
        <v>4</v>
      </c>
      <c r="H335" s="45">
        <f t="shared" si="310"/>
        <v>5</v>
      </c>
      <c r="I335" s="45">
        <f t="shared" si="310"/>
        <v>6</v>
      </c>
      <c r="J335" s="45">
        <f t="shared" si="310"/>
        <v>7</v>
      </c>
      <c r="K335" s="45">
        <f t="shared" si="310"/>
        <v>8</v>
      </c>
      <c r="L335" s="45">
        <f t="shared" si="310"/>
        <v>9</v>
      </c>
      <c r="M335" s="45">
        <f t="shared" si="310"/>
        <v>10</v>
      </c>
      <c r="N335" s="45">
        <f t="shared" si="310"/>
        <v>11</v>
      </c>
      <c r="O335" s="45">
        <f t="shared" si="310"/>
        <v>12</v>
      </c>
      <c r="P335" s="45">
        <f t="shared" si="310"/>
        <v>13</v>
      </c>
      <c r="Q335" s="45">
        <f t="shared" si="310"/>
        <v>14</v>
      </c>
      <c r="R335" s="45">
        <f t="shared" si="310"/>
        <v>15</v>
      </c>
      <c r="S335" s="45">
        <f t="shared" si="310"/>
        <v>16</v>
      </c>
      <c r="T335" s="45">
        <f t="shared" si="310"/>
        <v>17</v>
      </c>
      <c r="U335" s="45">
        <f t="shared" si="310"/>
        <v>18</v>
      </c>
      <c r="V335" s="45">
        <f t="shared" si="310"/>
        <v>19</v>
      </c>
      <c r="W335" s="45">
        <f t="shared" si="310"/>
        <v>20</v>
      </c>
      <c r="X335" s="45">
        <f t="shared" si="310"/>
        <v>21</v>
      </c>
      <c r="Y335" s="45">
        <f t="shared" si="310"/>
        <v>22</v>
      </c>
      <c r="Z335" s="45">
        <f t="shared" si="310"/>
        <v>23</v>
      </c>
      <c r="AA335" s="45">
        <f t="shared" si="310"/>
        <v>24</v>
      </c>
      <c r="AB335" s="45">
        <f t="shared" si="310"/>
        <v>25</v>
      </c>
      <c r="AC335" s="45">
        <f t="shared" si="310"/>
        <v>26</v>
      </c>
      <c r="AD335" s="45">
        <f t="shared" si="310"/>
        <v>27</v>
      </c>
      <c r="AE335" s="45">
        <f t="shared" si="310"/>
        <v>28</v>
      </c>
      <c r="AF335" s="45">
        <f t="shared" si="310"/>
        <v>29</v>
      </c>
      <c r="AG335" s="45">
        <f t="shared" si="310"/>
        <v>30</v>
      </c>
      <c r="AH335" s="45">
        <f t="shared" si="310"/>
        <v>31</v>
      </c>
      <c r="AI335" s="45">
        <f t="shared" ref="AI335:BK335" si="311">AI$125</f>
        <v>32</v>
      </c>
      <c r="AJ335" s="45">
        <f t="shared" si="311"/>
        <v>33</v>
      </c>
      <c r="AK335" s="45">
        <f t="shared" si="311"/>
        <v>34</v>
      </c>
      <c r="AL335" s="45">
        <f t="shared" si="311"/>
        <v>35</v>
      </c>
      <c r="AM335" s="45">
        <f t="shared" si="311"/>
        <v>36</v>
      </c>
      <c r="AN335" s="45">
        <f t="shared" si="311"/>
        <v>37</v>
      </c>
      <c r="AO335" s="45">
        <f t="shared" si="311"/>
        <v>38</v>
      </c>
      <c r="AP335" s="45">
        <f t="shared" si="311"/>
        <v>39</v>
      </c>
      <c r="AQ335" s="45">
        <f t="shared" si="311"/>
        <v>40</v>
      </c>
      <c r="AR335" s="45">
        <f t="shared" si="311"/>
        <v>41</v>
      </c>
      <c r="AS335" s="45">
        <f t="shared" si="311"/>
        <v>42</v>
      </c>
      <c r="AT335" s="45">
        <f t="shared" si="311"/>
        <v>43</v>
      </c>
      <c r="AU335" s="45">
        <f t="shared" si="311"/>
        <v>44</v>
      </c>
      <c r="AV335" s="45">
        <f t="shared" si="311"/>
        <v>45</v>
      </c>
      <c r="AW335" s="45">
        <f t="shared" si="311"/>
        <v>46</v>
      </c>
      <c r="AX335" s="45">
        <f t="shared" si="311"/>
        <v>47</v>
      </c>
      <c r="AY335" s="45">
        <f t="shared" si="311"/>
        <v>48</v>
      </c>
      <c r="AZ335" s="45">
        <f t="shared" si="311"/>
        <v>49</v>
      </c>
      <c r="BA335" s="45">
        <f t="shared" si="311"/>
        <v>50</v>
      </c>
      <c r="BB335" s="45">
        <f t="shared" si="311"/>
        <v>51</v>
      </c>
      <c r="BC335" s="45">
        <f t="shared" si="311"/>
        <v>52</v>
      </c>
      <c r="BD335" s="45">
        <f t="shared" si="311"/>
        <v>53</v>
      </c>
      <c r="BE335" s="45">
        <f t="shared" si="311"/>
        <v>54</v>
      </c>
      <c r="BF335" s="45">
        <f t="shared" si="311"/>
        <v>55</v>
      </c>
      <c r="BG335" s="45">
        <f t="shared" si="311"/>
        <v>56</v>
      </c>
      <c r="BH335" s="45">
        <f t="shared" si="311"/>
        <v>57</v>
      </c>
      <c r="BI335" s="45">
        <f t="shared" si="311"/>
        <v>58</v>
      </c>
      <c r="BJ335" s="45">
        <f t="shared" si="311"/>
        <v>59</v>
      </c>
      <c r="BK335" s="45">
        <f t="shared" si="311"/>
        <v>60</v>
      </c>
      <c r="BL335" s="2"/>
    </row>
    <row r="336" spans="1:64" ht="13.5" customHeight="1" outlineLevel="1"/>
    <row r="337" spans="2:63" ht="13.5" customHeight="1" outlineLevel="1">
      <c r="B337" s="1" t="s">
        <v>85</v>
      </c>
      <c r="C337" s="21" t="s">
        <v>19</v>
      </c>
      <c r="D337" s="85">
        <f t="shared" ref="D337:AI337" si="312">D$281/D$187</f>
        <v>-86.118933333333331</v>
      </c>
      <c r="E337" s="85">
        <f t="shared" si="312"/>
        <v>-2.629401544371277</v>
      </c>
      <c r="F337" s="85">
        <f t="shared" si="312"/>
        <v>-0.86351150928016074</v>
      </c>
      <c r="G337" s="85">
        <f t="shared" si="312"/>
        <v>-1.2875319413092554</v>
      </c>
      <c r="H337" s="85">
        <f t="shared" si="312"/>
        <v>-0.47362163802443924</v>
      </c>
      <c r="I337" s="85">
        <f t="shared" si="312"/>
        <v>1.0504257472568933E-2</v>
      </c>
      <c r="J337" s="85">
        <f t="shared" si="312"/>
        <v>0.14655929360430822</v>
      </c>
      <c r="K337" s="85">
        <f t="shared" si="312"/>
        <v>0.34893791538671809</v>
      </c>
      <c r="L337" s="85">
        <f t="shared" si="312"/>
        <v>0.48782578003710864</v>
      </c>
      <c r="M337" s="85">
        <f t="shared" si="312"/>
        <v>0.57608726101749852</v>
      </c>
      <c r="N337" s="85">
        <f t="shared" si="312"/>
        <v>0.6346635396963084</v>
      </c>
      <c r="O337" s="85">
        <f t="shared" si="312"/>
        <v>0.79575966878197835</v>
      </c>
      <c r="P337" s="85">
        <f t="shared" si="312"/>
        <v>0.82628045709355724</v>
      </c>
      <c r="Q337" s="85">
        <f t="shared" si="312"/>
        <v>0.8727095094377314</v>
      </c>
      <c r="R337" s="85">
        <f t="shared" si="312"/>
        <v>0.90102955857766243</v>
      </c>
      <c r="S337" s="85">
        <f t="shared" si="312"/>
        <v>0.92723905126851836</v>
      </c>
      <c r="T337" s="85">
        <f t="shared" si="312"/>
        <v>0.95188350057725812</v>
      </c>
      <c r="U337" s="85">
        <f t="shared" si="312"/>
        <v>0.88195026134405385</v>
      </c>
      <c r="V337" s="85">
        <f t="shared" si="312"/>
        <v>0.92211568707393177</v>
      </c>
      <c r="W337" s="85">
        <f t="shared" si="312"/>
        <v>0.94951541889870317</v>
      </c>
      <c r="X337" s="85">
        <f t="shared" si="312"/>
        <v>0.97499356154827577</v>
      </c>
      <c r="Y337" s="85">
        <f t="shared" si="312"/>
        <v>0.9990597199518394</v>
      </c>
      <c r="Z337" s="85">
        <f t="shared" si="312"/>
        <v>1.0054264565670628</v>
      </c>
      <c r="AA337" s="85">
        <f t="shared" si="312"/>
        <v>1.194651564894825</v>
      </c>
      <c r="AB337" s="85">
        <f t="shared" si="312"/>
        <v>1.198453843790017</v>
      </c>
      <c r="AC337" s="85">
        <f t="shared" si="312"/>
        <v>1.2163378220616361</v>
      </c>
      <c r="AD337" s="85">
        <f t="shared" si="312"/>
        <v>1.2190811299835236</v>
      </c>
      <c r="AE337" s="85">
        <f t="shared" si="312"/>
        <v>1.2215972890829447</v>
      </c>
      <c r="AF337" s="85">
        <f t="shared" si="312"/>
        <v>1.2388581519665058</v>
      </c>
      <c r="AG337" s="85">
        <f t="shared" si="312"/>
        <v>1.2256959595298871</v>
      </c>
      <c r="AH337" s="85">
        <f t="shared" si="312"/>
        <v>1.2276666758354935</v>
      </c>
      <c r="AI337" s="85">
        <f t="shared" si="312"/>
        <v>1.2445036421584603</v>
      </c>
      <c r="AJ337" s="85">
        <f t="shared" ref="AJ337:BK337" si="313">AJ$281/AJ$187</f>
        <v>1.2459246857141322</v>
      </c>
      <c r="AK337" s="85">
        <f t="shared" si="313"/>
        <v>1.2472462337866181</v>
      </c>
      <c r="AL337" s="85">
        <f t="shared" si="313"/>
        <v>1.3983152732291337</v>
      </c>
      <c r="AM337" s="85">
        <f t="shared" si="313"/>
        <v>1.4334882281337893</v>
      </c>
      <c r="AN337" s="85">
        <f t="shared" si="313"/>
        <v>1.4342387529880747</v>
      </c>
      <c r="AO337" s="85">
        <f t="shared" si="313"/>
        <v>1.4349466553040287</v>
      </c>
      <c r="AP337" s="85">
        <f t="shared" si="313"/>
        <v>1.4356143180325263</v>
      </c>
      <c r="AQ337" s="85">
        <f t="shared" si="313"/>
        <v>1.4362442806589895</v>
      </c>
      <c r="AR337" s="85">
        <f t="shared" si="313"/>
        <v>1.4368386611645727</v>
      </c>
      <c r="AS337" s="85">
        <f t="shared" si="313"/>
        <v>1.4373995280233245</v>
      </c>
      <c r="AT337" s="85">
        <f t="shared" si="313"/>
        <v>1.4379284536588524</v>
      </c>
      <c r="AU337" s="85">
        <f t="shared" si="313"/>
        <v>1.4384275517524627</v>
      </c>
      <c r="AV337" s="85">
        <f t="shared" si="313"/>
        <v>1.4388982797943364</v>
      </c>
      <c r="AW337" s="85">
        <f t="shared" si="313"/>
        <v>1.4393424282079921</v>
      </c>
      <c r="AX337" s="85">
        <f t="shared" si="313"/>
        <v>1.4535425128158157</v>
      </c>
      <c r="AY337" s="85">
        <f t="shared" si="313"/>
        <v>1.6097307623334152</v>
      </c>
      <c r="AZ337" s="85">
        <f t="shared" si="313"/>
        <v>1.610003135862178</v>
      </c>
      <c r="BA337" s="85">
        <f t="shared" si="313"/>
        <v>1.6102638896051396</v>
      </c>
      <c r="BB337" s="85">
        <f t="shared" si="313"/>
        <v>1.6105132479429214</v>
      </c>
      <c r="BC337" s="85">
        <f t="shared" si="313"/>
        <v>1.6107520314039587</v>
      </c>
      <c r="BD337" s="85">
        <f t="shared" si="313"/>
        <v>1.6109805632124812</v>
      </c>
      <c r="BE337" s="85">
        <f t="shared" si="313"/>
        <v>1.6244615988085991</v>
      </c>
      <c r="BF337" s="85">
        <f t="shared" si="313"/>
        <v>1.6246052380989418</v>
      </c>
      <c r="BG337" s="85">
        <f t="shared" si="313"/>
        <v>1.6247445630807191</v>
      </c>
      <c r="BH337" s="85">
        <f t="shared" si="313"/>
        <v>1.6248798890933414</v>
      </c>
      <c r="BI337" s="85">
        <f t="shared" si="313"/>
        <v>1.6250112828147258</v>
      </c>
      <c r="BJ337" s="85">
        <f t="shared" si="313"/>
        <v>1.6251388340710726</v>
      </c>
      <c r="BK337" s="85">
        <f t="shared" si="313"/>
        <v>1.6252626523847742</v>
      </c>
    </row>
    <row r="338" spans="2:63" ht="13.5" customHeight="1" outlineLevel="1">
      <c r="B338" s="1" t="s">
        <v>86</v>
      </c>
      <c r="C338" s="25" t="s">
        <v>12</v>
      </c>
      <c r="D338" s="85">
        <f t="shared" ref="D338:AI338" si="314">D$315/D$187</f>
        <v>-88.433426666666676</v>
      </c>
      <c r="E338" s="85">
        <f t="shared" si="314"/>
        <v>-3.3438948777046105</v>
      </c>
      <c r="F338" s="85">
        <f t="shared" si="314"/>
        <v>-1.5780048426134943</v>
      </c>
      <c r="G338" s="85">
        <f t="shared" si="314"/>
        <v>-2.0020252746425888</v>
      </c>
      <c r="H338" s="85">
        <f t="shared" si="314"/>
        <v>-1.1881149713577726</v>
      </c>
      <c r="I338" s="85">
        <f t="shared" si="314"/>
        <v>-0.70398907586076431</v>
      </c>
      <c r="J338" s="85">
        <f t="shared" si="314"/>
        <v>-0.56793403972902512</v>
      </c>
      <c r="K338" s="85">
        <f t="shared" si="314"/>
        <v>-0.36555541794661528</v>
      </c>
      <c r="L338" s="85">
        <f t="shared" si="314"/>
        <v>-0.22666755329622476</v>
      </c>
      <c r="M338" s="85">
        <f t="shared" si="314"/>
        <v>-0.13840607231583485</v>
      </c>
      <c r="N338" s="85">
        <f t="shared" si="314"/>
        <v>-7.9829793637024929E-2</v>
      </c>
      <c r="O338" s="85">
        <f t="shared" si="314"/>
        <v>6.8766335448644939E-2</v>
      </c>
      <c r="P338" s="85">
        <f t="shared" si="314"/>
        <v>9.9287123760223889E-2</v>
      </c>
      <c r="Q338" s="85">
        <f t="shared" si="314"/>
        <v>0.14571617610439805</v>
      </c>
      <c r="R338" s="85">
        <f t="shared" si="314"/>
        <v>0.17403622524432916</v>
      </c>
      <c r="S338" s="85">
        <f t="shared" si="314"/>
        <v>0.20024571793518509</v>
      </c>
      <c r="T338" s="85">
        <f t="shared" si="314"/>
        <v>0.22489016724392491</v>
      </c>
      <c r="U338" s="85">
        <f t="shared" si="314"/>
        <v>0.15495692801072042</v>
      </c>
      <c r="V338" s="85">
        <f t="shared" si="314"/>
        <v>0.1951223537405985</v>
      </c>
      <c r="W338" s="85">
        <f t="shared" si="314"/>
        <v>0.2225220855653699</v>
      </c>
      <c r="X338" s="85">
        <f t="shared" si="314"/>
        <v>0.24800022821494236</v>
      </c>
      <c r="Y338" s="85">
        <f t="shared" si="314"/>
        <v>0.27206638661850613</v>
      </c>
      <c r="Z338" s="85">
        <f t="shared" si="314"/>
        <v>0.27843312323372943</v>
      </c>
      <c r="AA338" s="85">
        <f t="shared" si="314"/>
        <v>0.52801378711704716</v>
      </c>
      <c r="AB338" s="85">
        <f t="shared" si="314"/>
        <v>0.53181606601223907</v>
      </c>
      <c r="AC338" s="85">
        <f t="shared" si="314"/>
        <v>0.54970004428385832</v>
      </c>
      <c r="AD338" s="85">
        <f t="shared" si="314"/>
        <v>0.55244335220574581</v>
      </c>
      <c r="AE338" s="85">
        <f t="shared" si="314"/>
        <v>0.55495951130516696</v>
      </c>
      <c r="AF338" s="85">
        <f t="shared" si="314"/>
        <v>0.57222037418872806</v>
      </c>
      <c r="AG338" s="85">
        <f t="shared" si="314"/>
        <v>0.5590581817521092</v>
      </c>
      <c r="AH338" s="85">
        <f t="shared" si="314"/>
        <v>0.56102889805771572</v>
      </c>
      <c r="AI338" s="85">
        <f t="shared" si="314"/>
        <v>0.57786586438068255</v>
      </c>
      <c r="AJ338" s="85">
        <f t="shared" ref="AJ338:BK338" si="315">AJ$315/AJ$187</f>
        <v>0.57928690793635451</v>
      </c>
      <c r="AK338" s="85">
        <f t="shared" si="315"/>
        <v>0.58060845600884015</v>
      </c>
      <c r="AL338" s="85">
        <f t="shared" si="315"/>
        <v>0.71542749545135598</v>
      </c>
      <c r="AM338" s="85">
        <f t="shared" si="315"/>
        <v>0.80353299003855128</v>
      </c>
      <c r="AN338" s="85">
        <f t="shared" si="315"/>
        <v>0.80428351489283667</v>
      </c>
      <c r="AO338" s="85">
        <f t="shared" si="315"/>
        <v>0.80499141720879064</v>
      </c>
      <c r="AP338" s="85">
        <f t="shared" si="315"/>
        <v>0.80565907993728825</v>
      </c>
      <c r="AQ338" s="85">
        <f t="shared" si="315"/>
        <v>0.80628904256375133</v>
      </c>
      <c r="AR338" s="85">
        <f t="shared" si="315"/>
        <v>0.80688342306933458</v>
      </c>
      <c r="AS338" s="85">
        <f t="shared" si="315"/>
        <v>0.80744428992808637</v>
      </c>
      <c r="AT338" s="85">
        <f t="shared" si="315"/>
        <v>0.80797321556361423</v>
      </c>
      <c r="AU338" s="85">
        <f t="shared" si="315"/>
        <v>0.8084723136572245</v>
      </c>
      <c r="AV338" s="85">
        <f t="shared" si="315"/>
        <v>0.80894304169909825</v>
      </c>
      <c r="AW338" s="85">
        <f t="shared" si="315"/>
        <v>0.80938719011275406</v>
      </c>
      <c r="AX338" s="85">
        <f t="shared" si="315"/>
        <v>0.82358727472057747</v>
      </c>
      <c r="AY338" s="85">
        <f t="shared" si="315"/>
        <v>0.98469854011119295</v>
      </c>
      <c r="AZ338" s="85">
        <f t="shared" si="315"/>
        <v>0.98497091363995581</v>
      </c>
      <c r="BA338" s="85">
        <f t="shared" si="315"/>
        <v>0.98523166738291723</v>
      </c>
      <c r="BB338" s="85">
        <f t="shared" si="315"/>
        <v>0.98548102572069918</v>
      </c>
      <c r="BC338" s="85">
        <f t="shared" si="315"/>
        <v>0.98571980918173641</v>
      </c>
      <c r="BD338" s="85">
        <f t="shared" si="315"/>
        <v>0.98594834099025896</v>
      </c>
      <c r="BE338" s="85">
        <f t="shared" si="315"/>
        <v>0.99942937658637687</v>
      </c>
      <c r="BF338" s="85">
        <f t="shared" si="315"/>
        <v>0.99957301587671954</v>
      </c>
      <c r="BG338" s="85">
        <f t="shared" si="315"/>
        <v>0.99971234085849703</v>
      </c>
      <c r="BH338" s="85">
        <f t="shared" si="315"/>
        <v>0.99984766687111915</v>
      </c>
      <c r="BI338" s="85">
        <f t="shared" si="315"/>
        <v>0.99997906059250363</v>
      </c>
      <c r="BJ338" s="85">
        <f t="shared" si="315"/>
        <v>1.0001066118488504</v>
      </c>
      <c r="BK338" s="85">
        <f t="shared" si="315"/>
        <v>1.000230430162552</v>
      </c>
    </row>
    <row r="339" spans="2:63" ht="13.5" customHeight="1" outlineLevel="1">
      <c r="B339" s="3" t="s">
        <v>87</v>
      </c>
      <c r="C339" s="4" t="s">
        <v>19</v>
      </c>
      <c r="D339" s="86">
        <f t="shared" ref="D339:AI339" si="316">D$328/D$187</f>
        <v>-88.186426666666677</v>
      </c>
      <c r="E339" s="86">
        <f t="shared" si="316"/>
        <v>-3.0968948777046106</v>
      </c>
      <c r="F339" s="86">
        <f t="shared" si="316"/>
        <v>-1.3310048426134942</v>
      </c>
      <c r="G339" s="86">
        <f t="shared" si="316"/>
        <v>-1.7550252746425887</v>
      </c>
      <c r="H339" s="86">
        <f t="shared" si="316"/>
        <v>-0.94111497135777256</v>
      </c>
      <c r="I339" s="86">
        <f t="shared" si="316"/>
        <v>-0.45698907586076448</v>
      </c>
      <c r="J339" s="86">
        <f t="shared" si="316"/>
        <v>-0.32093403972902512</v>
      </c>
      <c r="K339" s="86">
        <f t="shared" si="316"/>
        <v>-0.1185554179466153</v>
      </c>
      <c r="L339" s="86">
        <f t="shared" si="316"/>
        <v>2.0332446703775164E-2</v>
      </c>
      <c r="M339" s="86">
        <f t="shared" si="316"/>
        <v>0.10859392768416511</v>
      </c>
      <c r="N339" s="86">
        <f t="shared" si="316"/>
        <v>0.16717020636297508</v>
      </c>
      <c r="O339" s="86">
        <f t="shared" si="316"/>
        <v>0.25076633544864485</v>
      </c>
      <c r="P339" s="86">
        <f t="shared" si="316"/>
        <v>0.28128712376022391</v>
      </c>
      <c r="Q339" s="86">
        <f t="shared" si="316"/>
        <v>0.32771617610439796</v>
      </c>
      <c r="R339" s="86">
        <f t="shared" si="316"/>
        <v>0.35603622524432915</v>
      </c>
      <c r="S339" s="86">
        <f t="shared" si="316"/>
        <v>0.38224571793518514</v>
      </c>
      <c r="T339" s="86">
        <f t="shared" si="316"/>
        <v>0.40689016724392491</v>
      </c>
      <c r="U339" s="86">
        <f t="shared" si="316"/>
        <v>0.33695692801072041</v>
      </c>
      <c r="V339" s="86">
        <f t="shared" si="316"/>
        <v>0.37712235374059838</v>
      </c>
      <c r="W339" s="86">
        <f t="shared" si="316"/>
        <v>0.40452208556536978</v>
      </c>
      <c r="X339" s="86">
        <f t="shared" si="316"/>
        <v>0.43000022821494227</v>
      </c>
      <c r="Y339" s="86">
        <f t="shared" si="316"/>
        <v>0.45406638661850612</v>
      </c>
      <c r="Z339" s="86">
        <f t="shared" si="316"/>
        <v>0.46043312323372942</v>
      </c>
      <c r="AA339" s="86">
        <f t="shared" si="316"/>
        <v>0.48901378711704713</v>
      </c>
      <c r="AB339" s="86">
        <f t="shared" si="316"/>
        <v>0.49281606601223904</v>
      </c>
      <c r="AC339" s="86">
        <f t="shared" si="316"/>
        <v>0.51070004428385818</v>
      </c>
      <c r="AD339" s="86">
        <f t="shared" si="316"/>
        <v>0.51344335220574577</v>
      </c>
      <c r="AE339" s="86">
        <f t="shared" si="316"/>
        <v>0.51595951130516682</v>
      </c>
      <c r="AF339" s="86">
        <f t="shared" si="316"/>
        <v>0.53322037418872803</v>
      </c>
      <c r="AG339" s="86">
        <f t="shared" si="316"/>
        <v>0.52005818175210916</v>
      </c>
      <c r="AH339" s="86">
        <f t="shared" si="316"/>
        <v>0.5220288980577158</v>
      </c>
      <c r="AI339" s="86">
        <f t="shared" si="316"/>
        <v>0.5388658643806824</v>
      </c>
      <c r="AJ339" s="86">
        <f t="shared" ref="AJ339:BK339" si="317">AJ$328/AJ$187</f>
        <v>0.54028690793635459</v>
      </c>
      <c r="AK339" s="86">
        <f t="shared" si="317"/>
        <v>0.54160845600884</v>
      </c>
      <c r="AL339" s="86">
        <f t="shared" si="317"/>
        <v>0.59192749545135592</v>
      </c>
      <c r="AM339" s="86">
        <f t="shared" si="317"/>
        <v>0.57324727575283685</v>
      </c>
      <c r="AN339" s="86">
        <f t="shared" si="317"/>
        <v>0.57399780060712235</v>
      </c>
      <c r="AO339" s="86">
        <f t="shared" si="317"/>
        <v>0.57470570292307632</v>
      </c>
      <c r="AP339" s="86">
        <f t="shared" si="317"/>
        <v>0.57537336565157393</v>
      </c>
      <c r="AQ339" s="86">
        <f t="shared" si="317"/>
        <v>0.57600332827803702</v>
      </c>
      <c r="AR339" s="86">
        <f t="shared" si="317"/>
        <v>0.57659770878362027</v>
      </c>
      <c r="AS339" s="86">
        <f t="shared" si="317"/>
        <v>0.57715857564237216</v>
      </c>
      <c r="AT339" s="86">
        <f t="shared" si="317"/>
        <v>0.57768750127790003</v>
      </c>
      <c r="AU339" s="86">
        <f t="shared" si="317"/>
        <v>0.57818659937151018</v>
      </c>
      <c r="AV339" s="86">
        <f t="shared" si="317"/>
        <v>0.57865732741338405</v>
      </c>
      <c r="AW339" s="86">
        <f t="shared" si="317"/>
        <v>0.57910147582703964</v>
      </c>
      <c r="AX339" s="86">
        <f t="shared" si="317"/>
        <v>0.59330156043486304</v>
      </c>
      <c r="AY339" s="86">
        <f t="shared" si="317"/>
        <v>0.62719854011119291</v>
      </c>
      <c r="AZ339" s="86">
        <f t="shared" si="317"/>
        <v>0.62747091363995577</v>
      </c>
      <c r="BA339" s="86">
        <f t="shared" si="317"/>
        <v>0.62773166738291708</v>
      </c>
      <c r="BB339" s="86">
        <f t="shared" si="317"/>
        <v>0.62798102572069914</v>
      </c>
      <c r="BC339" s="86">
        <f t="shared" si="317"/>
        <v>0.62821980918173626</v>
      </c>
      <c r="BD339" s="86">
        <f t="shared" si="317"/>
        <v>0.62844834099025892</v>
      </c>
      <c r="BE339" s="86">
        <f t="shared" si="317"/>
        <v>0.64192937658637683</v>
      </c>
      <c r="BF339" s="86">
        <f t="shared" si="317"/>
        <v>0.6420730158767195</v>
      </c>
      <c r="BG339" s="86">
        <f t="shared" si="317"/>
        <v>0.64221234085849699</v>
      </c>
      <c r="BH339" s="86">
        <f t="shared" si="317"/>
        <v>0.64234766687111911</v>
      </c>
      <c r="BI339" s="86">
        <f t="shared" si="317"/>
        <v>0.64247906059250359</v>
      </c>
      <c r="BJ339" s="86">
        <f t="shared" si="317"/>
        <v>0.64260661184885015</v>
      </c>
      <c r="BK339" s="86">
        <f t="shared" si="317"/>
        <v>0.64273043016255182</v>
      </c>
    </row>
    <row r="340" spans="2:63" ht="13.5" customHeight="1" outlineLevel="1">
      <c r="B340" s="3"/>
      <c r="C340" s="4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  <c r="BG340" s="18"/>
      <c r="BH340" s="18"/>
      <c r="BI340" s="18"/>
      <c r="BJ340" s="18"/>
      <c r="BK340" s="18"/>
    </row>
    <row r="341" spans="2:63" ht="13.5" customHeight="1" outlineLevel="1">
      <c r="B341" s="1" t="s">
        <v>88</v>
      </c>
      <c r="C341" s="21" t="s">
        <v>19</v>
      </c>
      <c r="D341" s="85">
        <f t="shared" ref="D341:M343" si="318">SUM(D$253,D$261,D$269,D$284)/D$129</f>
        <v>-30.564933333333336</v>
      </c>
      <c r="E341" s="85">
        <f t="shared" si="318"/>
        <v>-14.564933333333332</v>
      </c>
      <c r="F341" s="85">
        <f t="shared" si="318"/>
        <v>-14.564933333333332</v>
      </c>
      <c r="G341" s="85">
        <f t="shared" si="318"/>
        <v>-14.564933333333332</v>
      </c>
      <c r="H341" s="85">
        <f t="shared" si="318"/>
        <v>-14.427203964766548</v>
      </c>
      <c r="I341" s="85">
        <f t="shared" si="318"/>
        <v>-14.337944099336154</v>
      </c>
      <c r="J341" s="85">
        <f t="shared" si="318"/>
        <v>-14.286939151172087</v>
      </c>
      <c r="K341" s="85">
        <f t="shared" si="318"/>
        <v>-14.167190511892676</v>
      </c>
      <c r="L341" s="85">
        <f t="shared" si="318"/>
        <v>-14.039755931689955</v>
      </c>
      <c r="M341" s="85">
        <f t="shared" si="318"/>
        <v>-13.961334951369116</v>
      </c>
      <c r="N341" s="85">
        <f t="shared" ref="N341:W343" si="319">SUM(N$253,N$261,N$269,N$284)/N$129</f>
        <v>-13.908220731938464</v>
      </c>
      <c r="O341" s="85">
        <f t="shared" si="319"/>
        <v>-14.602571398635268</v>
      </c>
      <c r="P341" s="85">
        <f t="shared" si="319"/>
        <v>-14.524237091283615</v>
      </c>
      <c r="Q341" s="85">
        <f t="shared" si="319"/>
        <v>-14.430094155035984</v>
      </c>
      <c r="R341" s="85">
        <f t="shared" si="319"/>
        <v>-14.355672583886687</v>
      </c>
      <c r="S341" s="85">
        <f t="shared" si="319"/>
        <v>-14.296660259069455</v>
      </c>
      <c r="T341" s="85">
        <f t="shared" si="319"/>
        <v>-14.249824789909367</v>
      </c>
      <c r="U341" s="85">
        <f t="shared" si="319"/>
        <v>-14.186136998289898</v>
      </c>
      <c r="V341" s="85">
        <f t="shared" si="319"/>
        <v>-14.125266355260395</v>
      </c>
      <c r="W341" s="85">
        <f t="shared" si="319"/>
        <v>-14.04096138635475</v>
      </c>
      <c r="X341" s="85">
        <f t="shared" ref="X341:AG343" si="320">SUM(X$253,X$261,X$269,X$284)/X$129</f>
        <v>-13.974111826964304</v>
      </c>
      <c r="Y341" s="85">
        <f t="shared" si="320"/>
        <v>-13.921056906465379</v>
      </c>
      <c r="Z341" s="85">
        <f t="shared" si="320"/>
        <v>-13.873686360413217</v>
      </c>
      <c r="AA341" s="85">
        <f t="shared" si="320"/>
        <v>-16.392775748079618</v>
      </c>
      <c r="AB341" s="85">
        <f t="shared" si="320"/>
        <v>-16.358829519954082</v>
      </c>
      <c r="AC341" s="85">
        <f t="shared" si="320"/>
        <v>-16.332135242657522</v>
      </c>
      <c r="AD341" s="85">
        <f t="shared" si="320"/>
        <v>-16.307645145728145</v>
      </c>
      <c r="AE341" s="85">
        <f t="shared" si="320"/>
        <v>-16.285177070627174</v>
      </c>
      <c r="AF341" s="85">
        <f t="shared" si="320"/>
        <v>-16.267760030396214</v>
      </c>
      <c r="AG341" s="85">
        <f t="shared" si="320"/>
        <v>-16.248585262221834</v>
      </c>
      <c r="AH341" s="85">
        <f t="shared" ref="AH341:AQ343" si="321">SUM(AH$253,AH$261,AH$269,AH$284)/AH$129</f>
        <v>-16.230993799544656</v>
      </c>
      <c r="AI341" s="85">
        <f t="shared" si="321"/>
        <v>-16.217356990369488</v>
      </c>
      <c r="AJ341" s="85">
        <f t="shared" si="321"/>
        <v>-16.204671617075622</v>
      </c>
      <c r="AK341" s="85">
        <f t="shared" si="321"/>
        <v>-16.19287124414906</v>
      </c>
      <c r="AL341" s="85">
        <f t="shared" si="321"/>
        <v>-17.186534141339195</v>
      </c>
      <c r="AM341" s="85">
        <f t="shared" si="321"/>
        <v>-19.193889531357375</v>
      </c>
      <c r="AN341" s="85">
        <f t="shared" si="321"/>
        <v>-19.18607388684369</v>
      </c>
      <c r="AO341" s="85">
        <f t="shared" si="321"/>
        <v>-19.178700640848042</v>
      </c>
      <c r="AP341" s="85">
        <f t="shared" si="321"/>
        <v>-19.171744730881969</v>
      </c>
      <c r="AQ341" s="85">
        <f t="shared" si="321"/>
        <v>-19.165182547487905</v>
      </c>
      <c r="AR341" s="85">
        <f t="shared" ref="AR341:BA343" si="322">SUM(AR$253,AR$261,AR$269,AR$284)/AR$129</f>
        <v>-19.158991813279318</v>
      </c>
      <c r="AS341" s="85">
        <f t="shared" si="322"/>
        <v>-19.153151515511126</v>
      </c>
      <c r="AT341" s="85">
        <f t="shared" si="322"/>
        <v>-19.147641796928962</v>
      </c>
      <c r="AU341" s="85">
        <f t="shared" si="322"/>
        <v>-19.142443956222706</v>
      </c>
      <c r="AV341" s="85">
        <f t="shared" si="322"/>
        <v>-19.137540328713449</v>
      </c>
      <c r="AW341" s="85">
        <f t="shared" si="322"/>
        <v>-19.132914266767475</v>
      </c>
      <c r="AX341" s="85">
        <f t="shared" si="322"/>
        <v>-19.129594126245387</v>
      </c>
      <c r="AY341" s="85">
        <f t="shared" si="322"/>
        <v>-21.3900369622616</v>
      </c>
      <c r="AZ341" s="85">
        <f t="shared" si="322"/>
        <v>-21.386996609524402</v>
      </c>
      <c r="BA341" s="85">
        <f t="shared" si="322"/>
        <v>-21.384087184943731</v>
      </c>
      <c r="BB341" s="85">
        <f t="shared" ref="BB341:BK343" si="323">SUM(BB$253,BB$261,BB$269,BB$284)/BB$129</f>
        <v>-21.38130303867187</v>
      </c>
      <c r="BC341" s="85">
        <f t="shared" si="323"/>
        <v>-21.378638787526164</v>
      </c>
      <c r="BD341" s="85">
        <f t="shared" si="323"/>
        <v>-21.376089270065787</v>
      </c>
      <c r="BE341" s="85">
        <f t="shared" si="323"/>
        <v>-21.374439091763861</v>
      </c>
      <c r="BF341" s="85">
        <f t="shared" si="323"/>
        <v>-21.372836981697585</v>
      </c>
      <c r="BG341" s="85">
        <f t="shared" si="323"/>
        <v>-21.37128153210914</v>
      </c>
      <c r="BH341" s="85">
        <f t="shared" si="323"/>
        <v>-21.369771387411436</v>
      </c>
      <c r="BI341" s="85">
        <f t="shared" si="323"/>
        <v>-21.368305228495203</v>
      </c>
      <c r="BJ341" s="85">
        <f t="shared" si="323"/>
        <v>-21.366881773351601</v>
      </c>
      <c r="BK341" s="85">
        <f t="shared" si="323"/>
        <v>-21.365499777285763</v>
      </c>
    </row>
    <row r="342" spans="2:63" ht="13.5" customHeight="1" outlineLevel="1">
      <c r="B342" s="1" t="s">
        <v>89</v>
      </c>
      <c r="C342" s="25" t="s">
        <v>12</v>
      </c>
      <c r="D342" s="85">
        <f t="shared" si="318"/>
        <v>-30.564933333333336</v>
      </c>
      <c r="E342" s="85">
        <f t="shared" si="318"/>
        <v>-14.564933333333332</v>
      </c>
      <c r="F342" s="85">
        <f t="shared" si="318"/>
        <v>-14.564933333333332</v>
      </c>
      <c r="G342" s="85">
        <f t="shared" si="318"/>
        <v>-14.564933333333332</v>
      </c>
      <c r="H342" s="85">
        <f t="shared" si="318"/>
        <v>-14.427203964766548</v>
      </c>
      <c r="I342" s="85">
        <f t="shared" si="318"/>
        <v>-14.337944099336154</v>
      </c>
      <c r="J342" s="85">
        <f t="shared" si="318"/>
        <v>-14.286939151172087</v>
      </c>
      <c r="K342" s="85">
        <f t="shared" si="318"/>
        <v>-14.167190511892676</v>
      </c>
      <c r="L342" s="85">
        <f t="shared" si="318"/>
        <v>-14.039755931689955</v>
      </c>
      <c r="M342" s="85">
        <f t="shared" si="318"/>
        <v>-13.961334951369116</v>
      </c>
      <c r="N342" s="85">
        <f t="shared" si="319"/>
        <v>-13.908220731938464</v>
      </c>
      <c r="O342" s="85">
        <f t="shared" si="319"/>
        <v>-14.602571398635268</v>
      </c>
      <c r="P342" s="85">
        <f t="shared" si="319"/>
        <v>-14.524237091283615</v>
      </c>
      <c r="Q342" s="85">
        <f t="shared" si="319"/>
        <v>-14.430094155035984</v>
      </c>
      <c r="R342" s="85">
        <f t="shared" si="319"/>
        <v>-14.355672583886687</v>
      </c>
      <c r="S342" s="85">
        <f t="shared" si="319"/>
        <v>-14.296660259069455</v>
      </c>
      <c r="T342" s="85">
        <f t="shared" si="319"/>
        <v>-14.249824789909367</v>
      </c>
      <c r="U342" s="85">
        <f t="shared" si="319"/>
        <v>-14.186136998289898</v>
      </c>
      <c r="V342" s="85">
        <f t="shared" si="319"/>
        <v>-14.125266355260395</v>
      </c>
      <c r="W342" s="85">
        <f t="shared" si="319"/>
        <v>-14.04096138635475</v>
      </c>
      <c r="X342" s="85">
        <f t="shared" si="320"/>
        <v>-13.974111826964304</v>
      </c>
      <c r="Y342" s="85">
        <f t="shared" si="320"/>
        <v>-13.921056906465379</v>
      </c>
      <c r="Z342" s="85">
        <f t="shared" si="320"/>
        <v>-13.873686360413217</v>
      </c>
      <c r="AA342" s="85">
        <f t="shared" si="320"/>
        <v>-16.392775748079618</v>
      </c>
      <c r="AB342" s="85">
        <f t="shared" si="320"/>
        <v>-16.358829519954082</v>
      </c>
      <c r="AC342" s="85">
        <f t="shared" si="320"/>
        <v>-16.332135242657522</v>
      </c>
      <c r="AD342" s="85">
        <f t="shared" si="320"/>
        <v>-16.307645145728145</v>
      </c>
      <c r="AE342" s="85">
        <f t="shared" si="320"/>
        <v>-16.285177070627174</v>
      </c>
      <c r="AF342" s="85">
        <f t="shared" si="320"/>
        <v>-16.267760030396214</v>
      </c>
      <c r="AG342" s="85">
        <f t="shared" si="320"/>
        <v>-16.248585262221834</v>
      </c>
      <c r="AH342" s="85">
        <f t="shared" si="321"/>
        <v>-16.230993799544656</v>
      </c>
      <c r="AI342" s="85">
        <f t="shared" si="321"/>
        <v>-16.217356990369488</v>
      </c>
      <c r="AJ342" s="85">
        <f t="shared" si="321"/>
        <v>-16.204671617075622</v>
      </c>
      <c r="AK342" s="85">
        <f t="shared" si="321"/>
        <v>-16.19287124414906</v>
      </c>
      <c r="AL342" s="85">
        <f t="shared" si="321"/>
        <v>-17.186534141339195</v>
      </c>
      <c r="AM342" s="85">
        <f t="shared" si="321"/>
        <v>-19.193889531357375</v>
      </c>
      <c r="AN342" s="85">
        <f t="shared" si="321"/>
        <v>-19.18607388684369</v>
      </c>
      <c r="AO342" s="85">
        <f t="shared" si="321"/>
        <v>-19.178700640848042</v>
      </c>
      <c r="AP342" s="85">
        <f t="shared" si="321"/>
        <v>-19.171744730881969</v>
      </c>
      <c r="AQ342" s="85">
        <f t="shared" si="321"/>
        <v>-19.165182547487905</v>
      </c>
      <c r="AR342" s="85">
        <f t="shared" si="322"/>
        <v>-19.158991813279318</v>
      </c>
      <c r="AS342" s="85">
        <f t="shared" si="322"/>
        <v>-19.153151515511126</v>
      </c>
      <c r="AT342" s="85">
        <f t="shared" si="322"/>
        <v>-19.147641796928962</v>
      </c>
      <c r="AU342" s="85">
        <f t="shared" si="322"/>
        <v>-19.142443956222706</v>
      </c>
      <c r="AV342" s="85">
        <f t="shared" si="322"/>
        <v>-19.137540328713449</v>
      </c>
      <c r="AW342" s="85">
        <f t="shared" si="322"/>
        <v>-19.132914266767475</v>
      </c>
      <c r="AX342" s="85">
        <f t="shared" si="322"/>
        <v>-19.129594126245387</v>
      </c>
      <c r="AY342" s="85">
        <f t="shared" si="322"/>
        <v>-21.3900369622616</v>
      </c>
      <c r="AZ342" s="85">
        <f t="shared" si="322"/>
        <v>-21.386996609524402</v>
      </c>
      <c r="BA342" s="85">
        <f t="shared" si="322"/>
        <v>-21.384087184943731</v>
      </c>
      <c r="BB342" s="85">
        <f t="shared" si="323"/>
        <v>-21.38130303867187</v>
      </c>
      <c r="BC342" s="85">
        <f t="shared" si="323"/>
        <v>-21.378638787526164</v>
      </c>
      <c r="BD342" s="85">
        <f t="shared" si="323"/>
        <v>-21.376089270065787</v>
      </c>
      <c r="BE342" s="85">
        <f t="shared" si="323"/>
        <v>-21.374439091763861</v>
      </c>
      <c r="BF342" s="85">
        <f t="shared" si="323"/>
        <v>-21.372836981697585</v>
      </c>
      <c r="BG342" s="85">
        <f t="shared" si="323"/>
        <v>-21.37128153210914</v>
      </c>
      <c r="BH342" s="85">
        <f t="shared" si="323"/>
        <v>-21.369771387411436</v>
      </c>
      <c r="BI342" s="85">
        <f t="shared" si="323"/>
        <v>-21.368305228495203</v>
      </c>
      <c r="BJ342" s="85">
        <f t="shared" si="323"/>
        <v>-21.366881773351601</v>
      </c>
      <c r="BK342" s="85">
        <f t="shared" si="323"/>
        <v>-21.365499777285763</v>
      </c>
    </row>
    <row r="343" spans="2:63" ht="13.5" customHeight="1" outlineLevel="1">
      <c r="B343" s="3" t="s">
        <v>90</v>
      </c>
      <c r="C343" s="4" t="s">
        <v>19</v>
      </c>
      <c r="D343" s="86">
        <f t="shared" si="318"/>
        <v>-30.564933333333336</v>
      </c>
      <c r="E343" s="86">
        <f t="shared" si="318"/>
        <v>-14.564933333333332</v>
      </c>
      <c r="F343" s="86">
        <f t="shared" si="318"/>
        <v>-14.564933333333332</v>
      </c>
      <c r="G343" s="86">
        <f t="shared" si="318"/>
        <v>-14.564933333333332</v>
      </c>
      <c r="H343" s="86">
        <f t="shared" si="318"/>
        <v>-14.427203964766548</v>
      </c>
      <c r="I343" s="86">
        <f t="shared" si="318"/>
        <v>-14.337944099336154</v>
      </c>
      <c r="J343" s="86">
        <f t="shared" si="318"/>
        <v>-14.286939151172087</v>
      </c>
      <c r="K343" s="86">
        <f t="shared" si="318"/>
        <v>-14.167190511892676</v>
      </c>
      <c r="L343" s="86">
        <f t="shared" si="318"/>
        <v>-14.039755931689955</v>
      </c>
      <c r="M343" s="86">
        <f t="shared" si="318"/>
        <v>-13.961334951369116</v>
      </c>
      <c r="N343" s="86">
        <f t="shared" si="319"/>
        <v>-13.908220731938464</v>
      </c>
      <c r="O343" s="86">
        <f t="shared" si="319"/>
        <v>-14.602571398635268</v>
      </c>
      <c r="P343" s="86">
        <f t="shared" si="319"/>
        <v>-14.524237091283615</v>
      </c>
      <c r="Q343" s="86">
        <f t="shared" si="319"/>
        <v>-14.430094155035984</v>
      </c>
      <c r="R343" s="86">
        <f t="shared" si="319"/>
        <v>-14.355672583886687</v>
      </c>
      <c r="S343" s="86">
        <f t="shared" si="319"/>
        <v>-14.296660259069455</v>
      </c>
      <c r="T343" s="86">
        <f t="shared" si="319"/>
        <v>-14.249824789909367</v>
      </c>
      <c r="U343" s="86">
        <f t="shared" si="319"/>
        <v>-14.186136998289898</v>
      </c>
      <c r="V343" s="86">
        <f t="shared" si="319"/>
        <v>-14.125266355260395</v>
      </c>
      <c r="W343" s="86">
        <f t="shared" si="319"/>
        <v>-14.04096138635475</v>
      </c>
      <c r="X343" s="86">
        <f t="shared" si="320"/>
        <v>-13.974111826964304</v>
      </c>
      <c r="Y343" s="86">
        <f t="shared" si="320"/>
        <v>-13.921056906465379</v>
      </c>
      <c r="Z343" s="86">
        <f t="shared" si="320"/>
        <v>-13.873686360413217</v>
      </c>
      <c r="AA343" s="86">
        <f t="shared" si="320"/>
        <v>-16.392775748079618</v>
      </c>
      <c r="AB343" s="86">
        <f t="shared" si="320"/>
        <v>-16.358829519954082</v>
      </c>
      <c r="AC343" s="86">
        <f t="shared" si="320"/>
        <v>-16.332135242657522</v>
      </c>
      <c r="AD343" s="86">
        <f t="shared" si="320"/>
        <v>-16.307645145728145</v>
      </c>
      <c r="AE343" s="86">
        <f t="shared" si="320"/>
        <v>-16.285177070627174</v>
      </c>
      <c r="AF343" s="86">
        <f t="shared" si="320"/>
        <v>-16.267760030396214</v>
      </c>
      <c r="AG343" s="86">
        <f t="shared" si="320"/>
        <v>-16.248585262221834</v>
      </c>
      <c r="AH343" s="86">
        <f t="shared" si="321"/>
        <v>-16.230993799544656</v>
      </c>
      <c r="AI343" s="86">
        <f t="shared" si="321"/>
        <v>-16.217356990369488</v>
      </c>
      <c r="AJ343" s="86">
        <f t="shared" si="321"/>
        <v>-16.204671617075622</v>
      </c>
      <c r="AK343" s="86">
        <f t="shared" si="321"/>
        <v>-16.19287124414906</v>
      </c>
      <c r="AL343" s="86">
        <f t="shared" si="321"/>
        <v>-17.186534141339195</v>
      </c>
      <c r="AM343" s="86">
        <f t="shared" si="321"/>
        <v>-19.193889531357375</v>
      </c>
      <c r="AN343" s="86">
        <f t="shared" si="321"/>
        <v>-19.18607388684369</v>
      </c>
      <c r="AO343" s="86">
        <f t="shared" si="321"/>
        <v>-19.178700640848042</v>
      </c>
      <c r="AP343" s="86">
        <f t="shared" si="321"/>
        <v>-19.171744730881969</v>
      </c>
      <c r="AQ343" s="86">
        <f t="shared" si="321"/>
        <v>-19.165182547487905</v>
      </c>
      <c r="AR343" s="86">
        <f t="shared" si="322"/>
        <v>-19.158991813279318</v>
      </c>
      <c r="AS343" s="86">
        <f t="shared" si="322"/>
        <v>-19.153151515511126</v>
      </c>
      <c r="AT343" s="86">
        <f t="shared" si="322"/>
        <v>-19.147641796928962</v>
      </c>
      <c r="AU343" s="86">
        <f t="shared" si="322"/>
        <v>-19.142443956222706</v>
      </c>
      <c r="AV343" s="86">
        <f t="shared" si="322"/>
        <v>-19.137540328713449</v>
      </c>
      <c r="AW343" s="86">
        <f t="shared" si="322"/>
        <v>-19.132914266767475</v>
      </c>
      <c r="AX343" s="86">
        <f t="shared" si="322"/>
        <v>-19.129594126245387</v>
      </c>
      <c r="AY343" s="86">
        <f t="shared" si="322"/>
        <v>-21.3900369622616</v>
      </c>
      <c r="AZ343" s="86">
        <f t="shared" si="322"/>
        <v>-21.386996609524402</v>
      </c>
      <c r="BA343" s="86">
        <f t="shared" si="322"/>
        <v>-21.384087184943731</v>
      </c>
      <c r="BB343" s="86">
        <f t="shared" si="323"/>
        <v>-21.38130303867187</v>
      </c>
      <c r="BC343" s="86">
        <f t="shared" si="323"/>
        <v>-21.378638787526164</v>
      </c>
      <c r="BD343" s="86">
        <f t="shared" si="323"/>
        <v>-21.376089270065787</v>
      </c>
      <c r="BE343" s="86">
        <f t="shared" si="323"/>
        <v>-21.374439091763861</v>
      </c>
      <c r="BF343" s="86">
        <f t="shared" si="323"/>
        <v>-21.372836981697585</v>
      </c>
      <c r="BG343" s="86">
        <f t="shared" si="323"/>
        <v>-21.37128153210914</v>
      </c>
      <c r="BH343" s="86">
        <f t="shared" si="323"/>
        <v>-21.369771387411436</v>
      </c>
      <c r="BI343" s="86">
        <f t="shared" si="323"/>
        <v>-21.368305228495203</v>
      </c>
      <c r="BJ343" s="86">
        <f t="shared" si="323"/>
        <v>-21.366881773351601</v>
      </c>
      <c r="BK343" s="86">
        <f t="shared" si="323"/>
        <v>-21.365499777285763</v>
      </c>
    </row>
    <row r="344" spans="2:63" ht="13.5" customHeight="1" outlineLevel="1">
      <c r="B344" s="1"/>
      <c r="C344" s="2"/>
      <c r="D344" s="8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</row>
    <row r="345" spans="2:63" ht="13.5" customHeight="1" outlineLevel="1">
      <c r="B345" s="1" t="s">
        <v>91</v>
      </c>
      <c r="C345" s="21" t="s">
        <v>19</v>
      </c>
      <c r="D345" s="85">
        <f t="shared" ref="D345:AI345" si="324">-D341/D$177</f>
        <v>1766.7591522157998</v>
      </c>
      <c r="E345" s="85">
        <f t="shared" si="324"/>
        <v>841.90366088631981</v>
      </c>
      <c r="F345" s="85">
        <f t="shared" si="324"/>
        <v>841.90366088631981</v>
      </c>
      <c r="G345" s="85">
        <f t="shared" si="324"/>
        <v>841.90366088631981</v>
      </c>
      <c r="H345" s="85">
        <f t="shared" si="324"/>
        <v>833.94242570904908</v>
      </c>
      <c r="I345" s="85">
        <f t="shared" si="324"/>
        <v>828.78289591538464</v>
      </c>
      <c r="J345" s="85">
        <f t="shared" si="324"/>
        <v>825.8346330157276</v>
      </c>
      <c r="K345" s="85">
        <f t="shared" si="324"/>
        <v>818.91274635217781</v>
      </c>
      <c r="L345" s="85">
        <f t="shared" si="324"/>
        <v>811.54658564681824</v>
      </c>
      <c r="M345" s="85">
        <f t="shared" si="324"/>
        <v>807.01358100399511</v>
      </c>
      <c r="N345" s="85">
        <f t="shared" si="324"/>
        <v>803.94339490973778</v>
      </c>
      <c r="O345" s="85">
        <f t="shared" si="324"/>
        <v>844.07927159741439</v>
      </c>
      <c r="P345" s="85">
        <f t="shared" si="324"/>
        <v>839.5512769528101</v>
      </c>
      <c r="Q345" s="85">
        <f t="shared" si="324"/>
        <v>834.10948873040377</v>
      </c>
      <c r="R345" s="85">
        <f t="shared" si="324"/>
        <v>829.80766380847899</v>
      </c>
      <c r="S345" s="85">
        <f t="shared" si="324"/>
        <v>826.3965467670206</v>
      </c>
      <c r="T345" s="85">
        <f t="shared" si="324"/>
        <v>823.6892942144143</v>
      </c>
      <c r="U345" s="85">
        <f t="shared" si="324"/>
        <v>820.00791897629472</v>
      </c>
      <c r="V345" s="85">
        <f t="shared" si="324"/>
        <v>816.48938469713266</v>
      </c>
      <c r="W345" s="85">
        <f t="shared" si="324"/>
        <v>811.61626510721101</v>
      </c>
      <c r="X345" s="85">
        <f t="shared" si="324"/>
        <v>807.75212872626037</v>
      </c>
      <c r="Y345" s="85">
        <f t="shared" si="324"/>
        <v>804.68537031591791</v>
      </c>
      <c r="Z345" s="85">
        <f t="shared" si="324"/>
        <v>801.94718846319176</v>
      </c>
      <c r="AA345" s="85">
        <f t="shared" si="324"/>
        <v>947.5592917965098</v>
      </c>
      <c r="AB345" s="85">
        <f t="shared" si="324"/>
        <v>945.59708207827066</v>
      </c>
      <c r="AC345" s="85">
        <f t="shared" si="324"/>
        <v>944.05406026922094</v>
      </c>
      <c r="AD345" s="85">
        <f t="shared" si="324"/>
        <v>942.6384477299506</v>
      </c>
      <c r="AE345" s="85">
        <f t="shared" si="324"/>
        <v>941.33971506515456</v>
      </c>
      <c r="AF345" s="85">
        <f t="shared" si="324"/>
        <v>940.33294973388524</v>
      </c>
      <c r="AG345" s="85">
        <f t="shared" si="324"/>
        <v>939.22458163131989</v>
      </c>
      <c r="AH345" s="85">
        <f t="shared" si="324"/>
        <v>938.20773407772583</v>
      </c>
      <c r="AI345" s="85">
        <f t="shared" si="324"/>
        <v>937.4194792121092</v>
      </c>
      <c r="AJ345" s="85">
        <f t="shared" ref="AJ345:BK345" si="325">-AJ341/AJ$177</f>
        <v>936.6862206402094</v>
      </c>
      <c r="AK345" s="85">
        <f t="shared" si="325"/>
        <v>936.00411815890527</v>
      </c>
      <c r="AL345" s="85">
        <f t="shared" si="325"/>
        <v>993.44127984619627</v>
      </c>
      <c r="AM345" s="85">
        <f t="shared" si="325"/>
        <v>1109.4733833154553</v>
      </c>
      <c r="AN345" s="85">
        <f t="shared" si="325"/>
        <v>1109.0216119562826</v>
      </c>
      <c r="AO345" s="85">
        <f t="shared" si="325"/>
        <v>1108.5954127657828</v>
      </c>
      <c r="AP345" s="85">
        <f t="shared" si="325"/>
        <v>1108.1933370452005</v>
      </c>
      <c r="AQ345" s="85">
        <f t="shared" si="325"/>
        <v>1107.8140200860062</v>
      </c>
      <c r="AR345" s="85">
        <f t="shared" si="325"/>
        <v>1107.4561741779953</v>
      </c>
      <c r="AS345" s="85">
        <f t="shared" si="325"/>
        <v>1107.1185847116258</v>
      </c>
      <c r="AT345" s="85">
        <f t="shared" si="325"/>
        <v>1106.8001038687262</v>
      </c>
      <c r="AU345" s="85">
        <f t="shared" si="325"/>
        <v>1106.4996506487114</v>
      </c>
      <c r="AV345" s="85">
        <f t="shared" si="325"/>
        <v>1106.2162039718758</v>
      </c>
      <c r="AW345" s="85">
        <f t="shared" si="325"/>
        <v>1105.948801547253</v>
      </c>
      <c r="AX345" s="85">
        <f t="shared" si="325"/>
        <v>1105.756885910138</v>
      </c>
      <c r="AY345" s="85">
        <f t="shared" si="325"/>
        <v>1236.4183215180117</v>
      </c>
      <c r="AZ345" s="85">
        <f t="shared" si="325"/>
        <v>1236.2425785852256</v>
      </c>
      <c r="BA345" s="85">
        <f t="shared" si="325"/>
        <v>1236.074403753973</v>
      </c>
      <c r="BB345" s="85">
        <f t="shared" si="325"/>
        <v>1235.9134704434607</v>
      </c>
      <c r="BC345" s="85">
        <f t="shared" si="325"/>
        <v>1235.7594674870616</v>
      </c>
      <c r="BD345" s="85">
        <f t="shared" si="325"/>
        <v>1235.6120965355947</v>
      </c>
      <c r="BE345" s="85">
        <f t="shared" si="325"/>
        <v>1235.5167105065816</v>
      </c>
      <c r="BF345" s="85">
        <f t="shared" si="325"/>
        <v>1235.4241029882996</v>
      </c>
      <c r="BG345" s="85">
        <f t="shared" si="325"/>
        <v>1235.3341926074647</v>
      </c>
      <c r="BH345" s="85">
        <f t="shared" si="325"/>
        <v>1235.2469010064415</v>
      </c>
      <c r="BI345" s="85">
        <f t="shared" si="325"/>
        <v>1235.162151936139</v>
      </c>
      <c r="BJ345" s="85">
        <f t="shared" si="325"/>
        <v>1235.079871292</v>
      </c>
      <c r="BK345" s="85">
        <f t="shared" si="325"/>
        <v>1234.9999871263446</v>
      </c>
    </row>
    <row r="346" spans="2:63" ht="13.5" customHeight="1" outlineLevel="1">
      <c r="B346" s="1" t="s">
        <v>92</v>
      </c>
      <c r="C346" s="25" t="s">
        <v>12</v>
      </c>
      <c r="D346" s="85">
        <f t="shared" ref="D346:AI346" si="326">-D342/D$177</f>
        <v>1766.7591522157998</v>
      </c>
      <c r="E346" s="85">
        <f t="shared" si="326"/>
        <v>841.90366088631981</v>
      </c>
      <c r="F346" s="85">
        <f t="shared" si="326"/>
        <v>841.90366088631981</v>
      </c>
      <c r="G346" s="85">
        <f t="shared" si="326"/>
        <v>841.90366088631981</v>
      </c>
      <c r="H346" s="85">
        <f t="shared" si="326"/>
        <v>833.94242570904908</v>
      </c>
      <c r="I346" s="85">
        <f t="shared" si="326"/>
        <v>828.78289591538464</v>
      </c>
      <c r="J346" s="85">
        <f t="shared" si="326"/>
        <v>825.8346330157276</v>
      </c>
      <c r="K346" s="85">
        <f t="shared" si="326"/>
        <v>818.91274635217781</v>
      </c>
      <c r="L346" s="85">
        <f t="shared" si="326"/>
        <v>811.54658564681824</v>
      </c>
      <c r="M346" s="85">
        <f t="shared" si="326"/>
        <v>807.01358100399511</v>
      </c>
      <c r="N346" s="85">
        <f t="shared" si="326"/>
        <v>803.94339490973778</v>
      </c>
      <c r="O346" s="85">
        <f t="shared" si="326"/>
        <v>844.07927159741439</v>
      </c>
      <c r="P346" s="85">
        <f t="shared" si="326"/>
        <v>839.5512769528101</v>
      </c>
      <c r="Q346" s="85">
        <f t="shared" si="326"/>
        <v>834.10948873040377</v>
      </c>
      <c r="R346" s="85">
        <f t="shared" si="326"/>
        <v>829.80766380847899</v>
      </c>
      <c r="S346" s="85">
        <f t="shared" si="326"/>
        <v>826.3965467670206</v>
      </c>
      <c r="T346" s="85">
        <f t="shared" si="326"/>
        <v>823.6892942144143</v>
      </c>
      <c r="U346" s="85">
        <f t="shared" si="326"/>
        <v>820.00791897629472</v>
      </c>
      <c r="V346" s="85">
        <f t="shared" si="326"/>
        <v>816.48938469713266</v>
      </c>
      <c r="W346" s="85">
        <f t="shared" si="326"/>
        <v>811.61626510721101</v>
      </c>
      <c r="X346" s="85">
        <f t="shared" si="326"/>
        <v>807.75212872626037</v>
      </c>
      <c r="Y346" s="85">
        <f t="shared" si="326"/>
        <v>804.68537031591791</v>
      </c>
      <c r="Z346" s="85">
        <f t="shared" si="326"/>
        <v>801.94718846319176</v>
      </c>
      <c r="AA346" s="85">
        <f t="shared" si="326"/>
        <v>947.5592917965098</v>
      </c>
      <c r="AB346" s="85">
        <f t="shared" si="326"/>
        <v>945.59708207827066</v>
      </c>
      <c r="AC346" s="85">
        <f t="shared" si="326"/>
        <v>944.05406026922094</v>
      </c>
      <c r="AD346" s="85">
        <f t="shared" si="326"/>
        <v>942.6384477299506</v>
      </c>
      <c r="AE346" s="85">
        <f t="shared" si="326"/>
        <v>941.33971506515456</v>
      </c>
      <c r="AF346" s="85">
        <f t="shared" si="326"/>
        <v>940.33294973388524</v>
      </c>
      <c r="AG346" s="85">
        <f t="shared" si="326"/>
        <v>939.22458163131989</v>
      </c>
      <c r="AH346" s="85">
        <f t="shared" si="326"/>
        <v>938.20773407772583</v>
      </c>
      <c r="AI346" s="85">
        <f t="shared" si="326"/>
        <v>937.4194792121092</v>
      </c>
      <c r="AJ346" s="85">
        <f t="shared" ref="AJ346:BK346" si="327">-AJ342/AJ$177</f>
        <v>936.6862206402094</v>
      </c>
      <c r="AK346" s="85">
        <f t="shared" si="327"/>
        <v>936.00411815890527</v>
      </c>
      <c r="AL346" s="85">
        <f t="shared" si="327"/>
        <v>993.44127984619627</v>
      </c>
      <c r="AM346" s="85">
        <f t="shared" si="327"/>
        <v>1109.4733833154553</v>
      </c>
      <c r="AN346" s="85">
        <f t="shared" si="327"/>
        <v>1109.0216119562826</v>
      </c>
      <c r="AO346" s="85">
        <f t="shared" si="327"/>
        <v>1108.5954127657828</v>
      </c>
      <c r="AP346" s="85">
        <f t="shared" si="327"/>
        <v>1108.1933370452005</v>
      </c>
      <c r="AQ346" s="85">
        <f t="shared" si="327"/>
        <v>1107.8140200860062</v>
      </c>
      <c r="AR346" s="85">
        <f t="shared" si="327"/>
        <v>1107.4561741779953</v>
      </c>
      <c r="AS346" s="85">
        <f t="shared" si="327"/>
        <v>1107.1185847116258</v>
      </c>
      <c r="AT346" s="85">
        <f t="shared" si="327"/>
        <v>1106.8001038687262</v>
      </c>
      <c r="AU346" s="85">
        <f t="shared" si="327"/>
        <v>1106.4996506487114</v>
      </c>
      <c r="AV346" s="85">
        <f t="shared" si="327"/>
        <v>1106.2162039718758</v>
      </c>
      <c r="AW346" s="85">
        <f t="shared" si="327"/>
        <v>1105.948801547253</v>
      </c>
      <c r="AX346" s="85">
        <f t="shared" si="327"/>
        <v>1105.756885910138</v>
      </c>
      <c r="AY346" s="85">
        <f t="shared" si="327"/>
        <v>1236.4183215180117</v>
      </c>
      <c r="AZ346" s="85">
        <f t="shared" si="327"/>
        <v>1236.2425785852256</v>
      </c>
      <c r="BA346" s="85">
        <f t="shared" si="327"/>
        <v>1236.074403753973</v>
      </c>
      <c r="BB346" s="85">
        <f t="shared" si="327"/>
        <v>1235.9134704434607</v>
      </c>
      <c r="BC346" s="85">
        <f t="shared" si="327"/>
        <v>1235.7594674870616</v>
      </c>
      <c r="BD346" s="85">
        <f t="shared" si="327"/>
        <v>1235.6120965355947</v>
      </c>
      <c r="BE346" s="85">
        <f t="shared" si="327"/>
        <v>1235.5167105065816</v>
      </c>
      <c r="BF346" s="85">
        <f t="shared" si="327"/>
        <v>1235.4241029882996</v>
      </c>
      <c r="BG346" s="85">
        <f t="shared" si="327"/>
        <v>1235.3341926074647</v>
      </c>
      <c r="BH346" s="85">
        <f t="shared" si="327"/>
        <v>1235.2469010064415</v>
      </c>
      <c r="BI346" s="85">
        <f t="shared" si="327"/>
        <v>1235.162151936139</v>
      </c>
      <c r="BJ346" s="85">
        <f t="shared" si="327"/>
        <v>1235.079871292</v>
      </c>
      <c r="BK346" s="85">
        <f t="shared" si="327"/>
        <v>1234.9999871263446</v>
      </c>
    </row>
    <row r="347" spans="2:63" ht="13.5" customHeight="1" outlineLevel="1">
      <c r="B347" s="3" t="s">
        <v>93</v>
      </c>
      <c r="C347" s="4" t="s">
        <v>19</v>
      </c>
      <c r="D347" s="86">
        <f t="shared" ref="D347:AI347" si="328">-D343/D$177</f>
        <v>1766.7591522157998</v>
      </c>
      <c r="E347" s="86">
        <f t="shared" si="328"/>
        <v>841.90366088631981</v>
      </c>
      <c r="F347" s="86">
        <f t="shared" si="328"/>
        <v>841.90366088631981</v>
      </c>
      <c r="G347" s="86">
        <f t="shared" si="328"/>
        <v>841.90366088631981</v>
      </c>
      <c r="H347" s="86">
        <f t="shared" si="328"/>
        <v>833.94242570904908</v>
      </c>
      <c r="I347" s="86">
        <f t="shared" si="328"/>
        <v>828.78289591538464</v>
      </c>
      <c r="J347" s="86">
        <f t="shared" si="328"/>
        <v>825.8346330157276</v>
      </c>
      <c r="K347" s="86">
        <f t="shared" si="328"/>
        <v>818.91274635217781</v>
      </c>
      <c r="L347" s="86">
        <f t="shared" si="328"/>
        <v>811.54658564681824</v>
      </c>
      <c r="M347" s="86">
        <f t="shared" si="328"/>
        <v>807.01358100399511</v>
      </c>
      <c r="N347" s="86">
        <f t="shared" si="328"/>
        <v>803.94339490973778</v>
      </c>
      <c r="O347" s="86">
        <f t="shared" si="328"/>
        <v>844.07927159741439</v>
      </c>
      <c r="P347" s="86">
        <f t="shared" si="328"/>
        <v>839.5512769528101</v>
      </c>
      <c r="Q347" s="86">
        <f t="shared" si="328"/>
        <v>834.10948873040377</v>
      </c>
      <c r="R347" s="86">
        <f t="shared" si="328"/>
        <v>829.80766380847899</v>
      </c>
      <c r="S347" s="86">
        <f t="shared" si="328"/>
        <v>826.3965467670206</v>
      </c>
      <c r="T347" s="86">
        <f t="shared" si="328"/>
        <v>823.6892942144143</v>
      </c>
      <c r="U347" s="86">
        <f t="shared" si="328"/>
        <v>820.00791897629472</v>
      </c>
      <c r="V347" s="86">
        <f t="shared" si="328"/>
        <v>816.48938469713266</v>
      </c>
      <c r="W347" s="86">
        <f t="shared" si="328"/>
        <v>811.61626510721101</v>
      </c>
      <c r="X347" s="86">
        <f t="shared" si="328"/>
        <v>807.75212872626037</v>
      </c>
      <c r="Y347" s="86">
        <f t="shared" si="328"/>
        <v>804.68537031591791</v>
      </c>
      <c r="Z347" s="86">
        <f t="shared" si="328"/>
        <v>801.94718846319176</v>
      </c>
      <c r="AA347" s="86">
        <f t="shared" si="328"/>
        <v>947.5592917965098</v>
      </c>
      <c r="AB347" s="86">
        <f t="shared" si="328"/>
        <v>945.59708207827066</v>
      </c>
      <c r="AC347" s="86">
        <f t="shared" si="328"/>
        <v>944.05406026922094</v>
      </c>
      <c r="AD347" s="86">
        <f t="shared" si="328"/>
        <v>942.6384477299506</v>
      </c>
      <c r="AE347" s="86">
        <f t="shared" si="328"/>
        <v>941.33971506515456</v>
      </c>
      <c r="AF347" s="86">
        <f t="shared" si="328"/>
        <v>940.33294973388524</v>
      </c>
      <c r="AG347" s="86">
        <f t="shared" si="328"/>
        <v>939.22458163131989</v>
      </c>
      <c r="AH347" s="86">
        <f t="shared" si="328"/>
        <v>938.20773407772583</v>
      </c>
      <c r="AI347" s="86">
        <f t="shared" si="328"/>
        <v>937.4194792121092</v>
      </c>
      <c r="AJ347" s="86">
        <f t="shared" ref="AJ347:BK347" si="329">-AJ343/AJ$177</f>
        <v>936.6862206402094</v>
      </c>
      <c r="AK347" s="86">
        <f t="shared" si="329"/>
        <v>936.00411815890527</v>
      </c>
      <c r="AL347" s="86">
        <f t="shared" si="329"/>
        <v>993.44127984619627</v>
      </c>
      <c r="AM347" s="86">
        <f t="shared" si="329"/>
        <v>1109.4733833154553</v>
      </c>
      <c r="AN347" s="86">
        <f t="shared" si="329"/>
        <v>1109.0216119562826</v>
      </c>
      <c r="AO347" s="86">
        <f t="shared" si="329"/>
        <v>1108.5954127657828</v>
      </c>
      <c r="AP347" s="86">
        <f t="shared" si="329"/>
        <v>1108.1933370452005</v>
      </c>
      <c r="AQ347" s="86">
        <f t="shared" si="329"/>
        <v>1107.8140200860062</v>
      </c>
      <c r="AR347" s="86">
        <f t="shared" si="329"/>
        <v>1107.4561741779953</v>
      </c>
      <c r="AS347" s="86">
        <f t="shared" si="329"/>
        <v>1107.1185847116258</v>
      </c>
      <c r="AT347" s="86">
        <f t="shared" si="329"/>
        <v>1106.8001038687262</v>
      </c>
      <c r="AU347" s="86">
        <f t="shared" si="329"/>
        <v>1106.4996506487114</v>
      </c>
      <c r="AV347" s="86">
        <f t="shared" si="329"/>
        <v>1106.2162039718758</v>
      </c>
      <c r="AW347" s="86">
        <f t="shared" si="329"/>
        <v>1105.948801547253</v>
      </c>
      <c r="AX347" s="86">
        <f t="shared" si="329"/>
        <v>1105.756885910138</v>
      </c>
      <c r="AY347" s="86">
        <f t="shared" si="329"/>
        <v>1236.4183215180117</v>
      </c>
      <c r="AZ347" s="86">
        <f t="shared" si="329"/>
        <v>1236.2425785852256</v>
      </c>
      <c r="BA347" s="86">
        <f t="shared" si="329"/>
        <v>1236.074403753973</v>
      </c>
      <c r="BB347" s="86">
        <f t="shared" si="329"/>
        <v>1235.9134704434607</v>
      </c>
      <c r="BC347" s="86">
        <f t="shared" si="329"/>
        <v>1235.7594674870616</v>
      </c>
      <c r="BD347" s="86">
        <f t="shared" si="329"/>
        <v>1235.6120965355947</v>
      </c>
      <c r="BE347" s="86">
        <f t="shared" si="329"/>
        <v>1235.5167105065816</v>
      </c>
      <c r="BF347" s="86">
        <f t="shared" si="329"/>
        <v>1235.4241029882996</v>
      </c>
      <c r="BG347" s="86">
        <f t="shared" si="329"/>
        <v>1235.3341926074647</v>
      </c>
      <c r="BH347" s="86">
        <f t="shared" si="329"/>
        <v>1235.2469010064415</v>
      </c>
      <c r="BI347" s="86">
        <f t="shared" si="329"/>
        <v>1235.162151936139</v>
      </c>
      <c r="BJ347" s="86">
        <f t="shared" si="329"/>
        <v>1235.079871292</v>
      </c>
      <c r="BK347" s="86">
        <f t="shared" si="329"/>
        <v>1234.9999871263446</v>
      </c>
    </row>
    <row r="348" spans="2:63" ht="13.5" customHeight="1" outlineLevel="1">
      <c r="B348" s="1"/>
      <c r="C348" s="2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</row>
    <row r="349" spans="2:63" ht="13.5" customHeight="1" outlineLevel="1">
      <c r="B349" s="1" t="s">
        <v>94</v>
      </c>
      <c r="C349" s="21" t="s">
        <v>19</v>
      </c>
      <c r="D349" s="85">
        <f t="shared" ref="D349:AI349" si="330">D$281/D$129</f>
        <v>-861.18933333333337</v>
      </c>
      <c r="E349" s="85">
        <f t="shared" si="330"/>
        <v>-26.29401544371277</v>
      </c>
      <c r="F349" s="85">
        <f t="shared" si="330"/>
        <v>-8.6351150928016072</v>
      </c>
      <c r="G349" s="85">
        <f t="shared" si="330"/>
        <v>-12.875319413092555</v>
      </c>
      <c r="H349" s="85">
        <f t="shared" si="330"/>
        <v>-4.7362163802443931</v>
      </c>
      <c r="I349" s="85">
        <f t="shared" si="330"/>
        <v>0.10504257472568933</v>
      </c>
      <c r="J349" s="85">
        <f t="shared" si="330"/>
        <v>1.4655929360430822</v>
      </c>
      <c r="K349" s="85">
        <f t="shared" si="330"/>
        <v>3.4893791538671808</v>
      </c>
      <c r="L349" s="85">
        <f t="shared" si="330"/>
        <v>4.8782578003710864</v>
      </c>
      <c r="M349" s="85">
        <f t="shared" si="330"/>
        <v>5.7608726101749852</v>
      </c>
      <c r="N349" s="85">
        <f t="shared" si="330"/>
        <v>6.3466353969630847</v>
      </c>
      <c r="O349" s="85">
        <f t="shared" si="330"/>
        <v>7.957596687819783</v>
      </c>
      <c r="P349" s="85">
        <f t="shared" si="330"/>
        <v>8.2628045709355717</v>
      </c>
      <c r="Q349" s="85">
        <f t="shared" si="330"/>
        <v>8.7270950943773151</v>
      </c>
      <c r="R349" s="85">
        <f t="shared" si="330"/>
        <v>9.0102955857766247</v>
      </c>
      <c r="S349" s="85">
        <f t="shared" si="330"/>
        <v>9.2723905126851847</v>
      </c>
      <c r="T349" s="85">
        <f t="shared" si="330"/>
        <v>9.5188350057725817</v>
      </c>
      <c r="U349" s="85">
        <f t="shared" si="330"/>
        <v>8.8195026134405374</v>
      </c>
      <c r="V349" s="85">
        <f t="shared" si="330"/>
        <v>9.2211568707393177</v>
      </c>
      <c r="W349" s="85">
        <f t="shared" si="330"/>
        <v>9.4951541889870317</v>
      </c>
      <c r="X349" s="85">
        <f t="shared" si="330"/>
        <v>9.7499356154827588</v>
      </c>
      <c r="Y349" s="85">
        <f t="shared" si="330"/>
        <v>9.990597199518394</v>
      </c>
      <c r="Z349" s="85">
        <f t="shared" si="330"/>
        <v>10.054264565670628</v>
      </c>
      <c r="AA349" s="85">
        <f t="shared" si="330"/>
        <v>14.335818778737901</v>
      </c>
      <c r="AB349" s="85">
        <f t="shared" si="330"/>
        <v>14.381446125480203</v>
      </c>
      <c r="AC349" s="85">
        <f t="shared" si="330"/>
        <v>14.596053864739634</v>
      </c>
      <c r="AD349" s="85">
        <f t="shared" si="330"/>
        <v>14.628973559802283</v>
      </c>
      <c r="AE349" s="85">
        <f t="shared" si="330"/>
        <v>14.659167468995337</v>
      </c>
      <c r="AF349" s="85">
        <f t="shared" si="330"/>
        <v>14.866297823598069</v>
      </c>
      <c r="AG349" s="85">
        <f t="shared" si="330"/>
        <v>14.708351514358645</v>
      </c>
      <c r="AH349" s="85">
        <f t="shared" si="330"/>
        <v>14.732000110025922</v>
      </c>
      <c r="AI349" s="85">
        <f t="shared" si="330"/>
        <v>14.934043705901523</v>
      </c>
      <c r="AJ349" s="85">
        <f t="shared" ref="AJ349:BK349" si="331">AJ$281/AJ$129</f>
        <v>14.951096228569588</v>
      </c>
      <c r="AK349" s="85">
        <f t="shared" si="331"/>
        <v>14.966954805439418</v>
      </c>
      <c r="AL349" s="85">
        <f t="shared" si="331"/>
        <v>16.779783278749605</v>
      </c>
      <c r="AM349" s="85">
        <f t="shared" si="331"/>
        <v>20.068835193873053</v>
      </c>
      <c r="AN349" s="85">
        <f t="shared" si="331"/>
        <v>20.079342541833046</v>
      </c>
      <c r="AO349" s="85">
        <f t="shared" si="331"/>
        <v>20.089253174256402</v>
      </c>
      <c r="AP349" s="85">
        <f t="shared" si="331"/>
        <v>20.098600452455369</v>
      </c>
      <c r="AQ349" s="85">
        <f t="shared" si="331"/>
        <v>20.107419929225852</v>
      </c>
      <c r="AR349" s="85">
        <f t="shared" si="331"/>
        <v>20.11574125630402</v>
      </c>
      <c r="AS349" s="85">
        <f t="shared" si="331"/>
        <v>20.123593392326541</v>
      </c>
      <c r="AT349" s="85">
        <f t="shared" si="331"/>
        <v>20.130998351223933</v>
      </c>
      <c r="AU349" s="85">
        <f t="shared" si="331"/>
        <v>20.137985724534477</v>
      </c>
      <c r="AV349" s="85">
        <f t="shared" si="331"/>
        <v>20.144575917120708</v>
      </c>
      <c r="AW349" s="85">
        <f t="shared" si="331"/>
        <v>20.15079399491189</v>
      </c>
      <c r="AX349" s="85">
        <f t="shared" si="331"/>
        <v>20.349595179421421</v>
      </c>
      <c r="AY349" s="85">
        <f t="shared" si="331"/>
        <v>24.145961435001229</v>
      </c>
      <c r="AZ349" s="85">
        <f t="shared" si="331"/>
        <v>24.150047037932673</v>
      </c>
      <c r="BA349" s="85">
        <f t="shared" si="331"/>
        <v>24.153958344077093</v>
      </c>
      <c r="BB349" s="85">
        <f t="shared" si="331"/>
        <v>24.157698719143823</v>
      </c>
      <c r="BC349" s="85">
        <f t="shared" si="331"/>
        <v>24.161280471059381</v>
      </c>
      <c r="BD349" s="85">
        <f t="shared" si="331"/>
        <v>24.164708448187216</v>
      </c>
      <c r="BE349" s="85">
        <f t="shared" si="331"/>
        <v>24.366923982128988</v>
      </c>
      <c r="BF349" s="85">
        <f t="shared" si="331"/>
        <v>24.369078571484128</v>
      </c>
      <c r="BG349" s="85">
        <f t="shared" si="331"/>
        <v>24.371168446210788</v>
      </c>
      <c r="BH349" s="85">
        <f t="shared" si="331"/>
        <v>24.373198336400122</v>
      </c>
      <c r="BI349" s="85">
        <f t="shared" si="331"/>
        <v>24.375169242220888</v>
      </c>
      <c r="BJ349" s="85">
        <f t="shared" si="331"/>
        <v>24.377082511066089</v>
      </c>
      <c r="BK349" s="85">
        <f t="shared" si="331"/>
        <v>24.378939785771614</v>
      </c>
    </row>
    <row r="350" spans="2:63" ht="13.5" customHeight="1" outlineLevel="1">
      <c r="B350" s="1" t="s">
        <v>95</v>
      </c>
      <c r="C350" s="25" t="s">
        <v>12</v>
      </c>
      <c r="D350" s="85">
        <f t="shared" ref="D350:AI350" si="332">D$315/D$129</f>
        <v>-884.33426666666674</v>
      </c>
      <c r="E350" s="85">
        <f t="shared" si="332"/>
        <v>-33.438948777046107</v>
      </c>
      <c r="F350" s="85">
        <f t="shared" si="332"/>
        <v>-15.780048426134943</v>
      </c>
      <c r="G350" s="85">
        <f t="shared" si="332"/>
        <v>-20.020252746425886</v>
      </c>
      <c r="H350" s="85">
        <f t="shared" si="332"/>
        <v>-11.881149713577726</v>
      </c>
      <c r="I350" s="85">
        <f t="shared" si="332"/>
        <v>-7.039890758607644</v>
      </c>
      <c r="J350" s="85">
        <f t="shared" si="332"/>
        <v>-5.6793403972902512</v>
      </c>
      <c r="K350" s="85">
        <f t="shared" si="332"/>
        <v>-3.6555541794661526</v>
      </c>
      <c r="L350" s="85">
        <f t="shared" si="332"/>
        <v>-2.2666755329622474</v>
      </c>
      <c r="M350" s="85">
        <f t="shared" si="332"/>
        <v>-1.3840607231583484</v>
      </c>
      <c r="N350" s="85">
        <f t="shared" si="332"/>
        <v>-0.79829793637024926</v>
      </c>
      <c r="O350" s="85">
        <f t="shared" si="332"/>
        <v>0.68766335448644933</v>
      </c>
      <c r="P350" s="85">
        <f t="shared" si="332"/>
        <v>0.99287123760223883</v>
      </c>
      <c r="Q350" s="85">
        <f t="shared" si="332"/>
        <v>1.4571617610439804</v>
      </c>
      <c r="R350" s="85">
        <f t="shared" si="332"/>
        <v>1.7403622524432916</v>
      </c>
      <c r="S350" s="85">
        <f t="shared" si="332"/>
        <v>2.0024571793518509</v>
      </c>
      <c r="T350" s="85">
        <f t="shared" si="332"/>
        <v>2.2489016724392492</v>
      </c>
      <c r="U350" s="85">
        <f t="shared" si="332"/>
        <v>1.5495692801072043</v>
      </c>
      <c r="V350" s="85">
        <f t="shared" si="332"/>
        <v>1.951223537405985</v>
      </c>
      <c r="W350" s="85">
        <f t="shared" si="332"/>
        <v>2.2252208556536992</v>
      </c>
      <c r="X350" s="85">
        <f t="shared" si="332"/>
        <v>2.4800022821494236</v>
      </c>
      <c r="Y350" s="85">
        <f t="shared" si="332"/>
        <v>2.7206638661850615</v>
      </c>
      <c r="Z350" s="85">
        <f t="shared" si="332"/>
        <v>2.7843312323372946</v>
      </c>
      <c r="AA350" s="85">
        <f t="shared" si="332"/>
        <v>6.3361654454045668</v>
      </c>
      <c r="AB350" s="85">
        <f t="shared" si="332"/>
        <v>6.3817927921468698</v>
      </c>
      <c r="AC350" s="85">
        <f t="shared" si="332"/>
        <v>6.5964005314062995</v>
      </c>
      <c r="AD350" s="85">
        <f t="shared" si="332"/>
        <v>6.6293202264689501</v>
      </c>
      <c r="AE350" s="85">
        <f t="shared" si="332"/>
        <v>6.6595141356620031</v>
      </c>
      <c r="AF350" s="85">
        <f t="shared" si="332"/>
        <v>6.8666444902647372</v>
      </c>
      <c r="AG350" s="85">
        <f t="shared" si="332"/>
        <v>6.7086981810253112</v>
      </c>
      <c r="AH350" s="85">
        <f t="shared" si="332"/>
        <v>6.7323467766925882</v>
      </c>
      <c r="AI350" s="85">
        <f t="shared" si="332"/>
        <v>6.9343903725681901</v>
      </c>
      <c r="AJ350" s="85">
        <f t="shared" ref="AJ350:BK350" si="333">AJ$315/AJ$129</f>
        <v>6.9514428952362541</v>
      </c>
      <c r="AK350" s="85">
        <f t="shared" si="333"/>
        <v>6.9673014721060822</v>
      </c>
      <c r="AL350" s="85">
        <f t="shared" si="333"/>
        <v>8.5851299454162717</v>
      </c>
      <c r="AM350" s="85">
        <f t="shared" si="333"/>
        <v>11.249461860539718</v>
      </c>
      <c r="AN350" s="85">
        <f t="shared" si="333"/>
        <v>11.259969208499713</v>
      </c>
      <c r="AO350" s="85">
        <f t="shared" si="333"/>
        <v>11.269879840923068</v>
      </c>
      <c r="AP350" s="85">
        <f t="shared" si="333"/>
        <v>11.279227119122035</v>
      </c>
      <c r="AQ350" s="85">
        <f t="shared" si="333"/>
        <v>11.288046595892519</v>
      </c>
      <c r="AR350" s="85">
        <f t="shared" si="333"/>
        <v>11.296367922970685</v>
      </c>
      <c r="AS350" s="85">
        <f t="shared" si="333"/>
        <v>11.304220058993209</v>
      </c>
      <c r="AT350" s="85">
        <f t="shared" si="333"/>
        <v>11.311625017890599</v>
      </c>
      <c r="AU350" s="85">
        <f t="shared" si="333"/>
        <v>11.318612391201144</v>
      </c>
      <c r="AV350" s="85">
        <f t="shared" si="333"/>
        <v>11.325202583787375</v>
      </c>
      <c r="AW350" s="85">
        <f t="shared" si="333"/>
        <v>11.331420661578557</v>
      </c>
      <c r="AX350" s="85">
        <f t="shared" si="333"/>
        <v>11.530221846088084</v>
      </c>
      <c r="AY350" s="85">
        <f t="shared" si="333"/>
        <v>14.770478101667894</v>
      </c>
      <c r="AZ350" s="85">
        <f t="shared" si="333"/>
        <v>14.774563704599338</v>
      </c>
      <c r="BA350" s="85">
        <f t="shared" si="333"/>
        <v>14.778475010743758</v>
      </c>
      <c r="BB350" s="85">
        <f t="shared" si="333"/>
        <v>14.782215385810488</v>
      </c>
      <c r="BC350" s="85">
        <f t="shared" si="333"/>
        <v>14.785797137726046</v>
      </c>
      <c r="BD350" s="85">
        <f t="shared" si="333"/>
        <v>14.789225114853885</v>
      </c>
      <c r="BE350" s="85">
        <f t="shared" si="333"/>
        <v>14.991440648795654</v>
      </c>
      <c r="BF350" s="85">
        <f t="shared" si="333"/>
        <v>14.993595238150792</v>
      </c>
      <c r="BG350" s="85">
        <f t="shared" si="333"/>
        <v>14.995685112877455</v>
      </c>
      <c r="BH350" s="85">
        <f t="shared" si="333"/>
        <v>14.997715003066787</v>
      </c>
      <c r="BI350" s="85">
        <f t="shared" si="333"/>
        <v>14.999685908887553</v>
      </c>
      <c r="BJ350" s="85">
        <f t="shared" si="333"/>
        <v>15.001599177732755</v>
      </c>
      <c r="BK350" s="85">
        <f t="shared" si="333"/>
        <v>15.003456452438279</v>
      </c>
    </row>
    <row r="351" spans="2:63" ht="13.5" customHeight="1" outlineLevel="1">
      <c r="B351" s="3" t="s">
        <v>96</v>
      </c>
      <c r="C351" s="4" t="s">
        <v>19</v>
      </c>
      <c r="D351" s="86">
        <f t="shared" ref="D351:AI351" si="334">D$328/D$129</f>
        <v>-881.86426666666671</v>
      </c>
      <c r="E351" s="86">
        <f t="shared" si="334"/>
        <v>-30.968948777046105</v>
      </c>
      <c r="F351" s="86">
        <f t="shared" si="334"/>
        <v>-13.310048426134943</v>
      </c>
      <c r="G351" s="86">
        <f t="shared" si="334"/>
        <v>-17.550252746425887</v>
      </c>
      <c r="H351" s="86">
        <f t="shared" si="334"/>
        <v>-9.4111497135777267</v>
      </c>
      <c r="I351" s="86">
        <f t="shared" si="334"/>
        <v>-4.5698907586076443</v>
      </c>
      <c r="J351" s="86">
        <f t="shared" si="334"/>
        <v>-3.2093403972902514</v>
      </c>
      <c r="K351" s="86">
        <f t="shared" si="334"/>
        <v>-1.185554179466153</v>
      </c>
      <c r="L351" s="86">
        <f t="shared" si="334"/>
        <v>0.20332446703775164</v>
      </c>
      <c r="M351" s="86">
        <f t="shared" si="334"/>
        <v>1.0859392768416511</v>
      </c>
      <c r="N351" s="86">
        <f t="shared" si="334"/>
        <v>1.6717020636297508</v>
      </c>
      <c r="O351" s="86">
        <f t="shared" si="334"/>
        <v>2.5076633544864486</v>
      </c>
      <c r="P351" s="86">
        <f t="shared" si="334"/>
        <v>2.8128712376022391</v>
      </c>
      <c r="Q351" s="86">
        <f t="shared" si="334"/>
        <v>3.2771617610439794</v>
      </c>
      <c r="R351" s="86">
        <f t="shared" si="334"/>
        <v>3.5603622524432912</v>
      </c>
      <c r="S351" s="86">
        <f t="shared" si="334"/>
        <v>3.8224571793518516</v>
      </c>
      <c r="T351" s="86">
        <f t="shared" si="334"/>
        <v>4.0689016724392486</v>
      </c>
      <c r="U351" s="86">
        <f t="shared" si="334"/>
        <v>3.3695692801072044</v>
      </c>
      <c r="V351" s="86">
        <f t="shared" si="334"/>
        <v>3.7712235374059837</v>
      </c>
      <c r="W351" s="86">
        <f t="shared" si="334"/>
        <v>4.0452208556536977</v>
      </c>
      <c r="X351" s="86">
        <f t="shared" si="334"/>
        <v>4.3000022821494222</v>
      </c>
      <c r="Y351" s="86">
        <f t="shared" si="334"/>
        <v>4.5406638661850609</v>
      </c>
      <c r="Z351" s="86">
        <f t="shared" si="334"/>
        <v>4.6043312323372945</v>
      </c>
      <c r="AA351" s="86">
        <f t="shared" si="334"/>
        <v>5.8681654454045651</v>
      </c>
      <c r="AB351" s="86">
        <f t="shared" si="334"/>
        <v>5.913792792146868</v>
      </c>
      <c r="AC351" s="86">
        <f t="shared" si="334"/>
        <v>6.1284005314062977</v>
      </c>
      <c r="AD351" s="86">
        <f t="shared" si="334"/>
        <v>6.1613202264689493</v>
      </c>
      <c r="AE351" s="86">
        <f t="shared" si="334"/>
        <v>6.1915141356620023</v>
      </c>
      <c r="AF351" s="86">
        <f t="shared" si="334"/>
        <v>6.3986444902647364</v>
      </c>
      <c r="AG351" s="86">
        <f t="shared" si="334"/>
        <v>6.2406981810253104</v>
      </c>
      <c r="AH351" s="86">
        <f t="shared" si="334"/>
        <v>6.2643467766925891</v>
      </c>
      <c r="AI351" s="86">
        <f t="shared" si="334"/>
        <v>6.4663903725681893</v>
      </c>
      <c r="AJ351" s="86">
        <f t="shared" ref="AJ351:BK351" si="335">AJ$328/AJ$129</f>
        <v>6.4834428952362551</v>
      </c>
      <c r="AK351" s="86">
        <f t="shared" si="335"/>
        <v>6.4993014721060804</v>
      </c>
      <c r="AL351" s="86">
        <f t="shared" si="335"/>
        <v>7.1031299454162715</v>
      </c>
      <c r="AM351" s="86">
        <f t="shared" si="335"/>
        <v>8.0254618605397159</v>
      </c>
      <c r="AN351" s="86">
        <f t="shared" si="335"/>
        <v>8.0359692084997132</v>
      </c>
      <c r="AO351" s="86">
        <f t="shared" si="335"/>
        <v>8.0458798409230674</v>
      </c>
      <c r="AP351" s="86">
        <f t="shared" si="335"/>
        <v>8.0552271191220353</v>
      </c>
      <c r="AQ351" s="86">
        <f t="shared" si="335"/>
        <v>8.0640465958925187</v>
      </c>
      <c r="AR351" s="86">
        <f t="shared" si="335"/>
        <v>8.0723679229706846</v>
      </c>
      <c r="AS351" s="86">
        <f t="shared" si="335"/>
        <v>8.0802200589932109</v>
      </c>
      <c r="AT351" s="86">
        <f t="shared" si="335"/>
        <v>8.0876250178906002</v>
      </c>
      <c r="AU351" s="86">
        <f t="shared" si="335"/>
        <v>8.0946123912011423</v>
      </c>
      <c r="AV351" s="86">
        <f t="shared" si="335"/>
        <v>8.1012025837873765</v>
      </c>
      <c r="AW351" s="86">
        <f t="shared" si="335"/>
        <v>8.1074206615785549</v>
      </c>
      <c r="AX351" s="86">
        <f t="shared" si="335"/>
        <v>8.3062218460880839</v>
      </c>
      <c r="AY351" s="86">
        <f t="shared" si="335"/>
        <v>9.4079781016678936</v>
      </c>
      <c r="AZ351" s="86">
        <f t="shared" si="335"/>
        <v>9.4120637045993369</v>
      </c>
      <c r="BA351" s="86">
        <f t="shared" si="335"/>
        <v>9.4159750107437556</v>
      </c>
      <c r="BB351" s="86">
        <f t="shared" si="335"/>
        <v>9.4197153858104858</v>
      </c>
      <c r="BC351" s="86">
        <f t="shared" si="335"/>
        <v>9.4232971377260437</v>
      </c>
      <c r="BD351" s="86">
        <f t="shared" si="335"/>
        <v>9.426725114853884</v>
      </c>
      <c r="BE351" s="86">
        <f t="shared" si="335"/>
        <v>9.6289406487956537</v>
      </c>
      <c r="BF351" s="86">
        <f t="shared" si="335"/>
        <v>9.6310952381507935</v>
      </c>
      <c r="BG351" s="86">
        <f t="shared" si="335"/>
        <v>9.6331851128774559</v>
      </c>
      <c r="BH351" s="86">
        <f t="shared" si="335"/>
        <v>9.6352150030667865</v>
      </c>
      <c r="BI351" s="86">
        <f t="shared" si="335"/>
        <v>9.6371859088875542</v>
      </c>
      <c r="BJ351" s="86">
        <f t="shared" si="335"/>
        <v>9.6390991777327528</v>
      </c>
      <c r="BK351" s="86">
        <f t="shared" si="335"/>
        <v>9.640956452438278</v>
      </c>
    </row>
    <row r="352" spans="2:63" ht="13.5" customHeight="1" outlineLevel="1"/>
    <row r="354" spans="1:64" ht="13.5" customHeight="1">
      <c r="A354" s="2" t="s">
        <v>7</v>
      </c>
      <c r="B354" s="43" t="s">
        <v>97</v>
      </c>
      <c r="C354" s="11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2" t="s">
        <v>7</v>
      </c>
    </row>
    <row r="355" spans="1:64" ht="13.5" customHeight="1">
      <c r="A355" s="2"/>
      <c r="B355" s="2"/>
      <c r="C355" s="2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2"/>
    </row>
    <row r="356" spans="1:64" ht="13.5" customHeight="1" outlineLevel="1">
      <c r="A356" s="2"/>
      <c r="B356" s="46" t="s">
        <v>97</v>
      </c>
      <c r="C356" s="21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  <c r="AW356" s="19"/>
      <c r="AX356" s="19"/>
      <c r="AY356" s="19"/>
      <c r="AZ356" s="19"/>
      <c r="BA356" s="19"/>
      <c r="BB356" s="19"/>
      <c r="BC356" s="19"/>
      <c r="BD356" s="19"/>
      <c r="BE356" s="19"/>
      <c r="BF356" s="19"/>
      <c r="BG356" s="19"/>
      <c r="BH356" s="19"/>
      <c r="BI356" s="19"/>
      <c r="BJ356" s="19"/>
      <c r="BK356" s="19"/>
      <c r="BL356" s="2"/>
    </row>
    <row r="357" spans="1:64" ht="13.5" customHeight="1" outlineLevel="1">
      <c r="A357" s="2"/>
      <c r="B357" s="47"/>
      <c r="C357" s="21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  <c r="AW357" s="19"/>
      <c r="AX357" s="19"/>
      <c r="AY357" s="19"/>
      <c r="AZ357" s="19"/>
      <c r="BA357" s="19"/>
      <c r="BB357" s="19"/>
      <c r="BC357" s="19"/>
      <c r="BD357" s="19"/>
      <c r="BE357" s="19"/>
      <c r="BF357" s="19"/>
      <c r="BG357" s="19"/>
      <c r="BH357" s="19"/>
      <c r="BI357" s="19"/>
      <c r="BJ357" s="19"/>
      <c r="BK357" s="19"/>
      <c r="BL357" s="2"/>
    </row>
    <row r="358" spans="1:64" ht="13.5" customHeight="1" outlineLevel="1">
      <c r="A358" s="2"/>
      <c r="B358" s="47" t="s">
        <v>98</v>
      </c>
      <c r="C358" s="21" t="s">
        <v>99</v>
      </c>
      <c r="D358" s="19">
        <f t="shared" ref="D358:AI358" si="336">CHOOSE($C$8,D359,D360,D361)</f>
        <v>25</v>
      </c>
      <c r="E358" s="19">
        <f t="shared" si="336"/>
        <v>25</v>
      </c>
      <c r="F358" s="19">
        <f t="shared" si="336"/>
        <v>25</v>
      </c>
      <c r="G358" s="19">
        <f t="shared" si="336"/>
        <v>25</v>
      </c>
      <c r="H358" s="19">
        <f t="shared" si="336"/>
        <v>25</v>
      </c>
      <c r="I358" s="19">
        <f t="shared" si="336"/>
        <v>25</v>
      </c>
      <c r="J358" s="19">
        <f t="shared" si="336"/>
        <v>25</v>
      </c>
      <c r="K358" s="19">
        <f t="shared" si="336"/>
        <v>25</v>
      </c>
      <c r="L358" s="19">
        <f t="shared" si="336"/>
        <v>25</v>
      </c>
      <c r="M358" s="19">
        <f t="shared" si="336"/>
        <v>25</v>
      </c>
      <c r="N358" s="19">
        <f t="shared" si="336"/>
        <v>25</v>
      </c>
      <c r="O358" s="19">
        <f t="shared" si="336"/>
        <v>25</v>
      </c>
      <c r="P358" s="19">
        <f t="shared" si="336"/>
        <v>25</v>
      </c>
      <c r="Q358" s="19">
        <f t="shared" si="336"/>
        <v>25</v>
      </c>
      <c r="R358" s="19">
        <f t="shared" si="336"/>
        <v>25</v>
      </c>
      <c r="S358" s="19">
        <f t="shared" si="336"/>
        <v>25</v>
      </c>
      <c r="T358" s="19">
        <f t="shared" si="336"/>
        <v>25</v>
      </c>
      <c r="U358" s="19">
        <f t="shared" si="336"/>
        <v>25</v>
      </c>
      <c r="V358" s="19">
        <f t="shared" si="336"/>
        <v>25</v>
      </c>
      <c r="W358" s="19">
        <f t="shared" si="336"/>
        <v>25</v>
      </c>
      <c r="X358" s="19">
        <f t="shared" si="336"/>
        <v>25</v>
      </c>
      <c r="Y358" s="19">
        <f t="shared" si="336"/>
        <v>25</v>
      </c>
      <c r="Z358" s="19">
        <f t="shared" si="336"/>
        <v>25</v>
      </c>
      <c r="AA358" s="19">
        <f t="shared" si="336"/>
        <v>25</v>
      </c>
      <c r="AB358" s="19">
        <f t="shared" si="336"/>
        <v>25</v>
      </c>
      <c r="AC358" s="19">
        <f t="shared" si="336"/>
        <v>25</v>
      </c>
      <c r="AD358" s="19">
        <f t="shared" si="336"/>
        <v>25</v>
      </c>
      <c r="AE358" s="19">
        <f t="shared" si="336"/>
        <v>25</v>
      </c>
      <c r="AF358" s="19">
        <f t="shared" si="336"/>
        <v>25</v>
      </c>
      <c r="AG358" s="19">
        <f t="shared" si="336"/>
        <v>25</v>
      </c>
      <c r="AH358" s="19">
        <f t="shared" si="336"/>
        <v>25</v>
      </c>
      <c r="AI358" s="19">
        <f t="shared" si="336"/>
        <v>25</v>
      </c>
      <c r="AJ358" s="19">
        <f t="shared" ref="AJ358:BK358" si="337">CHOOSE($C$8,AJ359,AJ360,AJ361)</f>
        <v>25</v>
      </c>
      <c r="AK358" s="19">
        <f t="shared" si="337"/>
        <v>25</v>
      </c>
      <c r="AL358" s="19">
        <f t="shared" si="337"/>
        <v>25</v>
      </c>
      <c r="AM358" s="19">
        <f t="shared" si="337"/>
        <v>25</v>
      </c>
      <c r="AN358" s="19">
        <f t="shared" si="337"/>
        <v>25</v>
      </c>
      <c r="AO358" s="19">
        <f t="shared" si="337"/>
        <v>25</v>
      </c>
      <c r="AP358" s="19">
        <f t="shared" si="337"/>
        <v>25</v>
      </c>
      <c r="AQ358" s="19">
        <f t="shared" si="337"/>
        <v>25</v>
      </c>
      <c r="AR358" s="19">
        <f t="shared" si="337"/>
        <v>25</v>
      </c>
      <c r="AS358" s="19">
        <f t="shared" si="337"/>
        <v>25</v>
      </c>
      <c r="AT358" s="19">
        <f t="shared" si="337"/>
        <v>25</v>
      </c>
      <c r="AU358" s="19">
        <f t="shared" si="337"/>
        <v>25</v>
      </c>
      <c r="AV358" s="19">
        <f t="shared" si="337"/>
        <v>25</v>
      </c>
      <c r="AW358" s="19">
        <f t="shared" si="337"/>
        <v>25</v>
      </c>
      <c r="AX358" s="19">
        <f t="shared" si="337"/>
        <v>25</v>
      </c>
      <c r="AY358" s="19">
        <f t="shared" si="337"/>
        <v>25</v>
      </c>
      <c r="AZ358" s="19">
        <f t="shared" si="337"/>
        <v>25</v>
      </c>
      <c r="BA358" s="19">
        <f t="shared" si="337"/>
        <v>25</v>
      </c>
      <c r="BB358" s="19">
        <f t="shared" si="337"/>
        <v>25</v>
      </c>
      <c r="BC358" s="19">
        <f t="shared" si="337"/>
        <v>25</v>
      </c>
      <c r="BD358" s="19">
        <f t="shared" si="337"/>
        <v>25</v>
      </c>
      <c r="BE358" s="19">
        <f t="shared" si="337"/>
        <v>25</v>
      </c>
      <c r="BF358" s="19">
        <f t="shared" si="337"/>
        <v>25</v>
      </c>
      <c r="BG358" s="19">
        <f t="shared" si="337"/>
        <v>25</v>
      </c>
      <c r="BH358" s="19">
        <f t="shared" si="337"/>
        <v>25</v>
      </c>
      <c r="BI358" s="19">
        <f t="shared" si="337"/>
        <v>25</v>
      </c>
      <c r="BJ358" s="19">
        <f t="shared" si="337"/>
        <v>25</v>
      </c>
      <c r="BK358" s="19">
        <f t="shared" si="337"/>
        <v>25</v>
      </c>
      <c r="BL358" s="2"/>
    </row>
    <row r="359" spans="1:64" ht="13.5" customHeight="1" outlineLevel="1">
      <c r="A359" s="2"/>
      <c r="B359" s="35" t="str">
        <f>$D$5</f>
        <v>Base</v>
      </c>
      <c r="C359" s="21" t="s">
        <v>99</v>
      </c>
      <c r="D359" s="49">
        <v>25</v>
      </c>
      <c r="E359" s="62">
        <f t="shared" ref="E359:AJ359" si="338">D359</f>
        <v>25</v>
      </c>
      <c r="F359" s="62">
        <f t="shared" si="338"/>
        <v>25</v>
      </c>
      <c r="G359" s="62">
        <f t="shared" si="338"/>
        <v>25</v>
      </c>
      <c r="H359" s="62">
        <f t="shared" si="338"/>
        <v>25</v>
      </c>
      <c r="I359" s="62">
        <f t="shared" si="338"/>
        <v>25</v>
      </c>
      <c r="J359" s="62">
        <f t="shared" si="338"/>
        <v>25</v>
      </c>
      <c r="K359" s="62">
        <f t="shared" si="338"/>
        <v>25</v>
      </c>
      <c r="L359" s="62">
        <f t="shared" si="338"/>
        <v>25</v>
      </c>
      <c r="M359" s="62">
        <f t="shared" si="338"/>
        <v>25</v>
      </c>
      <c r="N359" s="62">
        <f t="shared" si="338"/>
        <v>25</v>
      </c>
      <c r="O359" s="62">
        <f t="shared" si="338"/>
        <v>25</v>
      </c>
      <c r="P359" s="62">
        <f t="shared" si="338"/>
        <v>25</v>
      </c>
      <c r="Q359" s="62">
        <f t="shared" si="338"/>
        <v>25</v>
      </c>
      <c r="R359" s="62">
        <f t="shared" si="338"/>
        <v>25</v>
      </c>
      <c r="S359" s="62">
        <f t="shared" si="338"/>
        <v>25</v>
      </c>
      <c r="T359" s="62">
        <f t="shared" si="338"/>
        <v>25</v>
      </c>
      <c r="U359" s="62">
        <f t="shared" si="338"/>
        <v>25</v>
      </c>
      <c r="V359" s="62">
        <f t="shared" si="338"/>
        <v>25</v>
      </c>
      <c r="W359" s="62">
        <f t="shared" si="338"/>
        <v>25</v>
      </c>
      <c r="X359" s="62">
        <f t="shared" si="338"/>
        <v>25</v>
      </c>
      <c r="Y359" s="62">
        <f t="shared" si="338"/>
        <v>25</v>
      </c>
      <c r="Z359" s="62">
        <f t="shared" si="338"/>
        <v>25</v>
      </c>
      <c r="AA359" s="62">
        <f t="shared" si="338"/>
        <v>25</v>
      </c>
      <c r="AB359" s="62">
        <f t="shared" si="338"/>
        <v>25</v>
      </c>
      <c r="AC359" s="62">
        <f t="shared" si="338"/>
        <v>25</v>
      </c>
      <c r="AD359" s="62">
        <f t="shared" si="338"/>
        <v>25</v>
      </c>
      <c r="AE359" s="62">
        <f t="shared" si="338"/>
        <v>25</v>
      </c>
      <c r="AF359" s="62">
        <f t="shared" si="338"/>
        <v>25</v>
      </c>
      <c r="AG359" s="62">
        <f t="shared" si="338"/>
        <v>25</v>
      </c>
      <c r="AH359" s="62">
        <f t="shared" si="338"/>
        <v>25</v>
      </c>
      <c r="AI359" s="62">
        <f t="shared" si="338"/>
        <v>25</v>
      </c>
      <c r="AJ359" s="62">
        <f t="shared" si="338"/>
        <v>25</v>
      </c>
      <c r="AK359" s="62">
        <f t="shared" ref="AK359:BK359" si="339">AJ359</f>
        <v>25</v>
      </c>
      <c r="AL359" s="62">
        <f t="shared" si="339"/>
        <v>25</v>
      </c>
      <c r="AM359" s="62">
        <f t="shared" si="339"/>
        <v>25</v>
      </c>
      <c r="AN359" s="62">
        <f t="shared" si="339"/>
        <v>25</v>
      </c>
      <c r="AO359" s="62">
        <f t="shared" si="339"/>
        <v>25</v>
      </c>
      <c r="AP359" s="62">
        <f t="shared" si="339"/>
        <v>25</v>
      </c>
      <c r="AQ359" s="62">
        <f t="shared" si="339"/>
        <v>25</v>
      </c>
      <c r="AR359" s="62">
        <f t="shared" si="339"/>
        <v>25</v>
      </c>
      <c r="AS359" s="62">
        <f t="shared" si="339"/>
        <v>25</v>
      </c>
      <c r="AT359" s="62">
        <f t="shared" si="339"/>
        <v>25</v>
      </c>
      <c r="AU359" s="62">
        <f t="shared" si="339"/>
        <v>25</v>
      </c>
      <c r="AV359" s="62">
        <f t="shared" si="339"/>
        <v>25</v>
      </c>
      <c r="AW359" s="62">
        <f t="shared" si="339"/>
        <v>25</v>
      </c>
      <c r="AX359" s="62">
        <f t="shared" si="339"/>
        <v>25</v>
      </c>
      <c r="AY359" s="62">
        <f t="shared" si="339"/>
        <v>25</v>
      </c>
      <c r="AZ359" s="62">
        <f t="shared" si="339"/>
        <v>25</v>
      </c>
      <c r="BA359" s="62">
        <f t="shared" si="339"/>
        <v>25</v>
      </c>
      <c r="BB359" s="62">
        <f t="shared" si="339"/>
        <v>25</v>
      </c>
      <c r="BC359" s="62">
        <f t="shared" si="339"/>
        <v>25</v>
      </c>
      <c r="BD359" s="62">
        <f t="shared" si="339"/>
        <v>25</v>
      </c>
      <c r="BE359" s="62">
        <f t="shared" si="339"/>
        <v>25</v>
      </c>
      <c r="BF359" s="62">
        <f t="shared" si="339"/>
        <v>25</v>
      </c>
      <c r="BG359" s="62">
        <f t="shared" si="339"/>
        <v>25</v>
      </c>
      <c r="BH359" s="62">
        <f t="shared" si="339"/>
        <v>25</v>
      </c>
      <c r="BI359" s="62">
        <f t="shared" si="339"/>
        <v>25</v>
      </c>
      <c r="BJ359" s="62">
        <f t="shared" si="339"/>
        <v>25</v>
      </c>
      <c r="BK359" s="62">
        <f t="shared" si="339"/>
        <v>25</v>
      </c>
      <c r="BL359" s="2"/>
    </row>
    <row r="360" spans="1:64" ht="13.5" customHeight="1" outlineLevel="1">
      <c r="A360" s="2"/>
      <c r="B360" s="54" t="str">
        <f>$D$6</f>
        <v>Upside</v>
      </c>
      <c r="C360" s="21" t="s">
        <v>99</v>
      </c>
      <c r="D360" s="49">
        <v>25</v>
      </c>
      <c r="E360" s="62">
        <f t="shared" ref="E360:AJ360" si="340">D360</f>
        <v>25</v>
      </c>
      <c r="F360" s="62">
        <f t="shared" si="340"/>
        <v>25</v>
      </c>
      <c r="G360" s="62">
        <f t="shared" si="340"/>
        <v>25</v>
      </c>
      <c r="H360" s="62">
        <f t="shared" si="340"/>
        <v>25</v>
      </c>
      <c r="I360" s="62">
        <f t="shared" si="340"/>
        <v>25</v>
      </c>
      <c r="J360" s="62">
        <f t="shared" si="340"/>
        <v>25</v>
      </c>
      <c r="K360" s="62">
        <f t="shared" si="340"/>
        <v>25</v>
      </c>
      <c r="L360" s="62">
        <f t="shared" si="340"/>
        <v>25</v>
      </c>
      <c r="M360" s="62">
        <f t="shared" si="340"/>
        <v>25</v>
      </c>
      <c r="N360" s="62">
        <f t="shared" si="340"/>
        <v>25</v>
      </c>
      <c r="O360" s="62">
        <f t="shared" si="340"/>
        <v>25</v>
      </c>
      <c r="P360" s="62">
        <f t="shared" si="340"/>
        <v>25</v>
      </c>
      <c r="Q360" s="62">
        <f t="shared" si="340"/>
        <v>25</v>
      </c>
      <c r="R360" s="62">
        <f t="shared" si="340"/>
        <v>25</v>
      </c>
      <c r="S360" s="62">
        <f t="shared" si="340"/>
        <v>25</v>
      </c>
      <c r="T360" s="62">
        <f t="shared" si="340"/>
        <v>25</v>
      </c>
      <c r="U360" s="62">
        <f t="shared" si="340"/>
        <v>25</v>
      </c>
      <c r="V360" s="62">
        <f t="shared" si="340"/>
        <v>25</v>
      </c>
      <c r="W360" s="62">
        <f t="shared" si="340"/>
        <v>25</v>
      </c>
      <c r="X360" s="62">
        <f t="shared" si="340"/>
        <v>25</v>
      </c>
      <c r="Y360" s="62">
        <f t="shared" si="340"/>
        <v>25</v>
      </c>
      <c r="Z360" s="62">
        <f t="shared" si="340"/>
        <v>25</v>
      </c>
      <c r="AA360" s="62">
        <f t="shared" si="340"/>
        <v>25</v>
      </c>
      <c r="AB360" s="62">
        <f t="shared" si="340"/>
        <v>25</v>
      </c>
      <c r="AC360" s="62">
        <f t="shared" si="340"/>
        <v>25</v>
      </c>
      <c r="AD360" s="62">
        <f t="shared" si="340"/>
        <v>25</v>
      </c>
      <c r="AE360" s="62">
        <f t="shared" si="340"/>
        <v>25</v>
      </c>
      <c r="AF360" s="62">
        <f t="shared" si="340"/>
        <v>25</v>
      </c>
      <c r="AG360" s="62">
        <f t="shared" si="340"/>
        <v>25</v>
      </c>
      <c r="AH360" s="62">
        <f t="shared" si="340"/>
        <v>25</v>
      </c>
      <c r="AI360" s="62">
        <f t="shared" si="340"/>
        <v>25</v>
      </c>
      <c r="AJ360" s="62">
        <f t="shared" si="340"/>
        <v>25</v>
      </c>
      <c r="AK360" s="62">
        <f t="shared" ref="AK360:BK360" si="341">AJ360</f>
        <v>25</v>
      </c>
      <c r="AL360" s="62">
        <f t="shared" si="341"/>
        <v>25</v>
      </c>
      <c r="AM360" s="62">
        <f t="shared" si="341"/>
        <v>25</v>
      </c>
      <c r="AN360" s="62">
        <f t="shared" si="341"/>
        <v>25</v>
      </c>
      <c r="AO360" s="62">
        <f t="shared" si="341"/>
        <v>25</v>
      </c>
      <c r="AP360" s="62">
        <f t="shared" si="341"/>
        <v>25</v>
      </c>
      <c r="AQ360" s="62">
        <f t="shared" si="341"/>
        <v>25</v>
      </c>
      <c r="AR360" s="62">
        <f t="shared" si="341"/>
        <v>25</v>
      </c>
      <c r="AS360" s="62">
        <f t="shared" si="341"/>
        <v>25</v>
      </c>
      <c r="AT360" s="62">
        <f t="shared" si="341"/>
        <v>25</v>
      </c>
      <c r="AU360" s="62">
        <f t="shared" si="341"/>
        <v>25</v>
      </c>
      <c r="AV360" s="62">
        <f t="shared" si="341"/>
        <v>25</v>
      </c>
      <c r="AW360" s="62">
        <f t="shared" si="341"/>
        <v>25</v>
      </c>
      <c r="AX360" s="62">
        <f t="shared" si="341"/>
        <v>25</v>
      </c>
      <c r="AY360" s="62">
        <f t="shared" si="341"/>
        <v>25</v>
      </c>
      <c r="AZ360" s="62">
        <f t="shared" si="341"/>
        <v>25</v>
      </c>
      <c r="BA360" s="62">
        <f t="shared" si="341"/>
        <v>25</v>
      </c>
      <c r="BB360" s="62">
        <f t="shared" si="341"/>
        <v>25</v>
      </c>
      <c r="BC360" s="62">
        <f t="shared" si="341"/>
        <v>25</v>
      </c>
      <c r="BD360" s="62">
        <f t="shared" si="341"/>
        <v>25</v>
      </c>
      <c r="BE360" s="62">
        <f t="shared" si="341"/>
        <v>25</v>
      </c>
      <c r="BF360" s="62">
        <f t="shared" si="341"/>
        <v>25</v>
      </c>
      <c r="BG360" s="62">
        <f t="shared" si="341"/>
        <v>25</v>
      </c>
      <c r="BH360" s="62">
        <f t="shared" si="341"/>
        <v>25</v>
      </c>
      <c r="BI360" s="62">
        <f t="shared" si="341"/>
        <v>25</v>
      </c>
      <c r="BJ360" s="62">
        <f t="shared" si="341"/>
        <v>25</v>
      </c>
      <c r="BK360" s="62">
        <f t="shared" si="341"/>
        <v>25</v>
      </c>
      <c r="BL360" s="2"/>
    </row>
    <row r="361" spans="1:64" ht="13.5" customHeight="1" outlineLevel="1">
      <c r="A361" s="2"/>
      <c r="B361" s="54" t="str">
        <f>$D$7</f>
        <v>Downside</v>
      </c>
      <c r="C361" s="21" t="s">
        <v>99</v>
      </c>
      <c r="D361" s="49">
        <v>25</v>
      </c>
      <c r="E361" s="62">
        <f t="shared" ref="E361:AJ361" si="342">D361</f>
        <v>25</v>
      </c>
      <c r="F361" s="62">
        <f t="shared" si="342"/>
        <v>25</v>
      </c>
      <c r="G361" s="62">
        <f t="shared" si="342"/>
        <v>25</v>
      </c>
      <c r="H361" s="62">
        <f t="shared" si="342"/>
        <v>25</v>
      </c>
      <c r="I361" s="62">
        <f t="shared" si="342"/>
        <v>25</v>
      </c>
      <c r="J361" s="62">
        <f t="shared" si="342"/>
        <v>25</v>
      </c>
      <c r="K361" s="62">
        <f t="shared" si="342"/>
        <v>25</v>
      </c>
      <c r="L361" s="62">
        <f t="shared" si="342"/>
        <v>25</v>
      </c>
      <c r="M361" s="62">
        <f t="shared" si="342"/>
        <v>25</v>
      </c>
      <c r="N361" s="62">
        <f t="shared" si="342"/>
        <v>25</v>
      </c>
      <c r="O361" s="62">
        <f t="shared" si="342"/>
        <v>25</v>
      </c>
      <c r="P361" s="62">
        <f t="shared" si="342"/>
        <v>25</v>
      </c>
      <c r="Q361" s="62">
        <f t="shared" si="342"/>
        <v>25</v>
      </c>
      <c r="R361" s="62">
        <f t="shared" si="342"/>
        <v>25</v>
      </c>
      <c r="S361" s="62">
        <f t="shared" si="342"/>
        <v>25</v>
      </c>
      <c r="T361" s="62">
        <f t="shared" si="342"/>
        <v>25</v>
      </c>
      <c r="U361" s="62">
        <f t="shared" si="342"/>
        <v>25</v>
      </c>
      <c r="V361" s="62">
        <f t="shared" si="342"/>
        <v>25</v>
      </c>
      <c r="W361" s="62">
        <f t="shared" si="342"/>
        <v>25</v>
      </c>
      <c r="X361" s="62">
        <f t="shared" si="342"/>
        <v>25</v>
      </c>
      <c r="Y361" s="62">
        <f t="shared" si="342"/>
        <v>25</v>
      </c>
      <c r="Z361" s="62">
        <f t="shared" si="342"/>
        <v>25</v>
      </c>
      <c r="AA361" s="62">
        <f t="shared" si="342"/>
        <v>25</v>
      </c>
      <c r="AB361" s="62">
        <f t="shared" si="342"/>
        <v>25</v>
      </c>
      <c r="AC361" s="62">
        <f t="shared" si="342"/>
        <v>25</v>
      </c>
      <c r="AD361" s="62">
        <f t="shared" si="342"/>
        <v>25</v>
      </c>
      <c r="AE361" s="62">
        <f t="shared" si="342"/>
        <v>25</v>
      </c>
      <c r="AF361" s="62">
        <f t="shared" si="342"/>
        <v>25</v>
      </c>
      <c r="AG361" s="62">
        <f t="shared" si="342"/>
        <v>25</v>
      </c>
      <c r="AH361" s="62">
        <f t="shared" si="342"/>
        <v>25</v>
      </c>
      <c r="AI361" s="62">
        <f t="shared" si="342"/>
        <v>25</v>
      </c>
      <c r="AJ361" s="62">
        <f t="shared" si="342"/>
        <v>25</v>
      </c>
      <c r="AK361" s="62">
        <f t="shared" ref="AK361:BK361" si="343">AJ361</f>
        <v>25</v>
      </c>
      <c r="AL361" s="62">
        <f t="shared" si="343"/>
        <v>25</v>
      </c>
      <c r="AM361" s="62">
        <f t="shared" si="343"/>
        <v>25</v>
      </c>
      <c r="AN361" s="62">
        <f t="shared" si="343"/>
        <v>25</v>
      </c>
      <c r="AO361" s="62">
        <f t="shared" si="343"/>
        <v>25</v>
      </c>
      <c r="AP361" s="62">
        <f t="shared" si="343"/>
        <v>25</v>
      </c>
      <c r="AQ361" s="62">
        <f t="shared" si="343"/>
        <v>25</v>
      </c>
      <c r="AR361" s="62">
        <f t="shared" si="343"/>
        <v>25</v>
      </c>
      <c r="AS361" s="62">
        <f t="shared" si="343"/>
        <v>25</v>
      </c>
      <c r="AT361" s="62">
        <f t="shared" si="343"/>
        <v>25</v>
      </c>
      <c r="AU361" s="62">
        <f t="shared" si="343"/>
        <v>25</v>
      </c>
      <c r="AV361" s="62">
        <f t="shared" si="343"/>
        <v>25</v>
      </c>
      <c r="AW361" s="62">
        <f t="shared" si="343"/>
        <v>25</v>
      </c>
      <c r="AX361" s="62">
        <f t="shared" si="343"/>
        <v>25</v>
      </c>
      <c r="AY361" s="62">
        <f t="shared" si="343"/>
        <v>25</v>
      </c>
      <c r="AZ361" s="62">
        <f t="shared" si="343"/>
        <v>25</v>
      </c>
      <c r="BA361" s="62">
        <f t="shared" si="343"/>
        <v>25</v>
      </c>
      <c r="BB361" s="62">
        <f t="shared" si="343"/>
        <v>25</v>
      </c>
      <c r="BC361" s="62">
        <f t="shared" si="343"/>
        <v>25</v>
      </c>
      <c r="BD361" s="62">
        <f t="shared" si="343"/>
        <v>25</v>
      </c>
      <c r="BE361" s="62">
        <f t="shared" si="343"/>
        <v>25</v>
      </c>
      <c r="BF361" s="62">
        <f t="shared" si="343"/>
        <v>25</v>
      </c>
      <c r="BG361" s="62">
        <f t="shared" si="343"/>
        <v>25</v>
      </c>
      <c r="BH361" s="62">
        <f t="shared" si="343"/>
        <v>25</v>
      </c>
      <c r="BI361" s="62">
        <f t="shared" si="343"/>
        <v>25</v>
      </c>
      <c r="BJ361" s="62">
        <f t="shared" si="343"/>
        <v>25</v>
      </c>
      <c r="BK361" s="62">
        <f t="shared" si="343"/>
        <v>25</v>
      </c>
      <c r="BL361" s="2"/>
    </row>
    <row r="362" spans="1:64" ht="13.5" customHeight="1" outlineLevel="1">
      <c r="A362" s="30"/>
      <c r="B362" s="55"/>
      <c r="C362" s="25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  <c r="AS362" s="56"/>
      <c r="AT362" s="56"/>
      <c r="AU362" s="56"/>
      <c r="AV362" s="56"/>
      <c r="AW362" s="56"/>
      <c r="AX362" s="56"/>
      <c r="AY362" s="56"/>
      <c r="AZ362" s="56"/>
      <c r="BA362" s="56"/>
      <c r="BB362" s="56"/>
      <c r="BC362" s="56"/>
      <c r="BD362" s="56"/>
      <c r="BE362" s="56"/>
      <c r="BF362" s="56"/>
      <c r="BG362" s="56"/>
      <c r="BH362" s="56"/>
      <c r="BI362" s="56"/>
      <c r="BJ362" s="56"/>
      <c r="BK362" s="56"/>
      <c r="BL362" s="30"/>
    </row>
    <row r="363" spans="1:64" ht="13.5" customHeight="1" outlineLevel="1">
      <c r="A363" s="2"/>
      <c r="B363" s="47" t="s">
        <v>100</v>
      </c>
      <c r="C363" s="21" t="s">
        <v>99</v>
      </c>
      <c r="D363" s="19">
        <f t="shared" ref="D363:AI363" si="344">CHOOSE($C$8,D364,D365,D366)</f>
        <v>40</v>
      </c>
      <c r="E363" s="19">
        <f t="shared" si="344"/>
        <v>40</v>
      </c>
      <c r="F363" s="19">
        <f t="shared" si="344"/>
        <v>40</v>
      </c>
      <c r="G363" s="19">
        <f t="shared" si="344"/>
        <v>40</v>
      </c>
      <c r="H363" s="19">
        <f t="shared" si="344"/>
        <v>40</v>
      </c>
      <c r="I363" s="19">
        <f t="shared" si="344"/>
        <v>40</v>
      </c>
      <c r="J363" s="19">
        <f t="shared" si="344"/>
        <v>40</v>
      </c>
      <c r="K363" s="19">
        <f t="shared" si="344"/>
        <v>40</v>
      </c>
      <c r="L363" s="19">
        <f t="shared" si="344"/>
        <v>40</v>
      </c>
      <c r="M363" s="19">
        <f t="shared" si="344"/>
        <v>40</v>
      </c>
      <c r="N363" s="19">
        <f t="shared" si="344"/>
        <v>40</v>
      </c>
      <c r="O363" s="19">
        <f t="shared" si="344"/>
        <v>40</v>
      </c>
      <c r="P363" s="19">
        <f t="shared" si="344"/>
        <v>40</v>
      </c>
      <c r="Q363" s="19">
        <f t="shared" si="344"/>
        <v>40</v>
      </c>
      <c r="R363" s="19">
        <f t="shared" si="344"/>
        <v>40</v>
      </c>
      <c r="S363" s="19">
        <f t="shared" si="344"/>
        <v>40</v>
      </c>
      <c r="T363" s="19">
        <f t="shared" si="344"/>
        <v>40</v>
      </c>
      <c r="U363" s="19">
        <f t="shared" si="344"/>
        <v>40</v>
      </c>
      <c r="V363" s="19">
        <f t="shared" si="344"/>
        <v>40</v>
      </c>
      <c r="W363" s="19">
        <f t="shared" si="344"/>
        <v>40</v>
      </c>
      <c r="X363" s="19">
        <f t="shared" si="344"/>
        <v>40</v>
      </c>
      <c r="Y363" s="19">
        <f t="shared" si="344"/>
        <v>40</v>
      </c>
      <c r="Z363" s="19">
        <f t="shared" si="344"/>
        <v>40</v>
      </c>
      <c r="AA363" s="19">
        <f t="shared" si="344"/>
        <v>40</v>
      </c>
      <c r="AB363" s="19">
        <f t="shared" si="344"/>
        <v>40</v>
      </c>
      <c r="AC363" s="19">
        <f t="shared" si="344"/>
        <v>40</v>
      </c>
      <c r="AD363" s="19">
        <f t="shared" si="344"/>
        <v>40</v>
      </c>
      <c r="AE363" s="19">
        <f t="shared" si="344"/>
        <v>40</v>
      </c>
      <c r="AF363" s="19">
        <f t="shared" si="344"/>
        <v>40</v>
      </c>
      <c r="AG363" s="19">
        <f t="shared" si="344"/>
        <v>40</v>
      </c>
      <c r="AH363" s="19">
        <f t="shared" si="344"/>
        <v>40</v>
      </c>
      <c r="AI363" s="19">
        <f t="shared" si="344"/>
        <v>40</v>
      </c>
      <c r="AJ363" s="19">
        <f t="shared" ref="AJ363:BK363" si="345">CHOOSE($C$8,AJ364,AJ365,AJ366)</f>
        <v>40</v>
      </c>
      <c r="AK363" s="19">
        <f t="shared" si="345"/>
        <v>40</v>
      </c>
      <c r="AL363" s="19">
        <f t="shared" si="345"/>
        <v>40</v>
      </c>
      <c r="AM363" s="19">
        <f t="shared" si="345"/>
        <v>40</v>
      </c>
      <c r="AN363" s="19">
        <f t="shared" si="345"/>
        <v>40</v>
      </c>
      <c r="AO363" s="19">
        <f t="shared" si="345"/>
        <v>40</v>
      </c>
      <c r="AP363" s="19">
        <f t="shared" si="345"/>
        <v>40</v>
      </c>
      <c r="AQ363" s="19">
        <f t="shared" si="345"/>
        <v>40</v>
      </c>
      <c r="AR363" s="19">
        <f t="shared" si="345"/>
        <v>40</v>
      </c>
      <c r="AS363" s="19">
        <f t="shared" si="345"/>
        <v>40</v>
      </c>
      <c r="AT363" s="19">
        <f t="shared" si="345"/>
        <v>40</v>
      </c>
      <c r="AU363" s="19">
        <f t="shared" si="345"/>
        <v>40</v>
      </c>
      <c r="AV363" s="19">
        <f t="shared" si="345"/>
        <v>40</v>
      </c>
      <c r="AW363" s="19">
        <f t="shared" si="345"/>
        <v>40</v>
      </c>
      <c r="AX363" s="19">
        <f t="shared" si="345"/>
        <v>40</v>
      </c>
      <c r="AY363" s="19">
        <f t="shared" si="345"/>
        <v>40</v>
      </c>
      <c r="AZ363" s="19">
        <f t="shared" si="345"/>
        <v>40</v>
      </c>
      <c r="BA363" s="19">
        <f t="shared" si="345"/>
        <v>40</v>
      </c>
      <c r="BB363" s="19">
        <f t="shared" si="345"/>
        <v>40</v>
      </c>
      <c r="BC363" s="19">
        <f t="shared" si="345"/>
        <v>40</v>
      </c>
      <c r="BD363" s="19">
        <f t="shared" si="345"/>
        <v>40</v>
      </c>
      <c r="BE363" s="19">
        <f t="shared" si="345"/>
        <v>40</v>
      </c>
      <c r="BF363" s="19">
        <f t="shared" si="345"/>
        <v>40</v>
      </c>
      <c r="BG363" s="19">
        <f t="shared" si="345"/>
        <v>40</v>
      </c>
      <c r="BH363" s="19">
        <f t="shared" si="345"/>
        <v>40</v>
      </c>
      <c r="BI363" s="19">
        <f t="shared" si="345"/>
        <v>40</v>
      </c>
      <c r="BJ363" s="19">
        <f t="shared" si="345"/>
        <v>40</v>
      </c>
      <c r="BK363" s="19">
        <f t="shared" si="345"/>
        <v>40</v>
      </c>
      <c r="BL363" s="2"/>
    </row>
    <row r="364" spans="1:64" ht="13.5" customHeight="1" outlineLevel="1">
      <c r="A364" s="2"/>
      <c r="B364" s="35" t="str">
        <f>$D$5</f>
        <v>Base</v>
      </c>
      <c r="C364" s="21" t="s">
        <v>99</v>
      </c>
      <c r="D364" s="49">
        <v>40</v>
      </c>
      <c r="E364" s="62">
        <f t="shared" ref="E364:AJ364" si="346">D364</f>
        <v>40</v>
      </c>
      <c r="F364" s="62">
        <f t="shared" si="346"/>
        <v>40</v>
      </c>
      <c r="G364" s="62">
        <f t="shared" si="346"/>
        <v>40</v>
      </c>
      <c r="H364" s="62">
        <f t="shared" si="346"/>
        <v>40</v>
      </c>
      <c r="I364" s="62">
        <f t="shared" si="346"/>
        <v>40</v>
      </c>
      <c r="J364" s="62">
        <f t="shared" si="346"/>
        <v>40</v>
      </c>
      <c r="K364" s="62">
        <f t="shared" si="346"/>
        <v>40</v>
      </c>
      <c r="L364" s="62">
        <f t="shared" si="346"/>
        <v>40</v>
      </c>
      <c r="M364" s="62">
        <f t="shared" si="346"/>
        <v>40</v>
      </c>
      <c r="N364" s="62">
        <f t="shared" si="346"/>
        <v>40</v>
      </c>
      <c r="O364" s="62">
        <f t="shared" si="346"/>
        <v>40</v>
      </c>
      <c r="P364" s="62">
        <f t="shared" si="346"/>
        <v>40</v>
      </c>
      <c r="Q364" s="62">
        <f t="shared" si="346"/>
        <v>40</v>
      </c>
      <c r="R364" s="62">
        <f t="shared" si="346"/>
        <v>40</v>
      </c>
      <c r="S364" s="62">
        <f t="shared" si="346"/>
        <v>40</v>
      </c>
      <c r="T364" s="62">
        <f t="shared" si="346"/>
        <v>40</v>
      </c>
      <c r="U364" s="62">
        <f t="shared" si="346"/>
        <v>40</v>
      </c>
      <c r="V364" s="62">
        <f t="shared" si="346"/>
        <v>40</v>
      </c>
      <c r="W364" s="62">
        <f t="shared" si="346"/>
        <v>40</v>
      </c>
      <c r="X364" s="62">
        <f t="shared" si="346"/>
        <v>40</v>
      </c>
      <c r="Y364" s="62">
        <f t="shared" si="346"/>
        <v>40</v>
      </c>
      <c r="Z364" s="62">
        <f t="shared" si="346"/>
        <v>40</v>
      </c>
      <c r="AA364" s="62">
        <f t="shared" si="346"/>
        <v>40</v>
      </c>
      <c r="AB364" s="62">
        <f t="shared" si="346"/>
        <v>40</v>
      </c>
      <c r="AC364" s="62">
        <f t="shared" si="346"/>
        <v>40</v>
      </c>
      <c r="AD364" s="62">
        <f t="shared" si="346"/>
        <v>40</v>
      </c>
      <c r="AE364" s="62">
        <f t="shared" si="346"/>
        <v>40</v>
      </c>
      <c r="AF364" s="62">
        <f t="shared" si="346"/>
        <v>40</v>
      </c>
      <c r="AG364" s="62">
        <f t="shared" si="346"/>
        <v>40</v>
      </c>
      <c r="AH364" s="62">
        <f t="shared" si="346"/>
        <v>40</v>
      </c>
      <c r="AI364" s="62">
        <f t="shared" si="346"/>
        <v>40</v>
      </c>
      <c r="AJ364" s="62">
        <f t="shared" si="346"/>
        <v>40</v>
      </c>
      <c r="AK364" s="62">
        <f t="shared" ref="AK364:BK364" si="347">AJ364</f>
        <v>40</v>
      </c>
      <c r="AL364" s="62">
        <f t="shared" si="347"/>
        <v>40</v>
      </c>
      <c r="AM364" s="62">
        <f t="shared" si="347"/>
        <v>40</v>
      </c>
      <c r="AN364" s="62">
        <f t="shared" si="347"/>
        <v>40</v>
      </c>
      <c r="AO364" s="62">
        <f t="shared" si="347"/>
        <v>40</v>
      </c>
      <c r="AP364" s="62">
        <f t="shared" si="347"/>
        <v>40</v>
      </c>
      <c r="AQ364" s="62">
        <f t="shared" si="347"/>
        <v>40</v>
      </c>
      <c r="AR364" s="62">
        <f t="shared" si="347"/>
        <v>40</v>
      </c>
      <c r="AS364" s="62">
        <f t="shared" si="347"/>
        <v>40</v>
      </c>
      <c r="AT364" s="62">
        <f t="shared" si="347"/>
        <v>40</v>
      </c>
      <c r="AU364" s="62">
        <f t="shared" si="347"/>
        <v>40</v>
      </c>
      <c r="AV364" s="62">
        <f t="shared" si="347"/>
        <v>40</v>
      </c>
      <c r="AW364" s="62">
        <f t="shared" si="347"/>
        <v>40</v>
      </c>
      <c r="AX364" s="62">
        <f t="shared" si="347"/>
        <v>40</v>
      </c>
      <c r="AY364" s="62">
        <f t="shared" si="347"/>
        <v>40</v>
      </c>
      <c r="AZ364" s="62">
        <f t="shared" si="347"/>
        <v>40</v>
      </c>
      <c r="BA364" s="62">
        <f t="shared" si="347"/>
        <v>40</v>
      </c>
      <c r="BB364" s="62">
        <f t="shared" si="347"/>
        <v>40</v>
      </c>
      <c r="BC364" s="62">
        <f t="shared" si="347"/>
        <v>40</v>
      </c>
      <c r="BD364" s="62">
        <f t="shared" si="347"/>
        <v>40</v>
      </c>
      <c r="BE364" s="62">
        <f t="shared" si="347"/>
        <v>40</v>
      </c>
      <c r="BF364" s="62">
        <f t="shared" si="347"/>
        <v>40</v>
      </c>
      <c r="BG364" s="62">
        <f t="shared" si="347"/>
        <v>40</v>
      </c>
      <c r="BH364" s="62">
        <f t="shared" si="347"/>
        <v>40</v>
      </c>
      <c r="BI364" s="62">
        <f t="shared" si="347"/>
        <v>40</v>
      </c>
      <c r="BJ364" s="62">
        <f t="shared" si="347"/>
        <v>40</v>
      </c>
      <c r="BK364" s="62">
        <f t="shared" si="347"/>
        <v>40</v>
      </c>
      <c r="BL364" s="2"/>
    </row>
    <row r="365" spans="1:64" ht="13.5" customHeight="1" outlineLevel="1">
      <c r="A365" s="2"/>
      <c r="B365" s="54" t="str">
        <f>$D$6</f>
        <v>Upside</v>
      </c>
      <c r="C365" s="21" t="s">
        <v>99</v>
      </c>
      <c r="D365" s="49">
        <v>40</v>
      </c>
      <c r="E365" s="62">
        <f t="shared" ref="E365:AJ365" si="348">D365</f>
        <v>40</v>
      </c>
      <c r="F365" s="62">
        <f t="shared" si="348"/>
        <v>40</v>
      </c>
      <c r="G365" s="62">
        <f t="shared" si="348"/>
        <v>40</v>
      </c>
      <c r="H365" s="62">
        <f t="shared" si="348"/>
        <v>40</v>
      </c>
      <c r="I365" s="62">
        <f t="shared" si="348"/>
        <v>40</v>
      </c>
      <c r="J365" s="62">
        <f t="shared" si="348"/>
        <v>40</v>
      </c>
      <c r="K365" s="62">
        <f t="shared" si="348"/>
        <v>40</v>
      </c>
      <c r="L365" s="62">
        <f t="shared" si="348"/>
        <v>40</v>
      </c>
      <c r="M365" s="62">
        <f t="shared" si="348"/>
        <v>40</v>
      </c>
      <c r="N365" s="62">
        <f t="shared" si="348"/>
        <v>40</v>
      </c>
      <c r="O365" s="62">
        <f t="shared" si="348"/>
        <v>40</v>
      </c>
      <c r="P365" s="62">
        <f t="shared" si="348"/>
        <v>40</v>
      </c>
      <c r="Q365" s="62">
        <f t="shared" si="348"/>
        <v>40</v>
      </c>
      <c r="R365" s="62">
        <f t="shared" si="348"/>
        <v>40</v>
      </c>
      <c r="S365" s="62">
        <f t="shared" si="348"/>
        <v>40</v>
      </c>
      <c r="T365" s="62">
        <f t="shared" si="348"/>
        <v>40</v>
      </c>
      <c r="U365" s="62">
        <f t="shared" si="348"/>
        <v>40</v>
      </c>
      <c r="V365" s="62">
        <f t="shared" si="348"/>
        <v>40</v>
      </c>
      <c r="W365" s="62">
        <f t="shared" si="348"/>
        <v>40</v>
      </c>
      <c r="X365" s="62">
        <f t="shared" si="348"/>
        <v>40</v>
      </c>
      <c r="Y365" s="62">
        <f t="shared" si="348"/>
        <v>40</v>
      </c>
      <c r="Z365" s="62">
        <f t="shared" si="348"/>
        <v>40</v>
      </c>
      <c r="AA365" s="62">
        <f t="shared" si="348"/>
        <v>40</v>
      </c>
      <c r="AB365" s="62">
        <f t="shared" si="348"/>
        <v>40</v>
      </c>
      <c r="AC365" s="62">
        <f t="shared" si="348"/>
        <v>40</v>
      </c>
      <c r="AD365" s="62">
        <f t="shared" si="348"/>
        <v>40</v>
      </c>
      <c r="AE365" s="62">
        <f t="shared" si="348"/>
        <v>40</v>
      </c>
      <c r="AF365" s="62">
        <f t="shared" si="348"/>
        <v>40</v>
      </c>
      <c r="AG365" s="62">
        <f t="shared" si="348"/>
        <v>40</v>
      </c>
      <c r="AH365" s="62">
        <f t="shared" si="348"/>
        <v>40</v>
      </c>
      <c r="AI365" s="62">
        <f t="shared" si="348"/>
        <v>40</v>
      </c>
      <c r="AJ365" s="62">
        <f t="shared" si="348"/>
        <v>40</v>
      </c>
      <c r="AK365" s="62">
        <f t="shared" ref="AK365:BK365" si="349">AJ365</f>
        <v>40</v>
      </c>
      <c r="AL365" s="62">
        <f t="shared" si="349"/>
        <v>40</v>
      </c>
      <c r="AM365" s="62">
        <f t="shared" si="349"/>
        <v>40</v>
      </c>
      <c r="AN365" s="62">
        <f t="shared" si="349"/>
        <v>40</v>
      </c>
      <c r="AO365" s="62">
        <f t="shared" si="349"/>
        <v>40</v>
      </c>
      <c r="AP365" s="62">
        <f t="shared" si="349"/>
        <v>40</v>
      </c>
      <c r="AQ365" s="62">
        <f t="shared" si="349"/>
        <v>40</v>
      </c>
      <c r="AR365" s="62">
        <f t="shared" si="349"/>
        <v>40</v>
      </c>
      <c r="AS365" s="62">
        <f t="shared" si="349"/>
        <v>40</v>
      </c>
      <c r="AT365" s="62">
        <f t="shared" si="349"/>
        <v>40</v>
      </c>
      <c r="AU365" s="62">
        <f t="shared" si="349"/>
        <v>40</v>
      </c>
      <c r="AV365" s="62">
        <f t="shared" si="349"/>
        <v>40</v>
      </c>
      <c r="AW365" s="62">
        <f t="shared" si="349"/>
        <v>40</v>
      </c>
      <c r="AX365" s="62">
        <f t="shared" si="349"/>
        <v>40</v>
      </c>
      <c r="AY365" s="62">
        <f t="shared" si="349"/>
        <v>40</v>
      </c>
      <c r="AZ365" s="62">
        <f t="shared" si="349"/>
        <v>40</v>
      </c>
      <c r="BA365" s="62">
        <f t="shared" si="349"/>
        <v>40</v>
      </c>
      <c r="BB365" s="62">
        <f t="shared" si="349"/>
        <v>40</v>
      </c>
      <c r="BC365" s="62">
        <f t="shared" si="349"/>
        <v>40</v>
      </c>
      <c r="BD365" s="62">
        <f t="shared" si="349"/>
        <v>40</v>
      </c>
      <c r="BE365" s="62">
        <f t="shared" si="349"/>
        <v>40</v>
      </c>
      <c r="BF365" s="62">
        <f t="shared" si="349"/>
        <v>40</v>
      </c>
      <c r="BG365" s="62">
        <f t="shared" si="349"/>
        <v>40</v>
      </c>
      <c r="BH365" s="62">
        <f t="shared" si="349"/>
        <v>40</v>
      </c>
      <c r="BI365" s="62">
        <f t="shared" si="349"/>
        <v>40</v>
      </c>
      <c r="BJ365" s="62">
        <f t="shared" si="349"/>
        <v>40</v>
      </c>
      <c r="BK365" s="62">
        <f t="shared" si="349"/>
        <v>40</v>
      </c>
      <c r="BL365" s="2"/>
    </row>
    <row r="366" spans="1:64" ht="13.5" customHeight="1" outlineLevel="1">
      <c r="A366" s="2"/>
      <c r="B366" s="54" t="str">
        <f>$D$7</f>
        <v>Downside</v>
      </c>
      <c r="C366" s="21" t="s">
        <v>99</v>
      </c>
      <c r="D366" s="49">
        <v>40</v>
      </c>
      <c r="E366" s="62">
        <f t="shared" ref="E366:AJ366" si="350">D366</f>
        <v>40</v>
      </c>
      <c r="F366" s="62">
        <f t="shared" si="350"/>
        <v>40</v>
      </c>
      <c r="G366" s="62">
        <f t="shared" si="350"/>
        <v>40</v>
      </c>
      <c r="H366" s="62">
        <f t="shared" si="350"/>
        <v>40</v>
      </c>
      <c r="I366" s="62">
        <f t="shared" si="350"/>
        <v>40</v>
      </c>
      <c r="J366" s="62">
        <f t="shared" si="350"/>
        <v>40</v>
      </c>
      <c r="K366" s="62">
        <f t="shared" si="350"/>
        <v>40</v>
      </c>
      <c r="L366" s="62">
        <f t="shared" si="350"/>
        <v>40</v>
      </c>
      <c r="M366" s="62">
        <f t="shared" si="350"/>
        <v>40</v>
      </c>
      <c r="N366" s="62">
        <f t="shared" si="350"/>
        <v>40</v>
      </c>
      <c r="O366" s="62">
        <f t="shared" si="350"/>
        <v>40</v>
      </c>
      <c r="P366" s="62">
        <f t="shared" si="350"/>
        <v>40</v>
      </c>
      <c r="Q366" s="62">
        <f t="shared" si="350"/>
        <v>40</v>
      </c>
      <c r="R366" s="62">
        <f t="shared" si="350"/>
        <v>40</v>
      </c>
      <c r="S366" s="62">
        <f t="shared" si="350"/>
        <v>40</v>
      </c>
      <c r="T366" s="62">
        <f t="shared" si="350"/>
        <v>40</v>
      </c>
      <c r="U366" s="62">
        <f t="shared" si="350"/>
        <v>40</v>
      </c>
      <c r="V366" s="62">
        <f t="shared" si="350"/>
        <v>40</v>
      </c>
      <c r="W366" s="62">
        <f t="shared" si="350"/>
        <v>40</v>
      </c>
      <c r="X366" s="62">
        <f t="shared" si="350"/>
        <v>40</v>
      </c>
      <c r="Y366" s="62">
        <f t="shared" si="350"/>
        <v>40</v>
      </c>
      <c r="Z366" s="62">
        <f t="shared" si="350"/>
        <v>40</v>
      </c>
      <c r="AA366" s="62">
        <f t="shared" si="350"/>
        <v>40</v>
      </c>
      <c r="AB366" s="62">
        <f t="shared" si="350"/>
        <v>40</v>
      </c>
      <c r="AC366" s="62">
        <f t="shared" si="350"/>
        <v>40</v>
      </c>
      <c r="AD366" s="62">
        <f t="shared" si="350"/>
        <v>40</v>
      </c>
      <c r="AE366" s="62">
        <f t="shared" si="350"/>
        <v>40</v>
      </c>
      <c r="AF366" s="62">
        <f t="shared" si="350"/>
        <v>40</v>
      </c>
      <c r="AG366" s="62">
        <f t="shared" si="350"/>
        <v>40</v>
      </c>
      <c r="AH366" s="62">
        <f t="shared" si="350"/>
        <v>40</v>
      </c>
      <c r="AI366" s="62">
        <f t="shared" si="350"/>
        <v>40</v>
      </c>
      <c r="AJ366" s="62">
        <f t="shared" si="350"/>
        <v>40</v>
      </c>
      <c r="AK366" s="62">
        <f t="shared" ref="AK366:BK366" si="351">AJ366</f>
        <v>40</v>
      </c>
      <c r="AL366" s="62">
        <f t="shared" si="351"/>
        <v>40</v>
      </c>
      <c r="AM366" s="62">
        <f t="shared" si="351"/>
        <v>40</v>
      </c>
      <c r="AN366" s="62">
        <f t="shared" si="351"/>
        <v>40</v>
      </c>
      <c r="AO366" s="62">
        <f t="shared" si="351"/>
        <v>40</v>
      </c>
      <c r="AP366" s="62">
        <f t="shared" si="351"/>
        <v>40</v>
      </c>
      <c r="AQ366" s="62">
        <f t="shared" si="351"/>
        <v>40</v>
      </c>
      <c r="AR366" s="62">
        <f t="shared" si="351"/>
        <v>40</v>
      </c>
      <c r="AS366" s="62">
        <f t="shared" si="351"/>
        <v>40</v>
      </c>
      <c r="AT366" s="62">
        <f t="shared" si="351"/>
        <v>40</v>
      </c>
      <c r="AU366" s="62">
        <f t="shared" si="351"/>
        <v>40</v>
      </c>
      <c r="AV366" s="62">
        <f t="shared" si="351"/>
        <v>40</v>
      </c>
      <c r="AW366" s="62">
        <f t="shared" si="351"/>
        <v>40</v>
      </c>
      <c r="AX366" s="62">
        <f t="shared" si="351"/>
        <v>40</v>
      </c>
      <c r="AY366" s="62">
        <f t="shared" si="351"/>
        <v>40</v>
      </c>
      <c r="AZ366" s="62">
        <f t="shared" si="351"/>
        <v>40</v>
      </c>
      <c r="BA366" s="62">
        <f t="shared" si="351"/>
        <v>40</v>
      </c>
      <c r="BB366" s="62">
        <f t="shared" si="351"/>
        <v>40</v>
      </c>
      <c r="BC366" s="62">
        <f t="shared" si="351"/>
        <v>40</v>
      </c>
      <c r="BD366" s="62">
        <f t="shared" si="351"/>
        <v>40</v>
      </c>
      <c r="BE366" s="62">
        <f t="shared" si="351"/>
        <v>40</v>
      </c>
      <c r="BF366" s="62">
        <f t="shared" si="351"/>
        <v>40</v>
      </c>
      <c r="BG366" s="62">
        <f t="shared" si="351"/>
        <v>40</v>
      </c>
      <c r="BH366" s="62">
        <f t="shared" si="351"/>
        <v>40</v>
      </c>
      <c r="BI366" s="62">
        <f t="shared" si="351"/>
        <v>40</v>
      </c>
      <c r="BJ366" s="62">
        <f t="shared" si="351"/>
        <v>40</v>
      </c>
      <c r="BK366" s="62">
        <f t="shared" si="351"/>
        <v>40</v>
      </c>
      <c r="BL366" s="2"/>
    </row>
    <row r="367" spans="1:64" ht="13.5" customHeight="1" outlineLevel="1">
      <c r="A367" s="2"/>
      <c r="B367" s="1"/>
      <c r="C367" s="2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2"/>
    </row>
    <row r="368" spans="1:64" ht="13.5" customHeight="1" outlineLevel="1">
      <c r="A368" s="2"/>
      <c r="B368" s="1" t="s">
        <v>101</v>
      </c>
      <c r="C368" s="21" t="s">
        <v>12</v>
      </c>
      <c r="D368" s="74">
        <v>0.1</v>
      </c>
      <c r="E368" s="2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2"/>
    </row>
    <row r="369" spans="1:64" ht="13.5" customHeight="1" outlineLevel="1"/>
    <row r="370" spans="1:64" ht="13.5" customHeight="1" outlineLevel="1">
      <c r="A370" s="2"/>
      <c r="B370" s="17" t="s">
        <v>102</v>
      </c>
      <c r="C370" s="4" t="s">
        <v>19</v>
      </c>
      <c r="D370" s="29">
        <f t="shared" ref="D370:AI370" si="352">D$236/30*(D$363-D$358)*$D$368</f>
        <v>6250.0000000000009</v>
      </c>
      <c r="E370" s="29">
        <f t="shared" si="352"/>
        <v>53150</v>
      </c>
      <c r="F370" s="29">
        <f t="shared" si="352"/>
        <v>132900</v>
      </c>
      <c r="G370" s="29">
        <f t="shared" si="352"/>
        <v>332250</v>
      </c>
      <c r="H370" s="29">
        <f t="shared" si="352"/>
        <v>830650</v>
      </c>
      <c r="I370" s="29">
        <f t="shared" si="352"/>
        <v>1453650</v>
      </c>
      <c r="J370" s="29">
        <f t="shared" si="352"/>
        <v>2543900</v>
      </c>
      <c r="K370" s="29">
        <f t="shared" si="352"/>
        <v>3841300</v>
      </c>
      <c r="L370" s="29">
        <f t="shared" si="352"/>
        <v>5281800</v>
      </c>
      <c r="M370" s="29">
        <f t="shared" si="352"/>
        <v>6866350</v>
      </c>
      <c r="N370" s="29">
        <f t="shared" si="352"/>
        <v>8617300</v>
      </c>
      <c r="O370" s="29">
        <f t="shared" si="352"/>
        <v>11469645</v>
      </c>
      <c r="P370" s="29">
        <f t="shared" si="352"/>
        <v>13706275</v>
      </c>
      <c r="Q370" s="29">
        <f t="shared" si="352"/>
        <v>15967820</v>
      </c>
      <c r="R370" s="29">
        <f t="shared" si="352"/>
        <v>18363015</v>
      </c>
      <c r="S370" s="29">
        <f t="shared" si="352"/>
        <v>20842030</v>
      </c>
      <c r="T370" s="29">
        <f t="shared" si="352"/>
        <v>23343100</v>
      </c>
      <c r="U370" s="29">
        <f t="shared" si="352"/>
        <v>27895010</v>
      </c>
      <c r="V370" s="29">
        <f t="shared" si="352"/>
        <v>32497740</v>
      </c>
      <c r="W370" s="29">
        <f t="shared" si="352"/>
        <v>37372445</v>
      </c>
      <c r="X370" s="29">
        <f t="shared" si="352"/>
        <v>42417760</v>
      </c>
      <c r="Y370" s="29">
        <f t="shared" si="352"/>
        <v>47507900</v>
      </c>
      <c r="Z370" s="29">
        <f t="shared" si="352"/>
        <v>53208870</v>
      </c>
      <c r="AA370" s="29">
        <f t="shared" si="352"/>
        <v>77610489</v>
      </c>
      <c r="AB370" s="29">
        <f t="shared" si="352"/>
        <v>85759621.200000003</v>
      </c>
      <c r="AC370" s="29">
        <f t="shared" si="352"/>
        <v>93478017.600000009</v>
      </c>
      <c r="AD370" s="29">
        <f t="shared" si="352"/>
        <v>101891050.80000001</v>
      </c>
      <c r="AE370" s="29">
        <f t="shared" si="352"/>
        <v>111061302</v>
      </c>
      <c r="AF370" s="29">
        <f t="shared" si="352"/>
        <v>119390917.80000001</v>
      </c>
      <c r="AG370" s="29">
        <f t="shared" si="352"/>
        <v>130136153.40000001</v>
      </c>
      <c r="AH370" s="29">
        <f t="shared" si="352"/>
        <v>141848421</v>
      </c>
      <c r="AI370" s="29">
        <f t="shared" si="352"/>
        <v>152487079.80000001</v>
      </c>
      <c r="AJ370" s="29">
        <f t="shared" ref="AJ370:BK370" si="353">AJ$236/30*(AJ$363-AJ$358)*$D$368</f>
        <v>163923612.60000002</v>
      </c>
      <c r="AK370" s="29">
        <f t="shared" si="353"/>
        <v>176217914.40000001</v>
      </c>
      <c r="AL370" s="29">
        <f t="shared" si="353"/>
        <v>209786755.20000005</v>
      </c>
      <c r="AM370" s="29">
        <f t="shared" si="353"/>
        <v>259436354.80000001</v>
      </c>
      <c r="AN370" s="29">
        <f t="shared" si="353"/>
        <v>275002558.60000002</v>
      </c>
      <c r="AO370" s="29">
        <f t="shared" si="353"/>
        <v>291502729</v>
      </c>
      <c r="AP370" s="29">
        <f t="shared" si="353"/>
        <v>308992958.40000004</v>
      </c>
      <c r="AQ370" s="29">
        <f t="shared" si="353"/>
        <v>327532622.20000005</v>
      </c>
      <c r="AR370" s="29">
        <f t="shared" si="353"/>
        <v>347184660.20000005</v>
      </c>
      <c r="AS370" s="29">
        <f t="shared" si="353"/>
        <v>368015764.20000005</v>
      </c>
      <c r="AT370" s="29">
        <f t="shared" si="353"/>
        <v>390096753.20000005</v>
      </c>
      <c r="AU370" s="29">
        <f t="shared" si="353"/>
        <v>413502573.40000004</v>
      </c>
      <c r="AV370" s="29">
        <f t="shared" si="353"/>
        <v>438312767.20000005</v>
      </c>
      <c r="AW370" s="29">
        <f t="shared" si="353"/>
        <v>464611567</v>
      </c>
      <c r="AX370" s="29">
        <f t="shared" si="353"/>
        <v>485519118</v>
      </c>
      <c r="AY370" s="29">
        <f t="shared" si="353"/>
        <v>596346108.75</v>
      </c>
      <c r="AZ370" s="29">
        <f t="shared" si="353"/>
        <v>623181730.5</v>
      </c>
      <c r="BA370" s="29">
        <f t="shared" si="353"/>
        <v>651224920.5</v>
      </c>
      <c r="BB370" s="29">
        <f t="shared" si="353"/>
        <v>680530142.25</v>
      </c>
      <c r="BC370" s="29">
        <f t="shared" si="353"/>
        <v>711154064.25</v>
      </c>
      <c r="BD370" s="29">
        <f t="shared" si="353"/>
        <v>743156001</v>
      </c>
      <c r="BE370" s="29">
        <f t="shared" si="353"/>
        <v>765450756</v>
      </c>
      <c r="BF370" s="29">
        <f t="shared" si="353"/>
        <v>788414287.5</v>
      </c>
      <c r="BG370" s="29">
        <f t="shared" si="353"/>
        <v>812066771.25</v>
      </c>
      <c r="BH370" s="29">
        <f t="shared" si="353"/>
        <v>836428824</v>
      </c>
      <c r="BI370" s="29">
        <f t="shared" si="353"/>
        <v>861521724</v>
      </c>
      <c r="BJ370" s="29">
        <f t="shared" si="353"/>
        <v>887367411</v>
      </c>
      <c r="BK370" s="29">
        <f t="shared" si="353"/>
        <v>913988486.25</v>
      </c>
      <c r="BL370" s="2"/>
    </row>
    <row r="371" spans="1:64" ht="13.5" customHeight="1">
      <c r="A371" s="2"/>
      <c r="B371" s="1"/>
      <c r="C371" s="2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2"/>
    </row>
    <row r="372" spans="1:64" ht="13.5" customHeight="1">
      <c r="A372" s="2" t="s">
        <v>7</v>
      </c>
      <c r="B372" s="43" t="s">
        <v>103</v>
      </c>
      <c r="C372" s="11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2" t="s">
        <v>7</v>
      </c>
    </row>
    <row r="373" spans="1:64" ht="13.5" customHeight="1">
      <c r="A373" s="2"/>
      <c r="B373" s="2"/>
      <c r="C373" s="2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2"/>
    </row>
    <row r="374" spans="1:64" ht="13.5" customHeight="1">
      <c r="A374" s="2"/>
      <c r="B374" s="90" t="s">
        <v>104</v>
      </c>
      <c r="C374" s="21"/>
      <c r="D374" s="2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2"/>
    </row>
    <row r="375" spans="1:64" ht="13.5" customHeight="1">
      <c r="A375" s="2"/>
      <c r="B375" s="90"/>
      <c r="C375" s="21"/>
      <c r="D375" s="2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2"/>
    </row>
    <row r="376" spans="1:64" ht="13.5" customHeight="1">
      <c r="A376" s="2" t="s">
        <v>7</v>
      </c>
      <c r="B376" s="90" t="s">
        <v>105</v>
      </c>
      <c r="C376" s="21" t="s">
        <v>12</v>
      </c>
      <c r="D376" s="74">
        <f>1.65%+7.6%+2%</f>
        <v>0.1125</v>
      </c>
      <c r="E376" s="23" t="s">
        <v>106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2"/>
    </row>
    <row r="377" spans="1:64" ht="13.5" customHeight="1">
      <c r="A377" s="2"/>
      <c r="B377" s="90"/>
      <c r="C377" s="21"/>
      <c r="D377" s="2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2"/>
    </row>
    <row r="378" spans="1:64" ht="13.5" customHeight="1">
      <c r="A378" s="2" t="s">
        <v>7</v>
      </c>
      <c r="B378" s="90" t="s">
        <v>107</v>
      </c>
      <c r="C378" s="2" t="s">
        <v>108</v>
      </c>
      <c r="D378" s="91">
        <v>20000</v>
      </c>
      <c r="E378" s="23" t="s">
        <v>109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2"/>
    </row>
    <row r="379" spans="1:64" ht="13.5" customHeight="1">
      <c r="A379" s="2"/>
      <c r="B379" s="1"/>
      <c r="C379" s="2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2"/>
    </row>
    <row r="380" spans="1:64" ht="13.5" customHeight="1">
      <c r="A380" s="2"/>
      <c r="B380" s="1"/>
      <c r="C380" s="2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2"/>
    </row>
    <row r="381" spans="1:64" ht="13.5" customHeight="1">
      <c r="A381" s="2" t="s">
        <v>7</v>
      </c>
      <c r="B381" s="90" t="s">
        <v>110</v>
      </c>
      <c r="C381" s="2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2"/>
    </row>
    <row r="382" spans="1:64" ht="13.5" customHeight="1">
      <c r="A382" s="2"/>
      <c r="B382" s="1" t="s">
        <v>111</v>
      </c>
      <c r="C382" s="2" t="s">
        <v>108</v>
      </c>
      <c r="D382" s="91">
        <v>50000</v>
      </c>
      <c r="E382" s="23" t="s">
        <v>112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2"/>
    </row>
    <row r="383" spans="1:64" ht="13.5" customHeight="1">
      <c r="A383" s="2"/>
      <c r="B383" s="1" t="s">
        <v>113</v>
      </c>
      <c r="C383" s="2" t="s">
        <v>19</v>
      </c>
      <c r="D383" s="92">
        <v>14.9</v>
      </c>
      <c r="E383" s="23" t="s">
        <v>114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2"/>
    </row>
    <row r="384" spans="1:64" ht="13.5" customHeight="1">
      <c r="A384" s="2"/>
      <c r="B384" s="1" t="s">
        <v>115</v>
      </c>
      <c r="C384" s="2" t="s">
        <v>10</v>
      </c>
      <c r="D384" s="91">
        <v>5000</v>
      </c>
      <c r="E384" s="2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2"/>
    </row>
    <row r="385" spans="1:8" ht="13.5" customHeight="1">
      <c r="A385" s="2"/>
      <c r="B385" s="1" t="s">
        <v>116</v>
      </c>
      <c r="C385" s="2" t="s">
        <v>117</v>
      </c>
      <c r="D385" s="91">
        <v>2000</v>
      </c>
      <c r="E385" s="23"/>
      <c r="F385" s="1"/>
      <c r="G385" s="1"/>
      <c r="H385" s="1"/>
    </row>
    <row r="386" spans="1:8" ht="13.5" customHeight="1">
      <c r="A386" s="2"/>
      <c r="B386" s="1" t="s">
        <v>118</v>
      </c>
      <c r="C386" s="2" t="s">
        <v>19</v>
      </c>
      <c r="D386" s="91">
        <f>D385*$D$456</f>
        <v>9700</v>
      </c>
      <c r="E386" s="23"/>
      <c r="F386" s="1"/>
      <c r="G386" s="1"/>
      <c r="H386" s="1"/>
    </row>
    <row r="387" spans="1:8" ht="13.5" customHeight="1">
      <c r="A387" s="2"/>
      <c r="B387" s="1" t="s">
        <v>119</v>
      </c>
      <c r="C387" s="2" t="s">
        <v>19</v>
      </c>
      <c r="D387" s="92">
        <v>9.9</v>
      </c>
      <c r="E387" s="23" t="s">
        <v>120</v>
      </c>
      <c r="F387" s="1"/>
      <c r="G387" s="1"/>
      <c r="H387" s="1"/>
    </row>
    <row r="388" spans="1:8" ht="13.5" customHeight="1">
      <c r="A388" s="2"/>
      <c r="B388" s="1" t="s">
        <v>121</v>
      </c>
      <c r="C388" s="2" t="s">
        <v>19</v>
      </c>
      <c r="D388" s="92">
        <v>3</v>
      </c>
      <c r="E388" s="23" t="s">
        <v>122</v>
      </c>
      <c r="F388" s="1"/>
      <c r="G388" s="1"/>
      <c r="H388" s="1"/>
    </row>
    <row r="389" spans="1:8" ht="13.5" customHeight="1">
      <c r="A389" s="2"/>
      <c r="B389" s="1" t="s">
        <v>123</v>
      </c>
      <c r="C389" s="2" t="s">
        <v>19</v>
      </c>
      <c r="D389" s="92">
        <v>15</v>
      </c>
      <c r="E389" s="23" t="s">
        <v>122</v>
      </c>
      <c r="F389" s="1"/>
      <c r="G389" s="1"/>
      <c r="H389" s="1"/>
    </row>
    <row r="390" spans="1:8" ht="13.5" customHeight="1">
      <c r="A390" s="2"/>
      <c r="B390" s="1"/>
      <c r="C390" s="2"/>
      <c r="D390" s="1"/>
      <c r="E390" s="1"/>
      <c r="F390" s="1"/>
      <c r="G390" s="1"/>
      <c r="H390" s="1"/>
    </row>
    <row r="391" spans="1:8" ht="13.5" customHeight="1">
      <c r="A391" s="2"/>
      <c r="B391" s="1"/>
      <c r="C391" s="2"/>
      <c r="D391" s="1"/>
      <c r="E391" s="1"/>
      <c r="F391" s="1"/>
      <c r="G391" s="1"/>
      <c r="H391" s="1"/>
    </row>
    <row r="392" spans="1:8" ht="13.5" customHeight="1">
      <c r="A392" s="2" t="s">
        <v>7</v>
      </c>
      <c r="B392" s="90" t="s">
        <v>124</v>
      </c>
      <c r="C392" s="2"/>
      <c r="D392" s="1"/>
      <c r="E392" s="1"/>
      <c r="F392" s="1"/>
      <c r="G392" s="1"/>
      <c r="H392" s="1"/>
    </row>
    <row r="393" spans="1:8" ht="13.5" customHeight="1">
      <c r="A393" s="2"/>
      <c r="B393" s="1" t="s">
        <v>125</v>
      </c>
      <c r="C393" s="2" t="s">
        <v>19</v>
      </c>
      <c r="D393" s="92">
        <v>0.15</v>
      </c>
      <c r="E393" s="23" t="s">
        <v>126</v>
      </c>
      <c r="F393" s="1"/>
      <c r="G393" s="1"/>
      <c r="H393" s="1"/>
    </row>
    <row r="394" spans="1:8" ht="13.5" customHeight="1">
      <c r="A394" s="2"/>
      <c r="B394" s="1" t="s">
        <v>127</v>
      </c>
      <c r="C394" s="2" t="s">
        <v>19</v>
      </c>
      <c r="D394" s="92">
        <v>6.9</v>
      </c>
      <c r="E394" s="23" t="s">
        <v>128</v>
      </c>
      <c r="F394" s="1"/>
      <c r="G394" s="1"/>
      <c r="H394" s="1"/>
    </row>
    <row r="395" spans="1:8" ht="13.5" customHeight="1">
      <c r="A395" s="2"/>
      <c r="B395" s="1" t="s">
        <v>129</v>
      </c>
      <c r="C395" s="2" t="s">
        <v>19</v>
      </c>
      <c r="D395" s="92">
        <v>5000</v>
      </c>
      <c r="E395" s="23" t="s">
        <v>130</v>
      </c>
      <c r="F395" s="1"/>
      <c r="G395" s="1"/>
      <c r="H395" s="1"/>
    </row>
    <row r="396" spans="1:8" ht="13.5" customHeight="1">
      <c r="A396" s="2"/>
      <c r="B396" s="1"/>
      <c r="C396" s="2"/>
      <c r="D396" s="1"/>
      <c r="E396" s="1"/>
      <c r="F396" s="1"/>
      <c r="G396" s="1"/>
      <c r="H396" s="1"/>
    </row>
    <row r="397" spans="1:8" ht="13.5" customHeight="1">
      <c r="A397" s="2" t="s">
        <v>7</v>
      </c>
      <c r="B397" s="90" t="s">
        <v>131</v>
      </c>
      <c r="C397" s="2"/>
      <c r="D397" s="1"/>
      <c r="E397" s="1"/>
      <c r="F397" s="1"/>
      <c r="G397" s="1"/>
      <c r="H397" s="1"/>
    </row>
    <row r="398" spans="1:8" ht="13.5" customHeight="1">
      <c r="A398" s="2"/>
      <c r="B398" s="13" t="s">
        <v>132</v>
      </c>
      <c r="C398" s="93" t="s">
        <v>24</v>
      </c>
      <c r="D398" s="94" t="s">
        <v>133</v>
      </c>
      <c r="E398" s="94" t="s">
        <v>134</v>
      </c>
      <c r="F398" s="95" t="s">
        <v>135</v>
      </c>
      <c r="G398" s="95" t="s">
        <v>136</v>
      </c>
      <c r="H398" s="95" t="s">
        <v>137</v>
      </c>
    </row>
    <row r="399" spans="1:8" ht="13.5" customHeight="1">
      <c r="A399" s="2"/>
      <c r="B399" s="1" t="s">
        <v>138</v>
      </c>
      <c r="C399" s="2" t="s">
        <v>139</v>
      </c>
      <c r="D399" s="96">
        <v>0</v>
      </c>
      <c r="E399" s="96">
        <f>10000000</f>
        <v>10000000</v>
      </c>
      <c r="F399" s="97">
        <v>0.25</v>
      </c>
      <c r="G399" s="97">
        <v>0.15</v>
      </c>
      <c r="H399" s="98">
        <f>F399+G399</f>
        <v>0.4</v>
      </c>
    </row>
    <row r="400" spans="1:8" ht="13.5" customHeight="1">
      <c r="A400" s="2"/>
      <c r="B400" s="1" t="s">
        <v>140</v>
      </c>
      <c r="C400" s="2" t="s">
        <v>139</v>
      </c>
      <c r="D400" s="96">
        <f>E399+0.01</f>
        <v>10000000.01</v>
      </c>
      <c r="E400" s="96">
        <f>62500000</f>
        <v>62500000</v>
      </c>
      <c r="F400" s="97">
        <v>0.23</v>
      </c>
      <c r="G400" s="97">
        <v>0.15</v>
      </c>
      <c r="H400" s="99">
        <f>F400+G400</f>
        <v>0.38</v>
      </c>
    </row>
    <row r="401" spans="1:8" ht="13.5" customHeight="1">
      <c r="A401" s="2"/>
      <c r="B401" s="1" t="s">
        <v>141</v>
      </c>
      <c r="C401" s="2" t="s">
        <v>139</v>
      </c>
      <c r="D401" s="96">
        <f>E400+0.01</f>
        <v>62500000.009999998</v>
      </c>
      <c r="E401" s="96">
        <f>250000000</f>
        <v>250000000</v>
      </c>
      <c r="F401" s="97">
        <v>0.2</v>
      </c>
      <c r="G401" s="97">
        <v>0.15</v>
      </c>
      <c r="H401" s="99">
        <f>F401+G401</f>
        <v>0.35</v>
      </c>
    </row>
    <row r="402" spans="1:8" ht="13.5" customHeight="1">
      <c r="A402" s="2"/>
      <c r="B402" s="1" t="s">
        <v>142</v>
      </c>
      <c r="C402" s="2" t="s">
        <v>139</v>
      </c>
      <c r="D402" s="96">
        <f>E401+0.01</f>
        <v>250000000.00999999</v>
      </c>
      <c r="E402" s="96">
        <f>625000000</f>
        <v>625000000</v>
      </c>
      <c r="F402" s="97">
        <v>0.17</v>
      </c>
      <c r="G402" s="97">
        <v>0.15</v>
      </c>
      <c r="H402" s="99">
        <f>F402+G402</f>
        <v>0.32</v>
      </c>
    </row>
    <row r="403" spans="1:8" ht="13.5" customHeight="1">
      <c r="A403" s="2"/>
      <c r="B403" s="88" t="s">
        <v>143</v>
      </c>
      <c r="C403" s="89" t="s">
        <v>139</v>
      </c>
      <c r="D403" s="100">
        <f>E402+0.01</f>
        <v>625000000.00999999</v>
      </c>
      <c r="E403" s="100" t="s">
        <v>144</v>
      </c>
      <c r="F403" s="101">
        <v>0.15</v>
      </c>
      <c r="G403" s="101">
        <v>0.15</v>
      </c>
      <c r="H403" s="102">
        <f>F403+G403</f>
        <v>0.3</v>
      </c>
    </row>
    <row r="404" spans="1:8" ht="13.5" customHeight="1">
      <c r="A404" s="2"/>
      <c r="B404" s="1"/>
      <c r="C404" s="2"/>
      <c r="D404" s="103"/>
      <c r="E404" s="103"/>
      <c r="F404" s="104"/>
      <c r="G404" s="1"/>
      <c r="H404" s="1"/>
    </row>
    <row r="405" spans="1:8" ht="13.5" customHeight="1">
      <c r="A405" s="2"/>
      <c r="B405" s="3" t="s">
        <v>145</v>
      </c>
      <c r="C405" s="2"/>
      <c r="D405" s="28"/>
      <c r="E405" s="28"/>
      <c r="F405" s="1"/>
      <c r="G405" s="1"/>
      <c r="H405" s="1"/>
    </row>
    <row r="406" spans="1:8" ht="13.5" customHeight="1">
      <c r="A406" s="2"/>
      <c r="B406" s="3" t="s">
        <v>146</v>
      </c>
      <c r="C406" s="2"/>
      <c r="D406" s="28"/>
      <c r="E406" s="28"/>
      <c r="F406" s="1"/>
      <c r="G406" s="1"/>
      <c r="H406" s="1"/>
    </row>
    <row r="407" spans="1:8" ht="13.5" customHeight="1">
      <c r="A407" s="2"/>
      <c r="B407" s="3" t="s">
        <v>147</v>
      </c>
      <c r="C407" s="2"/>
      <c r="D407" s="28"/>
      <c r="E407" s="28"/>
      <c r="F407" s="1"/>
      <c r="G407" s="1"/>
      <c r="H407" s="1"/>
    </row>
    <row r="408" spans="1:8" ht="13.5" customHeight="1">
      <c r="A408" s="2"/>
      <c r="B408" s="1"/>
      <c r="C408" s="2"/>
      <c r="D408" s="28"/>
      <c r="E408" s="28"/>
      <c r="F408" s="1"/>
      <c r="G408" s="1"/>
      <c r="H408" s="1"/>
    </row>
    <row r="409" spans="1:8" ht="13.5" customHeight="1">
      <c r="A409" s="2"/>
      <c r="B409" s="1"/>
      <c r="C409" s="2"/>
      <c r="D409" s="28"/>
      <c r="E409" s="28"/>
      <c r="F409" s="1"/>
      <c r="G409" s="1"/>
      <c r="H409" s="1"/>
    </row>
    <row r="410" spans="1:8" ht="13.5" customHeight="1">
      <c r="A410" s="2" t="s">
        <v>7</v>
      </c>
      <c r="B410" s="90" t="s">
        <v>148</v>
      </c>
      <c r="C410" s="2"/>
      <c r="D410" s="1"/>
      <c r="E410" s="1"/>
      <c r="F410" s="1"/>
      <c r="G410" s="1"/>
      <c r="H410" s="1"/>
    </row>
    <row r="411" spans="1:8" ht="13.5" customHeight="1">
      <c r="A411" s="2"/>
      <c r="B411" s="13" t="s">
        <v>132</v>
      </c>
      <c r="C411" s="93" t="s">
        <v>24</v>
      </c>
      <c r="D411" s="94" t="s">
        <v>149</v>
      </c>
      <c r="E411" s="94" t="s">
        <v>150</v>
      </c>
      <c r="F411" s="95" t="s">
        <v>151</v>
      </c>
      <c r="G411" s="1"/>
      <c r="H411" s="1"/>
    </row>
    <row r="412" spans="1:8" ht="13.5" customHeight="1">
      <c r="A412" s="2"/>
      <c r="B412" s="1" t="s">
        <v>138</v>
      </c>
      <c r="C412" s="2" t="s">
        <v>10</v>
      </c>
      <c r="D412" s="96">
        <v>0</v>
      </c>
      <c r="E412" s="96">
        <v>25000</v>
      </c>
      <c r="F412" s="105">
        <v>0.5</v>
      </c>
      <c r="G412" s="1"/>
      <c r="H412" s="1"/>
    </row>
    <row r="413" spans="1:8" ht="13.5" customHeight="1">
      <c r="A413" s="2"/>
      <c r="B413" s="1" t="s">
        <v>140</v>
      </c>
      <c r="C413" s="2" t="s">
        <v>10</v>
      </c>
      <c r="D413" s="96">
        <f>E412+1</f>
        <v>25001</v>
      </c>
      <c r="E413" s="96">
        <v>125000</v>
      </c>
      <c r="F413" s="105">
        <v>0.5</v>
      </c>
      <c r="G413" s="1"/>
      <c r="H413" s="1"/>
    </row>
    <row r="414" spans="1:8" ht="13.5" customHeight="1">
      <c r="A414" s="2"/>
      <c r="B414" s="1" t="s">
        <v>141</v>
      </c>
      <c r="C414" s="2" t="s">
        <v>10</v>
      </c>
      <c r="D414" s="96">
        <f>E413+1</f>
        <v>125001</v>
      </c>
      <c r="E414" s="96">
        <v>500000</v>
      </c>
      <c r="F414" s="105">
        <v>0.5</v>
      </c>
      <c r="G414" s="1"/>
      <c r="H414" s="1"/>
    </row>
    <row r="415" spans="1:8" ht="13.5" customHeight="1">
      <c r="A415" s="2"/>
      <c r="B415" s="1" t="s">
        <v>142</v>
      </c>
      <c r="C415" s="2" t="s">
        <v>10</v>
      </c>
      <c r="D415" s="96">
        <f>E414+1</f>
        <v>500001</v>
      </c>
      <c r="E415" s="96">
        <v>1250000</v>
      </c>
      <c r="F415" s="105">
        <v>0.5</v>
      </c>
      <c r="G415" s="1"/>
      <c r="H415" s="1"/>
    </row>
    <row r="416" spans="1:8" ht="13.5" customHeight="1">
      <c r="A416" s="2"/>
      <c r="B416" s="88" t="s">
        <v>143</v>
      </c>
      <c r="C416" s="89" t="s">
        <v>10</v>
      </c>
      <c r="D416" s="100">
        <f>E415+1</f>
        <v>1250001</v>
      </c>
      <c r="E416" s="100" t="s">
        <v>144</v>
      </c>
      <c r="F416" s="106">
        <v>0.5</v>
      </c>
      <c r="G416" s="1"/>
      <c r="H416" s="1"/>
    </row>
    <row r="418" spans="1:5" ht="13.5" customHeight="1">
      <c r="A418" s="2"/>
      <c r="B418" s="3" t="s">
        <v>152</v>
      </c>
      <c r="C418" s="2"/>
      <c r="D418" s="28"/>
      <c r="E418" s="28"/>
    </row>
    <row r="419" spans="1:5" ht="13.5" customHeight="1">
      <c r="A419" s="2"/>
      <c r="B419" s="1"/>
      <c r="C419" s="2"/>
      <c r="D419" s="1"/>
      <c r="E419" s="1"/>
    </row>
    <row r="420" spans="1:5" ht="13.5" customHeight="1">
      <c r="A420" s="2"/>
      <c r="B420" s="1"/>
      <c r="C420" s="2"/>
      <c r="D420" s="1"/>
      <c r="E420" s="1"/>
    </row>
    <row r="421" spans="1:5" ht="13.5" customHeight="1">
      <c r="A421" s="2" t="s">
        <v>7</v>
      </c>
      <c r="B421" s="90" t="s">
        <v>153</v>
      </c>
      <c r="C421" s="2"/>
      <c r="D421" s="1"/>
      <c r="E421" s="1"/>
    </row>
    <row r="422" spans="1:5" ht="13.5" customHeight="1">
      <c r="A422" s="2"/>
      <c r="B422" s="90"/>
      <c r="C422" s="2"/>
      <c r="D422" s="1"/>
      <c r="E422" s="1"/>
    </row>
    <row r="423" spans="1:5" ht="13.5" customHeight="1">
      <c r="A423" s="2"/>
      <c r="B423" s="3" t="s">
        <v>70</v>
      </c>
      <c r="C423" s="2"/>
      <c r="D423" s="1"/>
      <c r="E423" s="1"/>
    </row>
    <row r="424" spans="1:5" ht="13.5" customHeight="1">
      <c r="A424" s="2"/>
      <c r="B424" s="3"/>
      <c r="C424" s="2"/>
      <c r="D424" s="1"/>
      <c r="E424" s="1"/>
    </row>
    <row r="425" spans="1:5" ht="13.5" customHeight="1">
      <c r="A425" s="2"/>
      <c r="B425" s="1" t="s">
        <v>154</v>
      </c>
      <c r="C425" s="2" t="s">
        <v>155</v>
      </c>
      <c r="D425" s="107">
        <v>13.339</v>
      </c>
      <c r="E425" s="23" t="s">
        <v>156</v>
      </c>
    </row>
    <row r="426" spans="1:5" ht="13.5" customHeight="1">
      <c r="A426" s="2"/>
      <c r="B426" s="1" t="s">
        <v>157</v>
      </c>
      <c r="C426" s="2" t="s">
        <v>155</v>
      </c>
      <c r="D426" s="107">
        <f>54.445*70%+29.4*30%</f>
        <v>46.9315</v>
      </c>
      <c r="E426" s="23" t="s">
        <v>158</v>
      </c>
    </row>
    <row r="427" spans="1:5" ht="13.5" customHeight="1">
      <c r="A427" s="2"/>
      <c r="B427" s="1" t="s">
        <v>159</v>
      </c>
      <c r="C427" s="21" t="s">
        <v>12</v>
      </c>
      <c r="D427" s="108">
        <v>1.25E-3</v>
      </c>
      <c r="E427" s="23" t="s">
        <v>160</v>
      </c>
    </row>
    <row r="428" spans="1:5" ht="13.5" customHeight="1">
      <c r="A428" s="2"/>
      <c r="B428" s="1" t="s">
        <v>161</v>
      </c>
      <c r="C428" s="21" t="s">
        <v>12</v>
      </c>
      <c r="D428" s="108">
        <v>1.5499999999999999E-3</v>
      </c>
      <c r="E428" s="23" t="s">
        <v>160</v>
      </c>
    </row>
    <row r="429" spans="1:5" ht="13.5" customHeight="1">
      <c r="A429" s="2"/>
      <c r="B429" s="1" t="s">
        <v>162</v>
      </c>
      <c r="C429" s="2" t="s">
        <v>19</v>
      </c>
      <c r="D429" s="92" t="s">
        <v>163</v>
      </c>
      <c r="E429" s="23" t="s">
        <v>164</v>
      </c>
    </row>
    <row r="430" spans="1:5" ht="13.5" customHeight="1">
      <c r="A430" s="2"/>
      <c r="B430" s="1" t="s">
        <v>165</v>
      </c>
      <c r="C430" s="2" t="s">
        <v>19</v>
      </c>
      <c r="D430" s="92" t="s">
        <v>163</v>
      </c>
      <c r="E430" s="23" t="s">
        <v>164</v>
      </c>
    </row>
    <row r="431" spans="1:5" ht="13.5" customHeight="1">
      <c r="A431" s="2"/>
      <c r="B431" s="1" t="s">
        <v>166</v>
      </c>
      <c r="C431" s="2" t="s">
        <v>19</v>
      </c>
      <c r="D431" s="91">
        <v>2000</v>
      </c>
      <c r="E431" s="23" t="s">
        <v>167</v>
      </c>
    </row>
    <row r="432" spans="1:5" ht="13.5" customHeight="1">
      <c r="A432" s="2"/>
      <c r="B432" s="1" t="s">
        <v>168</v>
      </c>
      <c r="C432" s="2" t="s">
        <v>19</v>
      </c>
      <c r="D432" s="92">
        <v>6</v>
      </c>
      <c r="E432" s="23" t="s">
        <v>169</v>
      </c>
    </row>
    <row r="434" spans="2:9" ht="13.5" customHeight="1">
      <c r="B434" s="13" t="s">
        <v>170</v>
      </c>
      <c r="C434" s="93" t="s">
        <v>24</v>
      </c>
      <c r="D434" s="204" t="s">
        <v>171</v>
      </c>
      <c r="E434" s="205"/>
      <c r="F434" s="95" t="s">
        <v>172</v>
      </c>
      <c r="G434" s="95" t="s">
        <v>173</v>
      </c>
      <c r="H434" s="95" t="s">
        <v>174</v>
      </c>
      <c r="I434" s="1"/>
    </row>
    <row r="435" spans="2:9" ht="13.5" customHeight="1">
      <c r="B435" s="1" t="s">
        <v>138</v>
      </c>
      <c r="C435" s="2" t="s">
        <v>19</v>
      </c>
      <c r="D435" s="109">
        <v>0</v>
      </c>
      <c r="E435" s="109">
        <v>10</v>
      </c>
      <c r="F435" s="110">
        <v>1.6000000000000001E-3</v>
      </c>
      <c r="G435" s="110">
        <v>1.1999999999999999E-3</v>
      </c>
      <c r="H435" s="111">
        <f>F435+G435</f>
        <v>2.8E-3</v>
      </c>
      <c r="I435" s="112">
        <f>H435/0.015</f>
        <v>0.18666666666666668</v>
      </c>
    </row>
    <row r="436" spans="2:9" ht="13.5" customHeight="1">
      <c r="B436" s="1" t="s">
        <v>140</v>
      </c>
      <c r="C436" s="2" t="s">
        <v>19</v>
      </c>
      <c r="D436" s="109">
        <f>E435+0.01</f>
        <v>10.01</v>
      </c>
      <c r="E436" s="109">
        <v>30</v>
      </c>
      <c r="F436" s="110">
        <v>2.6409999999999999E-2</v>
      </c>
      <c r="G436" s="110">
        <v>3.3899999999999998E-3</v>
      </c>
      <c r="H436" s="113">
        <f>F436+G436</f>
        <v>2.98E-2</v>
      </c>
      <c r="I436" s="112">
        <f>H436/0.015</f>
        <v>1.9866666666666668</v>
      </c>
    </row>
    <row r="437" spans="2:9" ht="13.5" customHeight="1">
      <c r="B437" s="1" t="s">
        <v>141</v>
      </c>
      <c r="C437" s="2" t="s">
        <v>19</v>
      </c>
      <c r="D437" s="109">
        <f>E436+0.01</f>
        <v>30.01</v>
      </c>
      <c r="E437" s="109">
        <v>60</v>
      </c>
      <c r="F437" s="110">
        <v>5.8610000000000002E-2</v>
      </c>
      <c r="G437" s="110">
        <v>2.5309999999999999E-2</v>
      </c>
      <c r="H437" s="113">
        <f>F437+G437</f>
        <v>8.3919999999999995E-2</v>
      </c>
      <c r="I437" s="112">
        <f>H437/0.015</f>
        <v>5.5946666666666669</v>
      </c>
    </row>
    <row r="438" spans="2:9" ht="13.5" customHeight="1">
      <c r="B438" s="1" t="s">
        <v>142</v>
      </c>
      <c r="C438" s="2" t="s">
        <v>19</v>
      </c>
      <c r="D438" s="109">
        <f>E437+0.01</f>
        <v>60.01</v>
      </c>
      <c r="E438" s="109">
        <v>90</v>
      </c>
      <c r="F438" s="110">
        <v>6.8470000000000003E-2</v>
      </c>
      <c r="G438" s="110">
        <v>3.8679999999999999E-2</v>
      </c>
      <c r="H438" s="113">
        <f>F438+G438</f>
        <v>0.10715</v>
      </c>
      <c r="I438" s="112">
        <f>H438/0.015</f>
        <v>7.1433333333333335</v>
      </c>
    </row>
    <row r="439" spans="2:9" ht="13.5" customHeight="1">
      <c r="B439" s="88" t="s">
        <v>143</v>
      </c>
      <c r="C439" s="89" t="s">
        <v>19</v>
      </c>
      <c r="D439" s="114">
        <f>E438+0.01</f>
        <v>90.01</v>
      </c>
      <c r="E439" s="114" t="s">
        <v>144</v>
      </c>
      <c r="F439" s="115">
        <v>9.4079999999999997E-2</v>
      </c>
      <c r="G439" s="115">
        <v>5.0779999999999999E-2</v>
      </c>
      <c r="H439" s="116">
        <f>F439+G439</f>
        <v>0.14485999999999999</v>
      </c>
      <c r="I439" s="112">
        <f>H439/0.015</f>
        <v>9.6573333333333338</v>
      </c>
    </row>
    <row r="440" spans="2:9" ht="13.5" customHeight="1">
      <c r="B440" s="1"/>
      <c r="C440" s="2"/>
      <c r="D440" s="1"/>
      <c r="E440" s="1"/>
      <c r="F440" s="1"/>
      <c r="G440" s="1"/>
      <c r="H440" s="1"/>
      <c r="I440" s="1"/>
    </row>
    <row r="441" spans="2:9" ht="13.5" customHeight="1">
      <c r="B441" s="3" t="s">
        <v>75</v>
      </c>
      <c r="C441" s="2"/>
      <c r="D441" s="1"/>
      <c r="E441" s="1"/>
      <c r="F441" s="1"/>
      <c r="G441" s="1"/>
      <c r="H441" s="1"/>
      <c r="I441" s="1"/>
    </row>
    <row r="442" spans="2:9" ht="13.5" customHeight="1">
      <c r="B442" s="1"/>
      <c r="C442" s="2"/>
      <c r="D442" s="1"/>
      <c r="E442" s="1"/>
      <c r="F442" s="1"/>
      <c r="G442" s="1"/>
      <c r="H442" s="1"/>
      <c r="I442" s="1"/>
    </row>
    <row r="443" spans="2:9" ht="13.5" customHeight="1">
      <c r="B443" s="1" t="s">
        <v>175</v>
      </c>
      <c r="C443" s="2" t="s">
        <v>176</v>
      </c>
      <c r="D443" s="117">
        <f>D450*$D$456</f>
        <v>53.349999999999994</v>
      </c>
      <c r="E443" s="23" t="s">
        <v>177</v>
      </c>
      <c r="F443" s="1"/>
      <c r="G443" s="1"/>
      <c r="H443" s="1"/>
      <c r="I443" s="1"/>
    </row>
    <row r="444" spans="2:9" ht="13.5" customHeight="1">
      <c r="B444" s="1" t="s">
        <v>178</v>
      </c>
      <c r="C444" s="2" t="s">
        <v>176</v>
      </c>
      <c r="D444" s="117">
        <f>D451*$D$456</f>
        <v>116.39999999999999</v>
      </c>
      <c r="E444" s="23" t="s">
        <v>177</v>
      </c>
      <c r="F444" s="1"/>
      <c r="G444" s="1"/>
      <c r="H444" s="1"/>
      <c r="I444" s="1"/>
    </row>
    <row r="445" spans="2:9" ht="13.5" customHeight="1">
      <c r="B445" s="1" t="s">
        <v>179</v>
      </c>
      <c r="C445" s="21" t="s">
        <v>12</v>
      </c>
      <c r="D445" s="108">
        <v>7.2000000000000005E-4</v>
      </c>
      <c r="E445" s="23" t="s">
        <v>160</v>
      </c>
      <c r="F445" s="1"/>
      <c r="G445" s="1"/>
      <c r="H445" s="1"/>
      <c r="I445" s="1"/>
    </row>
    <row r="446" spans="2:9" ht="13.5" customHeight="1">
      <c r="B446" s="1" t="s">
        <v>180</v>
      </c>
      <c r="C446" s="2" t="s">
        <v>19</v>
      </c>
      <c r="D446" s="118">
        <f>D452*$D$456</f>
        <v>5.917E-2</v>
      </c>
      <c r="E446" s="23" t="s">
        <v>164</v>
      </c>
      <c r="F446" s="1"/>
      <c r="G446" s="119"/>
      <c r="H446" s="1"/>
      <c r="I446" s="112">
        <f>D446/0.015</f>
        <v>3.944666666666667</v>
      </c>
    </row>
    <row r="447" spans="2:9" ht="13.5" customHeight="1">
      <c r="B447" s="1" t="s">
        <v>166</v>
      </c>
      <c r="C447" s="2" t="s">
        <v>19</v>
      </c>
      <c r="D447" s="19">
        <f>D453*$D$456</f>
        <v>7274.9999999999991</v>
      </c>
      <c r="E447" s="23" t="s">
        <v>181</v>
      </c>
      <c r="F447" s="1"/>
      <c r="G447" s="1"/>
      <c r="H447" s="1"/>
      <c r="I447" s="1"/>
    </row>
    <row r="448" spans="2:9" ht="13.5" customHeight="1">
      <c r="B448" s="1" t="s">
        <v>168</v>
      </c>
      <c r="C448" s="2" t="s">
        <v>19</v>
      </c>
      <c r="D448" s="117">
        <f>D454*$D$456</f>
        <v>0</v>
      </c>
      <c r="E448" s="23" t="s">
        <v>182</v>
      </c>
      <c r="F448" s="1"/>
      <c r="G448" s="1"/>
      <c r="H448" s="1"/>
      <c r="I448" s="1"/>
    </row>
    <row r="450" spans="1:64" ht="13.5" customHeight="1">
      <c r="A450" s="2"/>
      <c r="B450" s="1" t="s">
        <v>183</v>
      </c>
      <c r="C450" s="2" t="s">
        <v>117</v>
      </c>
      <c r="D450" s="92">
        <v>11</v>
      </c>
      <c r="E450" s="23" t="s">
        <v>158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2"/>
    </row>
    <row r="451" spans="1:64" ht="13.5" customHeight="1">
      <c r="A451" s="2"/>
      <c r="B451" s="1" t="s">
        <v>184</v>
      </c>
      <c r="C451" s="2" t="s">
        <v>117</v>
      </c>
      <c r="D451" s="92">
        <v>24</v>
      </c>
      <c r="E451" s="23" t="s">
        <v>158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2"/>
    </row>
    <row r="452" spans="1:64" ht="13.5" customHeight="1">
      <c r="A452" s="2"/>
      <c r="B452" s="1" t="s">
        <v>180</v>
      </c>
      <c r="C452" s="2" t="s">
        <v>117</v>
      </c>
      <c r="D452" s="107">
        <v>1.2200000000000001E-2</v>
      </c>
      <c r="E452" s="23" t="s">
        <v>164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2"/>
    </row>
    <row r="453" spans="1:64" ht="13.5" customHeight="1">
      <c r="A453" s="2"/>
      <c r="B453" s="1" t="s">
        <v>166</v>
      </c>
      <c r="C453" s="2" t="s">
        <v>117</v>
      </c>
      <c r="D453" s="91">
        <v>1500</v>
      </c>
      <c r="E453" s="23" t="s">
        <v>181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2"/>
    </row>
    <row r="454" spans="1:64" ht="13.5" customHeight="1">
      <c r="A454" s="2"/>
      <c r="B454" s="1" t="s">
        <v>168</v>
      </c>
      <c r="C454" s="2" t="s">
        <v>117</v>
      </c>
      <c r="D454" s="92">
        <v>0</v>
      </c>
      <c r="E454" s="23" t="s">
        <v>182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2"/>
    </row>
    <row r="455" spans="1:64" ht="13.5" customHeight="1">
      <c r="A455" s="2"/>
      <c r="B455" s="1"/>
      <c r="C455" s="2"/>
      <c r="D455" s="92"/>
      <c r="E455" s="2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2"/>
    </row>
    <row r="456" spans="1:64" ht="13.5" customHeight="1">
      <c r="A456" s="2"/>
      <c r="B456" s="1" t="s">
        <v>185</v>
      </c>
      <c r="C456" s="2" t="s">
        <v>186</v>
      </c>
      <c r="D456" s="120">
        <v>4.8499999999999996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2"/>
    </row>
    <row r="457" spans="1:64" ht="13.5" customHeight="1">
      <c r="A457" s="2"/>
      <c r="B457" s="1"/>
      <c r="C457" s="2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2"/>
    </row>
    <row r="458" spans="1:64" ht="13.5" customHeight="1">
      <c r="A458" s="2"/>
      <c r="B458" s="1"/>
      <c r="C458" s="2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2"/>
    </row>
    <row r="459" spans="1:64" ht="13.5" customHeight="1">
      <c r="A459" s="2"/>
      <c r="B459" s="1"/>
      <c r="C459" s="2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2"/>
    </row>
    <row r="460" spans="1:64" ht="13.5" customHeight="1">
      <c r="A460" s="2"/>
      <c r="B460" s="1"/>
      <c r="C460" s="2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2"/>
    </row>
    <row r="461" spans="1:64" ht="13.5" customHeight="1">
      <c r="A461" s="2" t="s">
        <v>7</v>
      </c>
      <c r="B461" s="1"/>
      <c r="C461" s="2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2" t="s">
        <v>7</v>
      </c>
    </row>
  </sheetData>
  <mergeCells count="2">
    <mergeCell ref="D434:E434"/>
    <mergeCell ref="A1:C3"/>
  </mergeCells>
  <dataValidations count="2">
    <dataValidation type="list" allowBlank="1" showErrorMessage="1" sqref="C5 C7 C9" xr:uid="{00000000-0002-0000-0000-000000000000}">
      <formula1>$D$5:$D$7</formula1>
    </dataValidation>
    <dataValidation type="list" allowBlank="1" showErrorMessage="1" sqref="B286" xr:uid="{00000000-0002-0000-0000-000001000000}">
      <formula1>"Master,Visa"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K31"/>
  <sheetViews>
    <sheetView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ColWidth="12.5703125" defaultRowHeight="15" customHeight="1"/>
  <cols>
    <col min="1" max="1" width="2.42578125" customWidth="1"/>
    <col min="2" max="2" width="47.140625" customWidth="1"/>
  </cols>
  <sheetData>
    <row r="1" spans="1:63">
      <c r="A1" s="208" t="s">
        <v>187</v>
      </c>
      <c r="B1" s="209"/>
      <c r="C1" s="210"/>
      <c r="D1" s="121"/>
      <c r="E1" s="121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</row>
    <row r="2" spans="1:63">
      <c r="A2" s="211"/>
      <c r="B2" s="207"/>
      <c r="C2" s="212"/>
      <c r="D2" s="121"/>
      <c r="E2" s="121"/>
      <c r="F2" s="122"/>
      <c r="G2" s="122"/>
      <c r="H2" s="122"/>
      <c r="I2" s="122"/>
      <c r="J2" s="122"/>
      <c r="K2" s="122"/>
      <c r="L2" s="122"/>
      <c r="M2" s="122"/>
      <c r="N2" s="122"/>
      <c r="O2" s="122"/>
      <c r="P2" s="122"/>
      <c r="Q2" s="122"/>
      <c r="R2" s="122"/>
      <c r="S2" s="122"/>
      <c r="T2" s="122"/>
      <c r="U2" s="122"/>
      <c r="V2" s="122"/>
      <c r="W2" s="122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</row>
    <row r="3" spans="1:63">
      <c r="A3" s="213"/>
      <c r="B3" s="214"/>
      <c r="C3" s="215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3"/>
      <c r="AZ3" s="123"/>
      <c r="BA3" s="123"/>
      <c r="BB3" s="123"/>
      <c r="BC3" s="123"/>
      <c r="BD3" s="123"/>
      <c r="BE3" s="123"/>
      <c r="BF3" s="123"/>
      <c r="BG3" s="121"/>
      <c r="BH3" s="121"/>
      <c r="BI3" s="121"/>
      <c r="BJ3" s="121"/>
      <c r="BK3" s="121"/>
    </row>
    <row r="4" spans="1:63">
      <c r="A4" s="124"/>
      <c r="B4" s="125"/>
      <c r="C4" s="126"/>
      <c r="D4" s="127" t="s">
        <v>3</v>
      </c>
      <c r="E4" s="127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3"/>
      <c r="AZ4" s="123"/>
      <c r="BA4" s="123"/>
      <c r="BB4" s="123"/>
      <c r="BC4" s="123"/>
      <c r="BD4" s="123"/>
      <c r="BE4" s="123"/>
      <c r="BF4" s="123"/>
      <c r="BG4" s="121"/>
      <c r="BH4" s="121"/>
      <c r="BI4" s="121"/>
      <c r="BJ4" s="121"/>
      <c r="BK4" s="121"/>
    </row>
    <row r="5" spans="1:63">
      <c r="A5" s="124"/>
      <c r="B5" s="128" t="s">
        <v>188</v>
      </c>
      <c r="C5" s="129" t="s">
        <v>3</v>
      </c>
      <c r="D5" s="127" t="s">
        <v>189</v>
      </c>
      <c r="E5" s="127" t="s">
        <v>3</v>
      </c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3"/>
      <c r="AZ5" s="123"/>
      <c r="BA5" s="123"/>
      <c r="BB5" s="123"/>
      <c r="BC5" s="123"/>
      <c r="BD5" s="123"/>
      <c r="BE5" s="123"/>
      <c r="BF5" s="123"/>
      <c r="BG5" s="121"/>
      <c r="BH5" s="121"/>
      <c r="BI5" s="121"/>
      <c r="BJ5" s="121"/>
      <c r="BK5" s="121"/>
    </row>
    <row r="6" spans="1:63">
      <c r="A6" s="124"/>
      <c r="B6" s="128"/>
      <c r="C6" s="130">
        <f>IF(C5="Base",1,IF(C5="Max",2,IF(C5="Upside",3,IF(C5="Downside",4,IF(C5="Zero",5,"ERROR")))))</f>
        <v>1</v>
      </c>
      <c r="D6" s="131" t="s">
        <v>4</v>
      </c>
      <c r="E6" s="131" t="s">
        <v>4</v>
      </c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3"/>
      <c r="AZ6" s="123"/>
      <c r="BA6" s="123"/>
      <c r="BB6" s="123"/>
      <c r="BC6" s="123"/>
      <c r="BD6" s="123"/>
      <c r="BE6" s="123"/>
      <c r="BF6" s="123"/>
      <c r="BG6" s="121"/>
      <c r="BH6" s="121"/>
      <c r="BI6" s="121"/>
      <c r="BJ6" s="121"/>
      <c r="BK6" s="121"/>
    </row>
    <row r="7" spans="1:63">
      <c r="A7" s="124"/>
      <c r="B7" s="128" t="s">
        <v>190</v>
      </c>
      <c r="C7" s="129" t="s">
        <v>3</v>
      </c>
      <c r="D7" s="131" t="s">
        <v>2</v>
      </c>
      <c r="E7" s="131" t="s">
        <v>2</v>
      </c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3"/>
      <c r="AZ7" s="123"/>
      <c r="BA7" s="123"/>
      <c r="BB7" s="123"/>
      <c r="BC7" s="121"/>
      <c r="BD7" s="121"/>
      <c r="BE7" s="121"/>
      <c r="BF7" s="121"/>
      <c r="BG7" s="121"/>
      <c r="BH7" s="121"/>
      <c r="BI7" s="121"/>
      <c r="BJ7" s="121"/>
      <c r="BK7" s="121"/>
    </row>
    <row r="8" spans="1:63">
      <c r="A8" s="124"/>
      <c r="B8" s="128"/>
      <c r="C8" s="130">
        <f>IF(C7="Base",1,IF(C7="Upside",2,IF(C7="Downside",3,"ERROR")))</f>
        <v>1</v>
      </c>
      <c r="D8" s="131" t="s">
        <v>191</v>
      </c>
      <c r="E8" s="13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21"/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3"/>
      <c r="AZ8" s="123"/>
      <c r="BA8" s="123"/>
      <c r="BB8" s="123"/>
      <c r="BC8" s="121"/>
      <c r="BD8" s="121"/>
      <c r="BE8" s="121"/>
      <c r="BF8" s="121"/>
      <c r="BG8" s="121"/>
      <c r="BH8" s="121"/>
      <c r="BI8" s="121"/>
      <c r="BJ8" s="121"/>
      <c r="BK8" s="121"/>
    </row>
    <row r="9" spans="1:63">
      <c r="D9" s="132">
        <f>CardFinancialModel!D125</f>
        <v>1</v>
      </c>
      <c r="E9" s="132">
        <f>CardFinancialModel!E125</f>
        <v>2</v>
      </c>
      <c r="F9" s="132">
        <f>CardFinancialModel!F125</f>
        <v>3</v>
      </c>
      <c r="G9" s="132">
        <f>CardFinancialModel!G125</f>
        <v>4</v>
      </c>
      <c r="H9" s="132">
        <f>CardFinancialModel!H125</f>
        <v>5</v>
      </c>
      <c r="I9" s="132">
        <f>CardFinancialModel!I125</f>
        <v>6</v>
      </c>
      <c r="J9" s="132">
        <f>CardFinancialModel!J125</f>
        <v>7</v>
      </c>
      <c r="K9" s="132">
        <f>CardFinancialModel!K125</f>
        <v>8</v>
      </c>
      <c r="L9" s="132">
        <f>CardFinancialModel!L125</f>
        <v>9</v>
      </c>
      <c r="M9" s="132">
        <f>CardFinancialModel!M125</f>
        <v>10</v>
      </c>
      <c r="N9" s="132">
        <f>CardFinancialModel!N125</f>
        <v>11</v>
      </c>
      <c r="O9" s="132">
        <f>CardFinancialModel!O125</f>
        <v>12</v>
      </c>
      <c r="P9" s="132">
        <f>CardFinancialModel!P125</f>
        <v>13</v>
      </c>
      <c r="Q9" s="132">
        <f>CardFinancialModel!Q125</f>
        <v>14</v>
      </c>
      <c r="R9" s="132">
        <f>CardFinancialModel!R125</f>
        <v>15</v>
      </c>
      <c r="S9" s="132">
        <f>CardFinancialModel!S125</f>
        <v>16</v>
      </c>
      <c r="T9" s="132">
        <f>CardFinancialModel!T125</f>
        <v>17</v>
      </c>
      <c r="U9" s="132">
        <f>CardFinancialModel!U125</f>
        <v>18</v>
      </c>
      <c r="V9" s="132">
        <f>CardFinancialModel!V125</f>
        <v>19</v>
      </c>
      <c r="W9" s="132">
        <f>CardFinancialModel!W125</f>
        <v>20</v>
      </c>
      <c r="X9" s="132">
        <f>CardFinancialModel!X125</f>
        <v>21</v>
      </c>
      <c r="Y9" s="132">
        <f>CardFinancialModel!Y125</f>
        <v>22</v>
      </c>
      <c r="Z9" s="132">
        <f>CardFinancialModel!Z125</f>
        <v>23</v>
      </c>
      <c r="AA9" s="132">
        <f>CardFinancialModel!AA125</f>
        <v>24</v>
      </c>
      <c r="AB9" s="132">
        <f>CardFinancialModel!AB125</f>
        <v>25</v>
      </c>
      <c r="AC9" s="132">
        <f>CardFinancialModel!AC125</f>
        <v>26</v>
      </c>
      <c r="AD9" s="132">
        <f>CardFinancialModel!AD125</f>
        <v>27</v>
      </c>
      <c r="AE9" s="132">
        <f>CardFinancialModel!AE125</f>
        <v>28</v>
      </c>
      <c r="AF9" s="132">
        <f>CardFinancialModel!AF125</f>
        <v>29</v>
      </c>
      <c r="AG9" s="132">
        <f>CardFinancialModel!AG125</f>
        <v>30</v>
      </c>
      <c r="AH9" s="132">
        <f>CardFinancialModel!AH125</f>
        <v>31</v>
      </c>
      <c r="AI9" s="132">
        <f>CardFinancialModel!AI125</f>
        <v>32</v>
      </c>
      <c r="AJ9" s="132">
        <f>CardFinancialModel!AJ125</f>
        <v>33</v>
      </c>
      <c r="AK9" s="132">
        <f>CardFinancialModel!AK125</f>
        <v>34</v>
      </c>
      <c r="AL9" s="132">
        <f>CardFinancialModel!AL125</f>
        <v>35</v>
      </c>
      <c r="AM9" s="132">
        <f>CardFinancialModel!AM125</f>
        <v>36</v>
      </c>
      <c r="AN9" s="132">
        <f>CardFinancialModel!AN125</f>
        <v>37</v>
      </c>
      <c r="AO9" s="132">
        <f>CardFinancialModel!AO125</f>
        <v>38</v>
      </c>
      <c r="AP9" s="132">
        <f>CardFinancialModel!AP125</f>
        <v>39</v>
      </c>
      <c r="AQ9" s="132">
        <f>CardFinancialModel!AQ125</f>
        <v>40</v>
      </c>
      <c r="AR9" s="132">
        <f>CardFinancialModel!AR125</f>
        <v>41</v>
      </c>
      <c r="AS9" s="132">
        <f>CardFinancialModel!AS125</f>
        <v>42</v>
      </c>
      <c r="AT9" s="132">
        <f>CardFinancialModel!AT125</f>
        <v>43</v>
      </c>
      <c r="AU9" s="132">
        <f>CardFinancialModel!AU125</f>
        <v>44</v>
      </c>
      <c r="AV9" s="132">
        <f>CardFinancialModel!AV125</f>
        <v>45</v>
      </c>
      <c r="AW9" s="132">
        <f>CardFinancialModel!AW125</f>
        <v>46</v>
      </c>
      <c r="AX9" s="132">
        <f>CardFinancialModel!AX125</f>
        <v>47</v>
      </c>
      <c r="AY9" s="132">
        <f>CardFinancialModel!AY125</f>
        <v>48</v>
      </c>
      <c r="AZ9" s="133">
        <f t="shared" ref="AZ9:BK9" si="0">AY9+1</f>
        <v>49</v>
      </c>
      <c r="BA9" s="133">
        <f t="shared" si="0"/>
        <v>50</v>
      </c>
      <c r="BB9" s="133">
        <f t="shared" si="0"/>
        <v>51</v>
      </c>
      <c r="BC9" s="133">
        <f t="shared" si="0"/>
        <v>52</v>
      </c>
      <c r="BD9" s="133">
        <f t="shared" si="0"/>
        <v>53</v>
      </c>
      <c r="BE9" s="133">
        <f t="shared" si="0"/>
        <v>54</v>
      </c>
      <c r="BF9" s="133">
        <f t="shared" si="0"/>
        <v>55</v>
      </c>
      <c r="BG9" s="133">
        <f t="shared" si="0"/>
        <v>56</v>
      </c>
      <c r="BH9" s="133">
        <f t="shared" si="0"/>
        <v>57</v>
      </c>
      <c r="BI9" s="133">
        <f t="shared" si="0"/>
        <v>58</v>
      </c>
      <c r="BJ9" s="133">
        <f t="shared" si="0"/>
        <v>59</v>
      </c>
      <c r="BK9" s="133">
        <f t="shared" si="0"/>
        <v>60</v>
      </c>
    </row>
    <row r="10" spans="1:63">
      <c r="A10" s="134"/>
      <c r="B10" s="135" t="s">
        <v>192</v>
      </c>
      <c r="C10" s="136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137"/>
      <c r="V10" s="137"/>
      <c r="W10" s="137"/>
      <c r="X10" s="137"/>
      <c r="Y10" s="137"/>
      <c r="Z10" s="137"/>
      <c r="AA10" s="137"/>
      <c r="AB10" s="137"/>
      <c r="AC10" s="137"/>
      <c r="AD10" s="137"/>
      <c r="AE10" s="137"/>
      <c r="AF10" s="137"/>
      <c r="AG10" s="137"/>
      <c r="AH10" s="137"/>
      <c r="AI10" s="137"/>
      <c r="AJ10" s="137"/>
      <c r="AK10" s="137"/>
      <c r="AL10" s="137"/>
      <c r="AM10" s="137"/>
      <c r="AN10" s="137"/>
      <c r="AO10" s="137"/>
      <c r="AP10" s="137"/>
      <c r="AQ10" s="137"/>
      <c r="AR10" s="137"/>
      <c r="AS10" s="137"/>
      <c r="AT10" s="137"/>
      <c r="AU10" s="137"/>
      <c r="AV10" s="137"/>
      <c r="AW10" s="137"/>
      <c r="AX10" s="137"/>
      <c r="AY10" s="137"/>
      <c r="AZ10" s="137"/>
      <c r="BA10" s="137"/>
      <c r="BB10" s="137"/>
      <c r="BC10" s="137"/>
      <c r="BD10" s="137"/>
      <c r="BE10" s="137"/>
      <c r="BF10" s="137"/>
      <c r="BG10" s="137"/>
      <c r="BH10" s="137"/>
      <c r="BI10" s="137"/>
      <c r="BJ10" s="137"/>
      <c r="BK10" s="137"/>
    </row>
    <row r="11" spans="1:63">
      <c r="A11" s="124"/>
      <c r="B11" s="121" t="str">
        <f>CardFinancialModel!B129</f>
        <v># of active cardholders - all cards</v>
      </c>
      <c r="C11" s="121" t="str">
        <f>CardFinancialModel!C129</f>
        <v>#</v>
      </c>
      <c r="D11" s="138">
        <f>CardFinancialModel!D129</f>
        <v>125</v>
      </c>
      <c r="E11" s="138">
        <f>CardFinancialModel!E129</f>
        <v>1063</v>
      </c>
      <c r="F11" s="138">
        <f>CardFinancialModel!F129</f>
        <v>2658</v>
      </c>
      <c r="G11" s="138">
        <f>CardFinancialModel!G129</f>
        <v>6645</v>
      </c>
      <c r="H11" s="138">
        <f>CardFinancialModel!H129</f>
        <v>16613</v>
      </c>
      <c r="I11" s="138">
        <f>CardFinancialModel!I129</f>
        <v>29073</v>
      </c>
      <c r="J11" s="138">
        <f>CardFinancialModel!J129</f>
        <v>50878</v>
      </c>
      <c r="K11" s="138">
        <f>CardFinancialModel!K129</f>
        <v>76826</v>
      </c>
      <c r="L11" s="138">
        <f>CardFinancialModel!L129</f>
        <v>105636</v>
      </c>
      <c r="M11" s="138">
        <f>CardFinancialModel!M129</f>
        <v>137327</v>
      </c>
      <c r="N11" s="138">
        <f>CardFinancialModel!N129</f>
        <v>172346</v>
      </c>
      <c r="O11" s="138">
        <f>CardFinancialModel!O129</f>
        <v>208539</v>
      </c>
      <c r="P11" s="138">
        <f>CardFinancialModel!P129</f>
        <v>249205</v>
      </c>
      <c r="Q11" s="138">
        <f>CardFinancialModel!Q129</f>
        <v>290324</v>
      </c>
      <c r="R11" s="138">
        <f>CardFinancialModel!R129</f>
        <v>333873</v>
      </c>
      <c r="S11" s="138">
        <f>CardFinancialModel!S129</f>
        <v>378946</v>
      </c>
      <c r="T11" s="138">
        <f>CardFinancialModel!T129</f>
        <v>424420</v>
      </c>
      <c r="U11" s="138">
        <f>CardFinancialModel!U129</f>
        <v>507182</v>
      </c>
      <c r="V11" s="138">
        <f>CardFinancialModel!V129</f>
        <v>590868</v>
      </c>
      <c r="W11" s="138">
        <f>CardFinancialModel!W129</f>
        <v>679499</v>
      </c>
      <c r="X11" s="138">
        <f>CardFinancialModel!X129</f>
        <v>771232</v>
      </c>
      <c r="Y11" s="138">
        <f>CardFinancialModel!Y129</f>
        <v>863780</v>
      </c>
      <c r="Z11" s="138">
        <f>CardFinancialModel!Z129</f>
        <v>967434</v>
      </c>
      <c r="AA11" s="138">
        <f>CardFinancialModel!AA129</f>
        <v>1069015</v>
      </c>
      <c r="AB11" s="138">
        <f>CardFinancialModel!AB129</f>
        <v>1181262</v>
      </c>
      <c r="AC11" s="138">
        <f>CardFinancialModel!AC129</f>
        <v>1287576</v>
      </c>
      <c r="AD11" s="138">
        <f>CardFinancialModel!AD129</f>
        <v>1403458</v>
      </c>
      <c r="AE11" s="138">
        <f>CardFinancialModel!AE129</f>
        <v>1529770</v>
      </c>
      <c r="AF11" s="138">
        <f>CardFinancialModel!AF129</f>
        <v>1644503</v>
      </c>
      <c r="AG11" s="138">
        <f>CardFinancialModel!AG129</f>
        <v>1792509</v>
      </c>
      <c r="AH11" s="138">
        <f>CardFinancialModel!AH129</f>
        <v>1953835</v>
      </c>
      <c r="AI11" s="138">
        <f>CardFinancialModel!AI129</f>
        <v>2100373</v>
      </c>
      <c r="AJ11" s="138">
        <f>CardFinancialModel!AJ129</f>
        <v>2257901</v>
      </c>
      <c r="AK11" s="138">
        <f>CardFinancialModel!AK129</f>
        <v>2427244</v>
      </c>
      <c r="AL11" s="138">
        <f>CardFinancialModel!AL129</f>
        <v>2609288</v>
      </c>
      <c r="AM11" s="138">
        <f>CardFinancialModel!AM129</f>
        <v>2765846</v>
      </c>
      <c r="AN11" s="138">
        <f>CardFinancialModel!AN129</f>
        <v>2931797</v>
      </c>
      <c r="AO11" s="138">
        <f>CardFinancialModel!AO129</f>
        <v>3107705</v>
      </c>
      <c r="AP11" s="138">
        <f>CardFinancialModel!AP129</f>
        <v>3294168</v>
      </c>
      <c r="AQ11" s="138">
        <f>CardFinancialModel!AQ129</f>
        <v>3491819</v>
      </c>
      <c r="AR11" s="138">
        <f>CardFinancialModel!AR129</f>
        <v>3701329</v>
      </c>
      <c r="AS11" s="138">
        <f>CardFinancialModel!AS129</f>
        <v>3923409</v>
      </c>
      <c r="AT11" s="138">
        <f>CardFinancialModel!AT129</f>
        <v>4158814</v>
      </c>
      <c r="AU11" s="138">
        <f>CardFinancialModel!AU129</f>
        <v>4408343</v>
      </c>
      <c r="AV11" s="138">
        <f>CardFinancialModel!AV129</f>
        <v>4672844</v>
      </c>
      <c r="AW11" s="138">
        <f>CardFinancialModel!AW129</f>
        <v>4953215</v>
      </c>
      <c r="AX11" s="138">
        <f>CardFinancialModel!AX129</f>
        <v>5176110</v>
      </c>
      <c r="AY11" s="138">
        <f>CardFinancialModel!AY129</f>
        <v>5409035</v>
      </c>
      <c r="AZ11" s="138">
        <f>CardFinancialModel!AZ129</f>
        <v>5652442</v>
      </c>
      <c r="BA11" s="138">
        <f>CardFinancialModel!BA129</f>
        <v>5906802</v>
      </c>
      <c r="BB11" s="138">
        <f>CardFinancialModel!BB129</f>
        <v>6172609</v>
      </c>
      <c r="BC11" s="138">
        <f>CardFinancialModel!BC129</f>
        <v>6450377</v>
      </c>
      <c r="BD11" s="138">
        <f>CardFinancialModel!BD129</f>
        <v>6740644</v>
      </c>
      <c r="BE11" s="138">
        <f>CardFinancialModel!BE129</f>
        <v>6942864</v>
      </c>
      <c r="BF11" s="138">
        <f>CardFinancialModel!BF129</f>
        <v>7151150</v>
      </c>
      <c r="BG11" s="138">
        <f>CardFinancialModel!BG129</f>
        <v>7365685</v>
      </c>
      <c r="BH11" s="138">
        <f>CardFinancialModel!BH129</f>
        <v>7586656</v>
      </c>
      <c r="BI11" s="138">
        <f>CardFinancialModel!BI129</f>
        <v>7814256</v>
      </c>
      <c r="BJ11" s="138">
        <f>CardFinancialModel!BJ129</f>
        <v>8048684</v>
      </c>
      <c r="BK11" s="138">
        <f>CardFinancialModel!BK129</f>
        <v>8290145</v>
      </c>
    </row>
    <row r="12" spans="1:63">
      <c r="A12" s="124"/>
      <c r="B12" s="121" t="str">
        <f>CardFinancialModel!B151</f>
        <v># of transactions per Caldholder - platinum and premium cards</v>
      </c>
      <c r="C12" s="121" t="str">
        <f>CardFinancialModel!C151</f>
        <v>#</v>
      </c>
      <c r="D12" s="139">
        <f>CardFinancialModel!D151</f>
        <v>10</v>
      </c>
      <c r="E12" s="139">
        <f>CardFinancialModel!E151</f>
        <v>10</v>
      </c>
      <c r="F12" s="139">
        <f>CardFinancialModel!F151</f>
        <v>10</v>
      </c>
      <c r="G12" s="139">
        <f>CardFinancialModel!G151</f>
        <v>10</v>
      </c>
      <c r="H12" s="139">
        <f>CardFinancialModel!H151</f>
        <v>10</v>
      </c>
      <c r="I12" s="139">
        <f>CardFinancialModel!I151</f>
        <v>10</v>
      </c>
      <c r="J12" s="139">
        <f>CardFinancialModel!J151</f>
        <v>10</v>
      </c>
      <c r="K12" s="139">
        <f>CardFinancialModel!K151</f>
        <v>10</v>
      </c>
      <c r="L12" s="139">
        <f>CardFinancialModel!L151</f>
        <v>10</v>
      </c>
      <c r="M12" s="139">
        <f>CardFinancialModel!M151</f>
        <v>10</v>
      </c>
      <c r="N12" s="139">
        <f>CardFinancialModel!N151</f>
        <v>10</v>
      </c>
      <c r="O12" s="139">
        <f>CardFinancialModel!O151</f>
        <v>10</v>
      </c>
      <c r="P12" s="139">
        <f>CardFinancialModel!P151</f>
        <v>10</v>
      </c>
      <c r="Q12" s="139">
        <f>CardFinancialModel!Q151</f>
        <v>10</v>
      </c>
      <c r="R12" s="139">
        <f>CardFinancialModel!R151</f>
        <v>10</v>
      </c>
      <c r="S12" s="139">
        <f>CardFinancialModel!S151</f>
        <v>10</v>
      </c>
      <c r="T12" s="139">
        <f>CardFinancialModel!T151</f>
        <v>10</v>
      </c>
      <c r="U12" s="139">
        <f>CardFinancialModel!U151</f>
        <v>10</v>
      </c>
      <c r="V12" s="139">
        <f>CardFinancialModel!V151</f>
        <v>10</v>
      </c>
      <c r="W12" s="139">
        <f>CardFinancialModel!W151</f>
        <v>10</v>
      </c>
      <c r="X12" s="139">
        <f>CardFinancialModel!X151</f>
        <v>10</v>
      </c>
      <c r="Y12" s="139">
        <f>CardFinancialModel!Y151</f>
        <v>10</v>
      </c>
      <c r="Z12" s="139">
        <f>CardFinancialModel!Z151</f>
        <v>10</v>
      </c>
      <c r="AA12" s="139">
        <f>CardFinancialModel!AA151</f>
        <v>12</v>
      </c>
      <c r="AB12" s="139">
        <f>CardFinancialModel!AB151</f>
        <v>12</v>
      </c>
      <c r="AC12" s="139">
        <f>CardFinancialModel!AC151</f>
        <v>12</v>
      </c>
      <c r="AD12" s="139">
        <f>CardFinancialModel!AD151</f>
        <v>12</v>
      </c>
      <c r="AE12" s="139">
        <f>CardFinancialModel!AE151</f>
        <v>12</v>
      </c>
      <c r="AF12" s="139">
        <f>CardFinancialModel!AF151</f>
        <v>12</v>
      </c>
      <c r="AG12" s="139">
        <f>CardFinancialModel!AG151</f>
        <v>12</v>
      </c>
      <c r="AH12" s="139">
        <f>CardFinancialModel!AH151</f>
        <v>12</v>
      </c>
      <c r="AI12" s="139">
        <f>CardFinancialModel!AI151</f>
        <v>12</v>
      </c>
      <c r="AJ12" s="139">
        <f>CardFinancialModel!AJ151</f>
        <v>12</v>
      </c>
      <c r="AK12" s="139">
        <f>CardFinancialModel!AK151</f>
        <v>12</v>
      </c>
      <c r="AL12" s="139">
        <f>CardFinancialModel!AL151</f>
        <v>12</v>
      </c>
      <c r="AM12" s="139">
        <f>CardFinancialModel!AM151</f>
        <v>14</v>
      </c>
      <c r="AN12" s="139">
        <f>CardFinancialModel!AN151</f>
        <v>14</v>
      </c>
      <c r="AO12" s="139">
        <f>CardFinancialModel!AO151</f>
        <v>14</v>
      </c>
      <c r="AP12" s="139">
        <f>CardFinancialModel!AP151</f>
        <v>14</v>
      </c>
      <c r="AQ12" s="139">
        <f>CardFinancialModel!AQ151</f>
        <v>14</v>
      </c>
      <c r="AR12" s="139">
        <f>CardFinancialModel!AR151</f>
        <v>14</v>
      </c>
      <c r="AS12" s="139">
        <f>CardFinancialModel!AS151</f>
        <v>14</v>
      </c>
      <c r="AT12" s="139">
        <f>CardFinancialModel!AT151</f>
        <v>14</v>
      </c>
      <c r="AU12" s="139">
        <f>CardFinancialModel!AU151</f>
        <v>14</v>
      </c>
      <c r="AV12" s="139">
        <f>CardFinancialModel!AV151</f>
        <v>14</v>
      </c>
      <c r="AW12" s="139">
        <f>CardFinancialModel!AW151</f>
        <v>14</v>
      </c>
      <c r="AX12" s="139">
        <f>CardFinancialModel!AX151</f>
        <v>14</v>
      </c>
      <c r="AY12" s="139">
        <f>CardFinancialModel!AY151</f>
        <v>15</v>
      </c>
      <c r="AZ12" s="139">
        <f>CardFinancialModel!AZ151</f>
        <v>15</v>
      </c>
      <c r="BA12" s="139">
        <f>CardFinancialModel!BA151</f>
        <v>15</v>
      </c>
      <c r="BB12" s="139">
        <f>CardFinancialModel!BB151</f>
        <v>15</v>
      </c>
      <c r="BC12" s="139">
        <f>CardFinancialModel!BC151</f>
        <v>15</v>
      </c>
      <c r="BD12" s="139">
        <f>CardFinancialModel!BD151</f>
        <v>15</v>
      </c>
      <c r="BE12" s="139">
        <f>CardFinancialModel!BE151</f>
        <v>15</v>
      </c>
      <c r="BF12" s="139">
        <f>CardFinancialModel!BF151</f>
        <v>15</v>
      </c>
      <c r="BG12" s="139">
        <f>CardFinancialModel!BG151</f>
        <v>15</v>
      </c>
      <c r="BH12" s="139">
        <f>CardFinancialModel!BH151</f>
        <v>15</v>
      </c>
      <c r="BI12" s="139">
        <f>CardFinancialModel!BI151</f>
        <v>15</v>
      </c>
      <c r="BJ12" s="139">
        <f>CardFinancialModel!BJ151</f>
        <v>15</v>
      </c>
      <c r="BK12" s="139">
        <f>CardFinancialModel!BK151</f>
        <v>15</v>
      </c>
    </row>
    <row r="13" spans="1:63">
      <c r="A13" s="140"/>
      <c r="B13" s="141" t="str">
        <f>CardFinancialModel!B161</f>
        <v>Average Ticket - platinum cards</v>
      </c>
      <c r="C13" s="141" t="str">
        <f>CardFinancialModel!C161</f>
        <v>R$</v>
      </c>
      <c r="D13" s="142">
        <f>CardFinancialModel!D161</f>
        <v>100</v>
      </c>
      <c r="E13" s="142">
        <f>CardFinancialModel!E161</f>
        <v>100</v>
      </c>
      <c r="F13" s="142">
        <f>CardFinancialModel!F161</f>
        <v>100</v>
      </c>
      <c r="G13" s="142">
        <f>CardFinancialModel!G161</f>
        <v>100</v>
      </c>
      <c r="H13" s="142">
        <f>CardFinancialModel!H161</f>
        <v>100</v>
      </c>
      <c r="I13" s="142">
        <f>CardFinancialModel!I161</f>
        <v>100</v>
      </c>
      <c r="J13" s="142">
        <f>CardFinancialModel!J161</f>
        <v>100</v>
      </c>
      <c r="K13" s="142">
        <f>CardFinancialModel!K161</f>
        <v>100</v>
      </c>
      <c r="L13" s="142">
        <f>CardFinancialModel!L161</f>
        <v>100</v>
      </c>
      <c r="M13" s="142">
        <f>CardFinancialModel!M161</f>
        <v>100</v>
      </c>
      <c r="N13" s="142">
        <f>CardFinancialModel!N161</f>
        <v>100</v>
      </c>
      <c r="O13" s="142">
        <f>CardFinancialModel!O161</f>
        <v>110</v>
      </c>
      <c r="P13" s="142">
        <f>CardFinancialModel!P161</f>
        <v>110</v>
      </c>
      <c r="Q13" s="142">
        <f>CardFinancialModel!Q161</f>
        <v>110</v>
      </c>
      <c r="R13" s="142">
        <f>CardFinancialModel!R161</f>
        <v>110</v>
      </c>
      <c r="S13" s="142">
        <f>CardFinancialModel!S161</f>
        <v>110</v>
      </c>
      <c r="T13" s="142">
        <f>CardFinancialModel!T161</f>
        <v>110</v>
      </c>
      <c r="U13" s="142">
        <f>CardFinancialModel!U161</f>
        <v>110</v>
      </c>
      <c r="V13" s="142">
        <f>CardFinancialModel!V161</f>
        <v>110</v>
      </c>
      <c r="W13" s="142">
        <f>CardFinancialModel!W161</f>
        <v>110</v>
      </c>
      <c r="X13" s="142">
        <f>CardFinancialModel!X161</f>
        <v>110</v>
      </c>
      <c r="Y13" s="142">
        <f>CardFinancialModel!Y161</f>
        <v>110</v>
      </c>
      <c r="Z13" s="142">
        <f>CardFinancialModel!Z161</f>
        <v>110</v>
      </c>
      <c r="AA13" s="142">
        <f>CardFinancialModel!AA161</f>
        <v>121</v>
      </c>
      <c r="AB13" s="142">
        <f>CardFinancialModel!AB161</f>
        <v>121</v>
      </c>
      <c r="AC13" s="142">
        <f>CardFinancialModel!AC161</f>
        <v>121</v>
      </c>
      <c r="AD13" s="142">
        <f>CardFinancialModel!AD161</f>
        <v>121</v>
      </c>
      <c r="AE13" s="142">
        <f>CardFinancialModel!AE161</f>
        <v>121</v>
      </c>
      <c r="AF13" s="142">
        <f>CardFinancialModel!AF161</f>
        <v>121</v>
      </c>
      <c r="AG13" s="142">
        <f>CardFinancialModel!AG161</f>
        <v>121</v>
      </c>
      <c r="AH13" s="142">
        <f>CardFinancialModel!AH161</f>
        <v>121</v>
      </c>
      <c r="AI13" s="142">
        <f>CardFinancialModel!AI161</f>
        <v>121</v>
      </c>
      <c r="AJ13" s="142">
        <f>CardFinancialModel!AJ161</f>
        <v>121</v>
      </c>
      <c r="AK13" s="142">
        <f>CardFinancialModel!AK161</f>
        <v>121</v>
      </c>
      <c r="AL13" s="142">
        <f>CardFinancialModel!AL161</f>
        <v>134</v>
      </c>
      <c r="AM13" s="142">
        <f>CardFinancialModel!AM161</f>
        <v>134</v>
      </c>
      <c r="AN13" s="142">
        <f>CardFinancialModel!AN161</f>
        <v>134</v>
      </c>
      <c r="AO13" s="142">
        <f>CardFinancialModel!AO161</f>
        <v>134</v>
      </c>
      <c r="AP13" s="142">
        <f>CardFinancialModel!AP161</f>
        <v>134</v>
      </c>
      <c r="AQ13" s="142">
        <f>CardFinancialModel!AQ161</f>
        <v>134</v>
      </c>
      <c r="AR13" s="142">
        <f>CardFinancialModel!AR161</f>
        <v>134</v>
      </c>
      <c r="AS13" s="142">
        <f>CardFinancialModel!AS161</f>
        <v>134</v>
      </c>
      <c r="AT13" s="142">
        <f>CardFinancialModel!AT161</f>
        <v>134</v>
      </c>
      <c r="AU13" s="142">
        <f>CardFinancialModel!AU161</f>
        <v>134</v>
      </c>
      <c r="AV13" s="142">
        <f>CardFinancialModel!AV161</f>
        <v>134</v>
      </c>
      <c r="AW13" s="142">
        <f>CardFinancialModel!AW161</f>
        <v>134</v>
      </c>
      <c r="AX13" s="142">
        <f>CardFinancialModel!AX161</f>
        <v>134</v>
      </c>
      <c r="AY13" s="142">
        <f>CardFinancialModel!AY161</f>
        <v>147</v>
      </c>
      <c r="AZ13" s="142">
        <f>CardFinancialModel!AZ161</f>
        <v>147</v>
      </c>
      <c r="BA13" s="142">
        <f>CardFinancialModel!BA161</f>
        <v>147</v>
      </c>
      <c r="BB13" s="142">
        <f>CardFinancialModel!BB161</f>
        <v>147</v>
      </c>
      <c r="BC13" s="142">
        <f>CardFinancialModel!BC161</f>
        <v>147</v>
      </c>
      <c r="BD13" s="142">
        <f>CardFinancialModel!BD161</f>
        <v>147</v>
      </c>
      <c r="BE13" s="142">
        <f>CardFinancialModel!BE161</f>
        <v>147</v>
      </c>
      <c r="BF13" s="142">
        <f>CardFinancialModel!BF161</f>
        <v>147</v>
      </c>
      <c r="BG13" s="142">
        <f>CardFinancialModel!BG161</f>
        <v>147</v>
      </c>
      <c r="BH13" s="142">
        <f>CardFinancialModel!BH161</f>
        <v>147</v>
      </c>
      <c r="BI13" s="142">
        <f>CardFinancialModel!BI161</f>
        <v>147</v>
      </c>
      <c r="BJ13" s="142">
        <f>CardFinancialModel!BJ161</f>
        <v>147</v>
      </c>
      <c r="BK13" s="142">
        <f>CardFinancialModel!BK161</f>
        <v>147</v>
      </c>
    </row>
    <row r="14" spans="1:63">
      <c r="A14" s="143"/>
      <c r="B14" s="143"/>
      <c r="C14" s="143"/>
      <c r="D14" s="143"/>
      <c r="E14" s="143"/>
      <c r="F14" s="143"/>
      <c r="G14" s="143"/>
      <c r="H14" s="143"/>
      <c r="I14" s="143"/>
      <c r="J14" s="143"/>
      <c r="K14" s="143"/>
      <c r="L14" s="143"/>
      <c r="M14" s="143"/>
      <c r="N14" s="143"/>
      <c r="O14" s="143"/>
      <c r="P14" s="143"/>
      <c r="Q14" s="143"/>
      <c r="R14" s="143"/>
      <c r="S14" s="143"/>
      <c r="T14" s="143"/>
      <c r="U14" s="143"/>
      <c r="V14" s="143"/>
      <c r="W14" s="143"/>
      <c r="X14" s="143"/>
      <c r="Y14" s="143"/>
      <c r="Z14" s="143"/>
      <c r="AA14" s="143"/>
      <c r="AB14" s="143"/>
      <c r="AC14" s="143"/>
      <c r="AD14" s="143"/>
      <c r="AE14" s="143"/>
      <c r="AF14" s="143"/>
      <c r="AG14" s="143"/>
      <c r="AH14" s="143"/>
      <c r="AI14" s="143"/>
      <c r="AJ14" s="143"/>
      <c r="AK14" s="143"/>
      <c r="AL14" s="143"/>
      <c r="AM14" s="143"/>
      <c r="AN14" s="143"/>
      <c r="AO14" s="143"/>
      <c r="AP14" s="143"/>
      <c r="AQ14" s="143"/>
      <c r="AR14" s="143"/>
      <c r="AS14" s="143"/>
      <c r="AT14" s="143"/>
      <c r="AU14" s="143"/>
      <c r="AV14" s="143"/>
      <c r="AW14" s="143"/>
      <c r="AX14" s="143"/>
      <c r="AY14" s="143"/>
      <c r="AZ14" s="143"/>
      <c r="BA14" s="143"/>
      <c r="BB14" s="143"/>
      <c r="BC14" s="143"/>
      <c r="BD14" s="143"/>
      <c r="BE14" s="143"/>
      <c r="BF14" s="143"/>
      <c r="BG14" s="143"/>
      <c r="BH14" s="143"/>
      <c r="BI14" s="143"/>
      <c r="BJ14" s="143"/>
      <c r="BK14" s="143"/>
    </row>
    <row r="15" spans="1:63">
      <c r="A15" s="121"/>
      <c r="B15" s="10" t="s">
        <v>193</v>
      </c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</row>
    <row r="16" spans="1:63">
      <c r="A16" s="121"/>
      <c r="B16" s="141" t="s">
        <v>194</v>
      </c>
      <c r="C16" s="121" t="s">
        <v>10</v>
      </c>
      <c r="D16" s="144">
        <f t="shared" ref="D16:AI16" si="1">CHOOSE($C$6,D17,D18,D19,D20,D21)</f>
        <v>0.5</v>
      </c>
      <c r="E16" s="144">
        <f t="shared" si="1"/>
        <v>0.5</v>
      </c>
      <c r="F16" s="144">
        <f t="shared" si="1"/>
        <v>0.5</v>
      </c>
      <c r="G16" s="144">
        <f t="shared" si="1"/>
        <v>0.5</v>
      </c>
      <c r="H16" s="144">
        <f t="shared" si="1"/>
        <v>0.5</v>
      </c>
      <c r="I16" s="144">
        <f t="shared" si="1"/>
        <v>0.5</v>
      </c>
      <c r="J16" s="144">
        <f t="shared" si="1"/>
        <v>0.5</v>
      </c>
      <c r="K16" s="144">
        <f t="shared" si="1"/>
        <v>0.5</v>
      </c>
      <c r="L16" s="144">
        <f t="shared" si="1"/>
        <v>0.5</v>
      </c>
      <c r="M16" s="144">
        <f t="shared" si="1"/>
        <v>0.5</v>
      </c>
      <c r="N16" s="144">
        <f t="shared" si="1"/>
        <v>0.5</v>
      </c>
      <c r="O16" s="144">
        <f t="shared" si="1"/>
        <v>0.5</v>
      </c>
      <c r="P16" s="144">
        <f t="shared" si="1"/>
        <v>0.5</v>
      </c>
      <c r="Q16" s="144">
        <f t="shared" si="1"/>
        <v>0.5</v>
      </c>
      <c r="R16" s="144">
        <f t="shared" si="1"/>
        <v>0.5</v>
      </c>
      <c r="S16" s="144">
        <f t="shared" si="1"/>
        <v>0.5</v>
      </c>
      <c r="T16" s="144">
        <f t="shared" si="1"/>
        <v>0.5</v>
      </c>
      <c r="U16" s="144">
        <f t="shared" si="1"/>
        <v>0.5</v>
      </c>
      <c r="V16" s="144">
        <f t="shared" si="1"/>
        <v>0.5</v>
      </c>
      <c r="W16" s="144">
        <f t="shared" si="1"/>
        <v>0.5</v>
      </c>
      <c r="X16" s="144">
        <f t="shared" si="1"/>
        <v>0.5</v>
      </c>
      <c r="Y16" s="144">
        <f t="shared" si="1"/>
        <v>0.5</v>
      </c>
      <c r="Z16" s="144">
        <f t="shared" si="1"/>
        <v>0.5</v>
      </c>
      <c r="AA16" s="144">
        <f t="shared" si="1"/>
        <v>0.5</v>
      </c>
      <c r="AB16" s="144">
        <f t="shared" si="1"/>
        <v>0.5</v>
      </c>
      <c r="AC16" s="144">
        <f t="shared" si="1"/>
        <v>0.5</v>
      </c>
      <c r="AD16" s="144">
        <f t="shared" si="1"/>
        <v>0.5</v>
      </c>
      <c r="AE16" s="144">
        <f t="shared" si="1"/>
        <v>0.5</v>
      </c>
      <c r="AF16" s="144">
        <f t="shared" si="1"/>
        <v>0.5</v>
      </c>
      <c r="AG16" s="144">
        <f t="shared" si="1"/>
        <v>0.5</v>
      </c>
      <c r="AH16" s="144">
        <f t="shared" si="1"/>
        <v>0.5</v>
      </c>
      <c r="AI16" s="144">
        <f t="shared" si="1"/>
        <v>0.5</v>
      </c>
      <c r="AJ16" s="144">
        <f t="shared" ref="AJ16:BK16" si="2">CHOOSE($C$6,AJ17,AJ18,AJ19,AJ20,AJ21)</f>
        <v>0.5</v>
      </c>
      <c r="AK16" s="144">
        <f t="shared" si="2"/>
        <v>0.5</v>
      </c>
      <c r="AL16" s="144">
        <f t="shared" si="2"/>
        <v>0.5</v>
      </c>
      <c r="AM16" s="144">
        <f t="shared" si="2"/>
        <v>0.5</v>
      </c>
      <c r="AN16" s="144">
        <f t="shared" si="2"/>
        <v>0.5</v>
      </c>
      <c r="AO16" s="144">
        <f t="shared" si="2"/>
        <v>0.5</v>
      </c>
      <c r="AP16" s="144">
        <f t="shared" si="2"/>
        <v>0.5</v>
      </c>
      <c r="AQ16" s="144">
        <f t="shared" si="2"/>
        <v>0.5</v>
      </c>
      <c r="AR16" s="144">
        <f t="shared" si="2"/>
        <v>0.5</v>
      </c>
      <c r="AS16" s="144">
        <f t="shared" si="2"/>
        <v>0.5</v>
      </c>
      <c r="AT16" s="144">
        <f t="shared" si="2"/>
        <v>0.5</v>
      </c>
      <c r="AU16" s="144">
        <f t="shared" si="2"/>
        <v>0.5</v>
      </c>
      <c r="AV16" s="144">
        <f t="shared" si="2"/>
        <v>0.5</v>
      </c>
      <c r="AW16" s="144">
        <f t="shared" si="2"/>
        <v>0.5</v>
      </c>
      <c r="AX16" s="144">
        <f t="shared" si="2"/>
        <v>0.5</v>
      </c>
      <c r="AY16" s="144">
        <f t="shared" si="2"/>
        <v>0.5</v>
      </c>
      <c r="AZ16" s="144">
        <f t="shared" si="2"/>
        <v>0.5</v>
      </c>
      <c r="BA16" s="144">
        <f t="shared" si="2"/>
        <v>0.5</v>
      </c>
      <c r="BB16" s="144">
        <f t="shared" si="2"/>
        <v>0.5</v>
      </c>
      <c r="BC16" s="144">
        <f t="shared" si="2"/>
        <v>0.5</v>
      </c>
      <c r="BD16" s="144">
        <f t="shared" si="2"/>
        <v>0.5</v>
      </c>
      <c r="BE16" s="144">
        <f t="shared" si="2"/>
        <v>0.5</v>
      </c>
      <c r="BF16" s="144">
        <f t="shared" si="2"/>
        <v>0.5</v>
      </c>
      <c r="BG16" s="144">
        <f t="shared" si="2"/>
        <v>0.5</v>
      </c>
      <c r="BH16" s="144">
        <f t="shared" si="2"/>
        <v>0.5</v>
      </c>
      <c r="BI16" s="144">
        <f t="shared" si="2"/>
        <v>0.5</v>
      </c>
      <c r="BJ16" s="144">
        <f t="shared" si="2"/>
        <v>0.5</v>
      </c>
      <c r="BK16" s="144">
        <f t="shared" si="2"/>
        <v>0.5</v>
      </c>
    </row>
    <row r="17" spans="2:63">
      <c r="B17" s="145" t="str">
        <f>D4</f>
        <v>Base</v>
      </c>
      <c r="C17" s="121" t="s">
        <v>10</v>
      </c>
      <c r="D17" s="53">
        <v>0.5</v>
      </c>
      <c r="E17" s="146">
        <v>0.5</v>
      </c>
      <c r="F17" s="146">
        <v>0.5</v>
      </c>
      <c r="G17" s="146">
        <v>0.5</v>
      </c>
      <c r="H17" s="146">
        <v>0.5</v>
      </c>
      <c r="I17" s="146">
        <v>0.5</v>
      </c>
      <c r="J17" s="146">
        <v>0.5</v>
      </c>
      <c r="K17" s="146">
        <v>0.5</v>
      </c>
      <c r="L17" s="146">
        <v>0.5</v>
      </c>
      <c r="M17" s="146">
        <v>0.5</v>
      </c>
      <c r="N17" s="146">
        <v>0.5</v>
      </c>
      <c r="O17" s="146">
        <v>0.5</v>
      </c>
      <c r="P17" s="146">
        <v>0.5</v>
      </c>
      <c r="Q17" s="146">
        <v>0.5</v>
      </c>
      <c r="R17" s="146">
        <v>0.5</v>
      </c>
      <c r="S17" s="146">
        <v>0.5</v>
      </c>
      <c r="T17" s="146">
        <v>0.5</v>
      </c>
      <c r="U17" s="146">
        <v>0.5</v>
      </c>
      <c r="V17" s="146">
        <v>0.5</v>
      </c>
      <c r="W17" s="146">
        <v>0.5</v>
      </c>
      <c r="X17" s="146">
        <v>0.5</v>
      </c>
      <c r="Y17" s="146">
        <v>0.5</v>
      </c>
      <c r="Z17" s="146">
        <v>0.5</v>
      </c>
      <c r="AA17" s="146">
        <v>0.5</v>
      </c>
      <c r="AB17" s="146">
        <v>0.5</v>
      </c>
      <c r="AC17" s="146">
        <v>0.5</v>
      </c>
      <c r="AD17" s="146">
        <v>0.5</v>
      </c>
      <c r="AE17" s="146">
        <v>0.5</v>
      </c>
      <c r="AF17" s="146">
        <v>0.5</v>
      </c>
      <c r="AG17" s="146">
        <v>0.5</v>
      </c>
      <c r="AH17" s="146">
        <v>0.5</v>
      </c>
      <c r="AI17" s="146">
        <v>0.5</v>
      </c>
      <c r="AJ17" s="146">
        <v>0.5</v>
      </c>
      <c r="AK17" s="146">
        <v>0.5</v>
      </c>
      <c r="AL17" s="146">
        <v>0.5</v>
      </c>
      <c r="AM17" s="146">
        <v>0.5</v>
      </c>
      <c r="AN17" s="146">
        <v>0.5</v>
      </c>
      <c r="AO17" s="146">
        <v>0.5</v>
      </c>
      <c r="AP17" s="146">
        <v>0.5</v>
      </c>
      <c r="AQ17" s="146">
        <v>0.5</v>
      </c>
      <c r="AR17" s="146">
        <v>0.5</v>
      </c>
      <c r="AS17" s="146">
        <v>0.5</v>
      </c>
      <c r="AT17" s="146">
        <v>0.5</v>
      </c>
      <c r="AU17" s="146">
        <v>0.5</v>
      </c>
      <c r="AV17" s="146">
        <v>0.5</v>
      </c>
      <c r="AW17" s="146">
        <v>0.5</v>
      </c>
      <c r="AX17" s="146">
        <v>0.5</v>
      </c>
      <c r="AY17" s="146">
        <v>0.5</v>
      </c>
      <c r="AZ17" s="146">
        <v>0.5</v>
      </c>
      <c r="BA17" s="146">
        <v>0.5</v>
      </c>
      <c r="BB17" s="146">
        <v>0.5</v>
      </c>
      <c r="BC17" s="146">
        <v>0.5</v>
      </c>
      <c r="BD17" s="146">
        <v>0.5</v>
      </c>
      <c r="BE17" s="146">
        <v>0.5</v>
      </c>
      <c r="BF17" s="146">
        <v>0.5</v>
      </c>
      <c r="BG17" s="146">
        <v>0.5</v>
      </c>
      <c r="BH17" s="146">
        <v>0.5</v>
      </c>
      <c r="BI17" s="146">
        <v>0.5</v>
      </c>
      <c r="BJ17" s="146">
        <v>0.5</v>
      </c>
      <c r="BK17" s="146">
        <v>0.5</v>
      </c>
    </row>
    <row r="18" spans="2:63">
      <c r="B18" s="145" t="str">
        <f>D5</f>
        <v>Max</v>
      </c>
      <c r="C18" s="121" t="s">
        <v>10</v>
      </c>
      <c r="D18" s="53">
        <v>1</v>
      </c>
      <c r="E18" s="146">
        <v>1</v>
      </c>
      <c r="F18" s="146">
        <v>1</v>
      </c>
      <c r="G18" s="146">
        <v>1</v>
      </c>
      <c r="H18" s="146">
        <v>1</v>
      </c>
      <c r="I18" s="146">
        <v>1</v>
      </c>
      <c r="J18" s="146">
        <v>1</v>
      </c>
      <c r="K18" s="146">
        <v>1</v>
      </c>
      <c r="L18" s="146">
        <v>1</v>
      </c>
      <c r="M18" s="146">
        <v>1</v>
      </c>
      <c r="N18" s="146">
        <v>1</v>
      </c>
      <c r="O18" s="146">
        <v>1</v>
      </c>
      <c r="P18" s="146">
        <v>1</v>
      </c>
      <c r="Q18" s="146">
        <v>1</v>
      </c>
      <c r="R18" s="146">
        <v>1</v>
      </c>
      <c r="S18" s="146">
        <v>1</v>
      </c>
      <c r="T18" s="146">
        <v>1</v>
      </c>
      <c r="U18" s="146">
        <v>1</v>
      </c>
      <c r="V18" s="146">
        <v>1</v>
      </c>
      <c r="W18" s="146">
        <v>1</v>
      </c>
      <c r="X18" s="146">
        <v>1</v>
      </c>
      <c r="Y18" s="146">
        <v>1</v>
      </c>
      <c r="Z18" s="146">
        <v>1</v>
      </c>
      <c r="AA18" s="146">
        <v>1</v>
      </c>
      <c r="AB18" s="146">
        <v>1</v>
      </c>
      <c r="AC18" s="146">
        <v>1</v>
      </c>
      <c r="AD18" s="146">
        <v>1</v>
      </c>
      <c r="AE18" s="146">
        <v>1</v>
      </c>
      <c r="AF18" s="146">
        <v>1</v>
      </c>
      <c r="AG18" s="146">
        <v>1</v>
      </c>
      <c r="AH18" s="146">
        <v>1</v>
      </c>
      <c r="AI18" s="146">
        <v>1</v>
      </c>
      <c r="AJ18" s="146">
        <v>1</v>
      </c>
      <c r="AK18" s="146">
        <v>1</v>
      </c>
      <c r="AL18" s="146">
        <v>1</v>
      </c>
      <c r="AM18" s="146">
        <v>1</v>
      </c>
      <c r="AN18" s="146">
        <v>1</v>
      </c>
      <c r="AO18" s="146">
        <v>1</v>
      </c>
      <c r="AP18" s="146">
        <v>1</v>
      </c>
      <c r="AQ18" s="146">
        <v>1</v>
      </c>
      <c r="AR18" s="146">
        <v>1</v>
      </c>
      <c r="AS18" s="146">
        <v>1</v>
      </c>
      <c r="AT18" s="146">
        <v>1</v>
      </c>
      <c r="AU18" s="146">
        <v>1</v>
      </c>
      <c r="AV18" s="146">
        <v>1</v>
      </c>
      <c r="AW18" s="146">
        <v>1</v>
      </c>
      <c r="AX18" s="146">
        <v>1</v>
      </c>
      <c r="AY18" s="146">
        <v>1</v>
      </c>
      <c r="AZ18" s="146">
        <v>1</v>
      </c>
      <c r="BA18" s="146">
        <v>1</v>
      </c>
      <c r="BB18" s="146">
        <v>1</v>
      </c>
      <c r="BC18" s="146">
        <v>1</v>
      </c>
      <c r="BD18" s="146">
        <v>1</v>
      </c>
      <c r="BE18" s="146">
        <v>1</v>
      </c>
      <c r="BF18" s="146">
        <v>1</v>
      </c>
      <c r="BG18" s="146">
        <v>1</v>
      </c>
      <c r="BH18" s="146">
        <v>1</v>
      </c>
      <c r="BI18" s="146">
        <v>1</v>
      </c>
      <c r="BJ18" s="146">
        <v>1</v>
      </c>
      <c r="BK18" s="146">
        <v>1</v>
      </c>
    </row>
    <row r="19" spans="2:63">
      <c r="B19" s="147" t="str">
        <f>D6</f>
        <v>Upside</v>
      </c>
      <c r="C19" s="121" t="s">
        <v>10</v>
      </c>
      <c r="D19" s="53">
        <v>0.75</v>
      </c>
      <c r="E19" s="146">
        <v>0.75</v>
      </c>
      <c r="F19" s="146">
        <v>0.75</v>
      </c>
      <c r="G19" s="146">
        <v>0.75</v>
      </c>
      <c r="H19" s="146">
        <v>0.75</v>
      </c>
      <c r="I19" s="146">
        <v>0.75</v>
      </c>
      <c r="J19" s="146">
        <v>0.75</v>
      </c>
      <c r="K19" s="146">
        <v>0.75</v>
      </c>
      <c r="L19" s="146">
        <v>0.75</v>
      </c>
      <c r="M19" s="146">
        <v>0.75</v>
      </c>
      <c r="N19" s="146">
        <v>0.75</v>
      </c>
      <c r="O19" s="146">
        <v>0.75</v>
      </c>
      <c r="P19" s="146">
        <v>0.75</v>
      </c>
      <c r="Q19" s="146">
        <v>0.75</v>
      </c>
      <c r="R19" s="146">
        <v>0.75</v>
      </c>
      <c r="S19" s="146">
        <v>0.75</v>
      </c>
      <c r="T19" s="146">
        <v>0.75</v>
      </c>
      <c r="U19" s="146">
        <v>0.75</v>
      </c>
      <c r="V19" s="146">
        <v>0.75</v>
      </c>
      <c r="W19" s="146">
        <v>0.75</v>
      </c>
      <c r="X19" s="146">
        <v>0.75</v>
      </c>
      <c r="Y19" s="146">
        <v>0.75</v>
      </c>
      <c r="Z19" s="146">
        <v>0.75</v>
      </c>
      <c r="AA19" s="146">
        <v>0.75</v>
      </c>
      <c r="AB19" s="146">
        <v>0.75</v>
      </c>
      <c r="AC19" s="146">
        <v>0.75</v>
      </c>
      <c r="AD19" s="146">
        <v>0.75</v>
      </c>
      <c r="AE19" s="146">
        <v>0.75</v>
      </c>
      <c r="AF19" s="146">
        <v>0.75</v>
      </c>
      <c r="AG19" s="146">
        <v>0.75</v>
      </c>
      <c r="AH19" s="146">
        <v>0.75</v>
      </c>
      <c r="AI19" s="146">
        <v>0.75</v>
      </c>
      <c r="AJ19" s="146">
        <v>0.75</v>
      </c>
      <c r="AK19" s="146">
        <v>0.75</v>
      </c>
      <c r="AL19" s="146">
        <v>0.75</v>
      </c>
      <c r="AM19" s="146">
        <v>0.75</v>
      </c>
      <c r="AN19" s="146">
        <v>0.75</v>
      </c>
      <c r="AO19" s="146">
        <v>0.75</v>
      </c>
      <c r="AP19" s="146">
        <v>0.75</v>
      </c>
      <c r="AQ19" s="146">
        <v>0.75</v>
      </c>
      <c r="AR19" s="146">
        <v>0.75</v>
      </c>
      <c r="AS19" s="146">
        <v>0.75</v>
      </c>
      <c r="AT19" s="146">
        <v>0.75</v>
      </c>
      <c r="AU19" s="146">
        <v>0.75</v>
      </c>
      <c r="AV19" s="146">
        <v>0.75</v>
      </c>
      <c r="AW19" s="146">
        <v>0.75</v>
      </c>
      <c r="AX19" s="146">
        <v>0.75</v>
      </c>
      <c r="AY19" s="146">
        <v>0.75</v>
      </c>
      <c r="AZ19" s="146">
        <v>0.75</v>
      </c>
      <c r="BA19" s="146">
        <v>0.75</v>
      </c>
      <c r="BB19" s="146">
        <v>0.75</v>
      </c>
      <c r="BC19" s="146">
        <v>0.75</v>
      </c>
      <c r="BD19" s="146">
        <v>0.75</v>
      </c>
      <c r="BE19" s="146">
        <v>0.75</v>
      </c>
      <c r="BF19" s="146">
        <v>0.75</v>
      </c>
      <c r="BG19" s="146">
        <v>0.75</v>
      </c>
      <c r="BH19" s="146">
        <v>0.75</v>
      </c>
      <c r="BI19" s="146">
        <v>0.75</v>
      </c>
      <c r="BJ19" s="146">
        <v>0.75</v>
      </c>
      <c r="BK19" s="146">
        <v>0.75</v>
      </c>
    </row>
    <row r="20" spans="2:63">
      <c r="B20" s="147" t="str">
        <f>D7</f>
        <v>Downside</v>
      </c>
      <c r="C20" s="125" t="s">
        <v>10</v>
      </c>
      <c r="D20" s="53">
        <v>0.25</v>
      </c>
      <c r="E20" s="146">
        <v>0.25</v>
      </c>
      <c r="F20" s="146">
        <v>0.25</v>
      </c>
      <c r="G20" s="146">
        <v>0.25</v>
      </c>
      <c r="H20" s="146">
        <v>0.25</v>
      </c>
      <c r="I20" s="146">
        <v>0.25</v>
      </c>
      <c r="J20" s="146">
        <v>0.25</v>
      </c>
      <c r="K20" s="146">
        <v>0.25</v>
      </c>
      <c r="L20" s="146">
        <v>0.25</v>
      </c>
      <c r="M20" s="146">
        <v>0.25</v>
      </c>
      <c r="N20" s="146">
        <v>0.25</v>
      </c>
      <c r="O20" s="146">
        <v>0.25</v>
      </c>
      <c r="P20" s="146">
        <v>0.25</v>
      </c>
      <c r="Q20" s="146">
        <v>0.25</v>
      </c>
      <c r="R20" s="146">
        <v>0.25</v>
      </c>
      <c r="S20" s="146">
        <v>0.25</v>
      </c>
      <c r="T20" s="146">
        <v>0.25</v>
      </c>
      <c r="U20" s="146">
        <v>0.25</v>
      </c>
      <c r="V20" s="146">
        <v>0.25</v>
      </c>
      <c r="W20" s="146">
        <v>0.25</v>
      </c>
      <c r="X20" s="146">
        <v>0.25</v>
      </c>
      <c r="Y20" s="146">
        <v>0.25</v>
      </c>
      <c r="Z20" s="146">
        <v>0.25</v>
      </c>
      <c r="AA20" s="146">
        <v>0.25</v>
      </c>
      <c r="AB20" s="146">
        <v>0.25</v>
      </c>
      <c r="AC20" s="146">
        <v>0.25</v>
      </c>
      <c r="AD20" s="146">
        <v>0.25</v>
      </c>
      <c r="AE20" s="146">
        <v>0.25</v>
      </c>
      <c r="AF20" s="146">
        <v>0.25</v>
      </c>
      <c r="AG20" s="146">
        <v>0.25</v>
      </c>
      <c r="AH20" s="146">
        <v>0.25</v>
      </c>
      <c r="AI20" s="146">
        <v>0.25</v>
      </c>
      <c r="AJ20" s="146">
        <v>0.25</v>
      </c>
      <c r="AK20" s="146">
        <v>0.25</v>
      </c>
      <c r="AL20" s="146">
        <v>0.25</v>
      </c>
      <c r="AM20" s="146">
        <v>0.25</v>
      </c>
      <c r="AN20" s="146">
        <v>0.25</v>
      </c>
      <c r="AO20" s="146">
        <v>0.25</v>
      </c>
      <c r="AP20" s="146">
        <v>0.25</v>
      </c>
      <c r="AQ20" s="146">
        <v>0.25</v>
      </c>
      <c r="AR20" s="146">
        <v>0.25</v>
      </c>
      <c r="AS20" s="146">
        <v>0.25</v>
      </c>
      <c r="AT20" s="146">
        <v>0.25</v>
      </c>
      <c r="AU20" s="146">
        <v>0.25</v>
      </c>
      <c r="AV20" s="146">
        <v>0.25</v>
      </c>
      <c r="AW20" s="146">
        <v>0.25</v>
      </c>
      <c r="AX20" s="146">
        <v>0.25</v>
      </c>
      <c r="AY20" s="146">
        <v>0.25</v>
      </c>
      <c r="AZ20" s="146">
        <v>0.25</v>
      </c>
      <c r="BA20" s="146">
        <v>0.25</v>
      </c>
      <c r="BB20" s="146">
        <v>0.25</v>
      </c>
      <c r="BC20" s="146">
        <v>0.25</v>
      </c>
      <c r="BD20" s="146">
        <v>0.25</v>
      </c>
      <c r="BE20" s="146">
        <v>0.25</v>
      </c>
      <c r="BF20" s="146">
        <v>0.25</v>
      </c>
      <c r="BG20" s="146">
        <v>0.25</v>
      </c>
      <c r="BH20" s="146">
        <v>0.25</v>
      </c>
      <c r="BI20" s="146">
        <v>0.25</v>
      </c>
      <c r="BJ20" s="146">
        <v>0.25</v>
      </c>
      <c r="BK20" s="146">
        <v>0.25</v>
      </c>
    </row>
    <row r="21" spans="2:63">
      <c r="B21" s="148" t="s">
        <v>191</v>
      </c>
      <c r="C21" s="125" t="s">
        <v>10</v>
      </c>
      <c r="D21" s="53">
        <v>0</v>
      </c>
      <c r="E21" s="146">
        <v>0</v>
      </c>
      <c r="F21" s="146">
        <v>0</v>
      </c>
      <c r="G21" s="146">
        <v>0</v>
      </c>
      <c r="H21" s="146">
        <v>0</v>
      </c>
      <c r="I21" s="146">
        <v>0</v>
      </c>
      <c r="J21" s="146">
        <v>0</v>
      </c>
      <c r="K21" s="146">
        <v>0</v>
      </c>
      <c r="L21" s="146">
        <v>0</v>
      </c>
      <c r="M21" s="146">
        <v>0</v>
      </c>
      <c r="N21" s="146">
        <v>0</v>
      </c>
      <c r="O21" s="146">
        <v>0</v>
      </c>
      <c r="P21" s="146">
        <v>0</v>
      </c>
      <c r="Q21" s="146">
        <v>0</v>
      </c>
      <c r="R21" s="146">
        <v>0</v>
      </c>
      <c r="S21" s="146">
        <v>0</v>
      </c>
      <c r="T21" s="146">
        <v>0</v>
      </c>
      <c r="U21" s="146">
        <v>0</v>
      </c>
      <c r="V21" s="146">
        <v>0</v>
      </c>
      <c r="W21" s="146">
        <v>0</v>
      </c>
      <c r="X21" s="146">
        <v>0</v>
      </c>
      <c r="Y21" s="146">
        <v>0</v>
      </c>
      <c r="Z21" s="146">
        <v>0</v>
      </c>
      <c r="AA21" s="146">
        <v>0</v>
      </c>
      <c r="AB21" s="146">
        <v>0</v>
      </c>
      <c r="AC21" s="146">
        <v>0</v>
      </c>
      <c r="AD21" s="146">
        <v>0</v>
      </c>
      <c r="AE21" s="146">
        <v>0</v>
      </c>
      <c r="AF21" s="146">
        <v>0</v>
      </c>
      <c r="AG21" s="146">
        <v>0</v>
      </c>
      <c r="AH21" s="146">
        <v>0</v>
      </c>
      <c r="AI21" s="146">
        <v>0</v>
      </c>
      <c r="AJ21" s="146">
        <v>0</v>
      </c>
      <c r="AK21" s="146">
        <v>0</v>
      </c>
      <c r="AL21" s="146">
        <v>0</v>
      </c>
      <c r="AM21" s="146">
        <v>0</v>
      </c>
      <c r="AN21" s="146">
        <v>0</v>
      </c>
      <c r="AO21" s="146">
        <v>0</v>
      </c>
      <c r="AP21" s="146">
        <v>0</v>
      </c>
      <c r="AQ21" s="146">
        <v>0</v>
      </c>
      <c r="AR21" s="146">
        <v>0</v>
      </c>
      <c r="AS21" s="146">
        <v>0</v>
      </c>
      <c r="AT21" s="146">
        <v>0</v>
      </c>
      <c r="AU21" s="146">
        <v>0</v>
      </c>
      <c r="AV21" s="146">
        <v>0</v>
      </c>
      <c r="AW21" s="146">
        <v>0</v>
      </c>
      <c r="AX21" s="146">
        <v>0</v>
      </c>
      <c r="AY21" s="146">
        <v>0</v>
      </c>
      <c r="AZ21" s="146">
        <v>0</v>
      </c>
      <c r="BA21" s="146">
        <v>0</v>
      </c>
      <c r="BB21" s="146">
        <v>0</v>
      </c>
      <c r="BC21" s="146">
        <v>0</v>
      </c>
      <c r="BD21" s="146">
        <v>0</v>
      </c>
      <c r="BE21" s="146">
        <v>0</v>
      </c>
      <c r="BF21" s="146">
        <v>0</v>
      </c>
      <c r="BG21" s="146">
        <v>0</v>
      </c>
      <c r="BH21" s="146">
        <v>0</v>
      </c>
      <c r="BI21" s="146">
        <v>0</v>
      </c>
      <c r="BJ21" s="146">
        <v>0</v>
      </c>
      <c r="BK21" s="146">
        <v>0</v>
      </c>
    </row>
    <row r="22" spans="2:63">
      <c r="B22" s="125"/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</row>
    <row r="23" spans="2:63">
      <c r="B23" s="10" t="s">
        <v>195</v>
      </c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</row>
    <row r="24" spans="2:63">
      <c r="B24" s="141" t="s">
        <v>194</v>
      </c>
      <c r="C24" s="121" t="s">
        <v>12</v>
      </c>
      <c r="D24" s="149">
        <f t="shared" ref="D24:AI24" si="3">CHOOSE($C$8,D25,D26,D27)</f>
        <v>0.01</v>
      </c>
      <c r="E24" s="149">
        <f t="shared" si="3"/>
        <v>0.01</v>
      </c>
      <c r="F24" s="149">
        <f t="shared" si="3"/>
        <v>0.01</v>
      </c>
      <c r="G24" s="149">
        <f t="shared" si="3"/>
        <v>0.01</v>
      </c>
      <c r="H24" s="149">
        <f t="shared" si="3"/>
        <v>0.01</v>
      </c>
      <c r="I24" s="149">
        <f t="shared" si="3"/>
        <v>0.01</v>
      </c>
      <c r="J24" s="149">
        <f t="shared" si="3"/>
        <v>0.01</v>
      </c>
      <c r="K24" s="149">
        <f t="shared" si="3"/>
        <v>0.01</v>
      </c>
      <c r="L24" s="149">
        <f t="shared" si="3"/>
        <v>0.01</v>
      </c>
      <c r="M24" s="149">
        <f t="shared" si="3"/>
        <v>0.01</v>
      </c>
      <c r="N24" s="149">
        <f t="shared" si="3"/>
        <v>0.01</v>
      </c>
      <c r="O24" s="149">
        <f t="shared" si="3"/>
        <v>0.01</v>
      </c>
      <c r="P24" s="149">
        <f t="shared" si="3"/>
        <v>0.01</v>
      </c>
      <c r="Q24" s="149">
        <f t="shared" si="3"/>
        <v>0.01</v>
      </c>
      <c r="R24" s="149">
        <f t="shared" si="3"/>
        <v>0.01</v>
      </c>
      <c r="S24" s="149">
        <f t="shared" si="3"/>
        <v>0.01</v>
      </c>
      <c r="T24" s="149">
        <f t="shared" si="3"/>
        <v>0.01</v>
      </c>
      <c r="U24" s="149">
        <f t="shared" si="3"/>
        <v>0.01</v>
      </c>
      <c r="V24" s="149">
        <f t="shared" si="3"/>
        <v>0.01</v>
      </c>
      <c r="W24" s="149">
        <f t="shared" si="3"/>
        <v>0.01</v>
      </c>
      <c r="X24" s="149">
        <f t="shared" si="3"/>
        <v>0.01</v>
      </c>
      <c r="Y24" s="149">
        <f t="shared" si="3"/>
        <v>0.01</v>
      </c>
      <c r="Z24" s="149">
        <f t="shared" si="3"/>
        <v>0.01</v>
      </c>
      <c r="AA24" s="149">
        <f t="shared" si="3"/>
        <v>0.01</v>
      </c>
      <c r="AB24" s="149">
        <f t="shared" si="3"/>
        <v>0.01</v>
      </c>
      <c r="AC24" s="149">
        <f t="shared" si="3"/>
        <v>0.01</v>
      </c>
      <c r="AD24" s="149">
        <f t="shared" si="3"/>
        <v>0.01</v>
      </c>
      <c r="AE24" s="149">
        <f t="shared" si="3"/>
        <v>0.01</v>
      </c>
      <c r="AF24" s="149">
        <f t="shared" si="3"/>
        <v>0.01</v>
      </c>
      <c r="AG24" s="149">
        <f t="shared" si="3"/>
        <v>0.01</v>
      </c>
      <c r="AH24" s="149">
        <f t="shared" si="3"/>
        <v>0.01</v>
      </c>
      <c r="AI24" s="149">
        <f t="shared" si="3"/>
        <v>0.01</v>
      </c>
      <c r="AJ24" s="149">
        <f t="shared" ref="AJ24:BK24" si="4">CHOOSE($C$8,AJ25,AJ26,AJ27)</f>
        <v>0.01</v>
      </c>
      <c r="AK24" s="149">
        <f t="shared" si="4"/>
        <v>0.01</v>
      </c>
      <c r="AL24" s="149">
        <f t="shared" si="4"/>
        <v>0.01</v>
      </c>
      <c r="AM24" s="149">
        <f t="shared" si="4"/>
        <v>0.01</v>
      </c>
      <c r="AN24" s="149">
        <f t="shared" si="4"/>
        <v>0.01</v>
      </c>
      <c r="AO24" s="149">
        <f t="shared" si="4"/>
        <v>0.01</v>
      </c>
      <c r="AP24" s="149">
        <f t="shared" si="4"/>
        <v>0.01</v>
      </c>
      <c r="AQ24" s="149">
        <f t="shared" si="4"/>
        <v>0.01</v>
      </c>
      <c r="AR24" s="149">
        <f t="shared" si="4"/>
        <v>0.01</v>
      </c>
      <c r="AS24" s="149">
        <f t="shared" si="4"/>
        <v>0.01</v>
      </c>
      <c r="AT24" s="149">
        <f t="shared" si="4"/>
        <v>0.01</v>
      </c>
      <c r="AU24" s="149">
        <f t="shared" si="4"/>
        <v>0.01</v>
      </c>
      <c r="AV24" s="149">
        <f t="shared" si="4"/>
        <v>0.01</v>
      </c>
      <c r="AW24" s="149">
        <f t="shared" si="4"/>
        <v>0.01</v>
      </c>
      <c r="AX24" s="149">
        <f t="shared" si="4"/>
        <v>0.01</v>
      </c>
      <c r="AY24" s="149">
        <f t="shared" si="4"/>
        <v>0.01</v>
      </c>
      <c r="AZ24" s="149">
        <f t="shared" si="4"/>
        <v>0.01</v>
      </c>
      <c r="BA24" s="149">
        <f t="shared" si="4"/>
        <v>0.01</v>
      </c>
      <c r="BB24" s="149">
        <f t="shared" si="4"/>
        <v>0.01</v>
      </c>
      <c r="BC24" s="149">
        <f t="shared" si="4"/>
        <v>0.01</v>
      </c>
      <c r="BD24" s="149">
        <f t="shared" si="4"/>
        <v>0.01</v>
      </c>
      <c r="BE24" s="149">
        <f t="shared" si="4"/>
        <v>0.01</v>
      </c>
      <c r="BF24" s="149">
        <f t="shared" si="4"/>
        <v>0.01</v>
      </c>
      <c r="BG24" s="149">
        <f t="shared" si="4"/>
        <v>0.01</v>
      </c>
      <c r="BH24" s="149">
        <f t="shared" si="4"/>
        <v>0.01</v>
      </c>
      <c r="BI24" s="149">
        <f t="shared" si="4"/>
        <v>0.01</v>
      </c>
      <c r="BJ24" s="149">
        <f t="shared" si="4"/>
        <v>0.01</v>
      </c>
      <c r="BK24" s="149">
        <f t="shared" si="4"/>
        <v>0.01</v>
      </c>
    </row>
    <row r="25" spans="2:63">
      <c r="B25" s="145" t="str">
        <f>D4</f>
        <v>Base</v>
      </c>
      <c r="C25" s="121" t="s">
        <v>12</v>
      </c>
      <c r="D25" s="74">
        <v>0.01</v>
      </c>
      <c r="E25" s="150">
        <v>0.01</v>
      </c>
      <c r="F25" s="150">
        <v>0.01</v>
      </c>
      <c r="G25" s="150">
        <v>0.01</v>
      </c>
      <c r="H25" s="150">
        <v>0.01</v>
      </c>
      <c r="I25" s="150">
        <v>0.01</v>
      </c>
      <c r="J25" s="150">
        <v>0.01</v>
      </c>
      <c r="K25" s="150">
        <v>0.01</v>
      </c>
      <c r="L25" s="150">
        <v>0.01</v>
      </c>
      <c r="M25" s="150">
        <v>0.01</v>
      </c>
      <c r="N25" s="150">
        <v>0.01</v>
      </c>
      <c r="O25" s="150">
        <v>0.01</v>
      </c>
      <c r="P25" s="150">
        <v>0.01</v>
      </c>
      <c r="Q25" s="150">
        <v>0.01</v>
      </c>
      <c r="R25" s="150">
        <v>0.01</v>
      </c>
      <c r="S25" s="150">
        <v>0.01</v>
      </c>
      <c r="T25" s="150">
        <v>0.01</v>
      </c>
      <c r="U25" s="150">
        <v>0.01</v>
      </c>
      <c r="V25" s="150">
        <v>0.01</v>
      </c>
      <c r="W25" s="150">
        <v>0.01</v>
      </c>
      <c r="X25" s="150">
        <v>0.01</v>
      </c>
      <c r="Y25" s="150">
        <v>0.01</v>
      </c>
      <c r="Z25" s="150">
        <v>0.01</v>
      </c>
      <c r="AA25" s="150">
        <v>0.01</v>
      </c>
      <c r="AB25" s="150">
        <v>0.01</v>
      </c>
      <c r="AC25" s="150">
        <v>0.01</v>
      </c>
      <c r="AD25" s="150">
        <v>0.01</v>
      </c>
      <c r="AE25" s="150">
        <v>0.01</v>
      </c>
      <c r="AF25" s="150">
        <v>0.01</v>
      </c>
      <c r="AG25" s="150">
        <v>0.01</v>
      </c>
      <c r="AH25" s="150">
        <v>0.01</v>
      </c>
      <c r="AI25" s="150">
        <v>0.01</v>
      </c>
      <c r="AJ25" s="150">
        <v>0.01</v>
      </c>
      <c r="AK25" s="150">
        <v>0.01</v>
      </c>
      <c r="AL25" s="150">
        <v>0.01</v>
      </c>
      <c r="AM25" s="150">
        <v>0.01</v>
      </c>
      <c r="AN25" s="150">
        <v>0.01</v>
      </c>
      <c r="AO25" s="150">
        <v>0.01</v>
      </c>
      <c r="AP25" s="150">
        <v>0.01</v>
      </c>
      <c r="AQ25" s="150">
        <v>0.01</v>
      </c>
      <c r="AR25" s="150">
        <v>0.01</v>
      </c>
      <c r="AS25" s="150">
        <v>0.01</v>
      </c>
      <c r="AT25" s="150">
        <v>0.01</v>
      </c>
      <c r="AU25" s="150">
        <v>0.01</v>
      </c>
      <c r="AV25" s="150">
        <v>0.01</v>
      </c>
      <c r="AW25" s="150">
        <v>0.01</v>
      </c>
      <c r="AX25" s="150">
        <v>0.01</v>
      </c>
      <c r="AY25" s="150">
        <v>0.01</v>
      </c>
      <c r="AZ25" s="150">
        <v>0.01</v>
      </c>
      <c r="BA25" s="150">
        <v>0.01</v>
      </c>
      <c r="BB25" s="150">
        <v>0.01</v>
      </c>
      <c r="BC25" s="150">
        <v>0.01</v>
      </c>
      <c r="BD25" s="150">
        <v>0.01</v>
      </c>
      <c r="BE25" s="150">
        <v>0.01</v>
      </c>
      <c r="BF25" s="150">
        <v>0.01</v>
      </c>
      <c r="BG25" s="150">
        <v>0.01</v>
      </c>
      <c r="BH25" s="150">
        <v>0.01</v>
      </c>
      <c r="BI25" s="150">
        <v>0.01</v>
      </c>
      <c r="BJ25" s="150">
        <v>0.01</v>
      </c>
      <c r="BK25" s="150">
        <v>0.01</v>
      </c>
    </row>
    <row r="26" spans="2:63">
      <c r="B26" s="147" t="str">
        <f>D6</f>
        <v>Upside</v>
      </c>
      <c r="C26" s="121" t="s">
        <v>12</v>
      </c>
      <c r="D26" s="74">
        <v>1.2500000000000001E-2</v>
      </c>
      <c r="E26" s="150">
        <v>1.2500000000000001E-2</v>
      </c>
      <c r="F26" s="150">
        <v>1.2500000000000001E-2</v>
      </c>
      <c r="G26" s="150">
        <v>1.2500000000000001E-2</v>
      </c>
      <c r="H26" s="150">
        <v>1.2500000000000001E-2</v>
      </c>
      <c r="I26" s="150">
        <v>1.2500000000000001E-2</v>
      </c>
      <c r="J26" s="150">
        <v>1.2500000000000001E-2</v>
      </c>
      <c r="K26" s="150">
        <v>1.2500000000000001E-2</v>
      </c>
      <c r="L26" s="150">
        <v>1.2500000000000001E-2</v>
      </c>
      <c r="M26" s="150">
        <v>1.2500000000000001E-2</v>
      </c>
      <c r="N26" s="150">
        <v>1.2500000000000001E-2</v>
      </c>
      <c r="O26" s="150">
        <v>1.2500000000000001E-2</v>
      </c>
      <c r="P26" s="150">
        <v>1.2500000000000001E-2</v>
      </c>
      <c r="Q26" s="150">
        <v>1.2500000000000001E-2</v>
      </c>
      <c r="R26" s="150">
        <v>1.2500000000000001E-2</v>
      </c>
      <c r="S26" s="150">
        <v>1.2500000000000001E-2</v>
      </c>
      <c r="T26" s="150">
        <v>1.2500000000000001E-2</v>
      </c>
      <c r="U26" s="150">
        <v>1.2500000000000001E-2</v>
      </c>
      <c r="V26" s="150">
        <v>1.2500000000000001E-2</v>
      </c>
      <c r="W26" s="150">
        <v>1.2500000000000001E-2</v>
      </c>
      <c r="X26" s="150">
        <v>1.2500000000000001E-2</v>
      </c>
      <c r="Y26" s="150">
        <v>1.2500000000000001E-2</v>
      </c>
      <c r="Z26" s="150">
        <v>1.2500000000000001E-2</v>
      </c>
      <c r="AA26" s="150">
        <v>1.2500000000000001E-2</v>
      </c>
      <c r="AB26" s="150">
        <v>1.2500000000000001E-2</v>
      </c>
      <c r="AC26" s="150">
        <v>1.2500000000000001E-2</v>
      </c>
      <c r="AD26" s="150">
        <v>1.2500000000000001E-2</v>
      </c>
      <c r="AE26" s="150">
        <v>1.2500000000000001E-2</v>
      </c>
      <c r="AF26" s="150">
        <v>1.2500000000000001E-2</v>
      </c>
      <c r="AG26" s="150">
        <v>1.2500000000000001E-2</v>
      </c>
      <c r="AH26" s="150">
        <v>1.2500000000000001E-2</v>
      </c>
      <c r="AI26" s="150">
        <v>1.2500000000000001E-2</v>
      </c>
      <c r="AJ26" s="150">
        <v>1.2500000000000001E-2</v>
      </c>
      <c r="AK26" s="150">
        <v>1.2500000000000001E-2</v>
      </c>
      <c r="AL26" s="150">
        <v>1.2500000000000001E-2</v>
      </c>
      <c r="AM26" s="150">
        <v>1.2500000000000001E-2</v>
      </c>
      <c r="AN26" s="150">
        <v>1.2500000000000001E-2</v>
      </c>
      <c r="AO26" s="150">
        <v>1.2500000000000001E-2</v>
      </c>
      <c r="AP26" s="150">
        <v>1.2500000000000001E-2</v>
      </c>
      <c r="AQ26" s="150">
        <v>1.2500000000000001E-2</v>
      </c>
      <c r="AR26" s="150">
        <v>1.2500000000000001E-2</v>
      </c>
      <c r="AS26" s="150">
        <v>1.2500000000000001E-2</v>
      </c>
      <c r="AT26" s="150">
        <v>1.2500000000000001E-2</v>
      </c>
      <c r="AU26" s="150">
        <v>1.2500000000000001E-2</v>
      </c>
      <c r="AV26" s="150">
        <v>1.2500000000000001E-2</v>
      </c>
      <c r="AW26" s="150">
        <v>1.2500000000000001E-2</v>
      </c>
      <c r="AX26" s="150">
        <v>1.2500000000000001E-2</v>
      </c>
      <c r="AY26" s="150">
        <v>1.2500000000000001E-2</v>
      </c>
      <c r="AZ26" s="150">
        <v>1.2500000000000001E-2</v>
      </c>
      <c r="BA26" s="150">
        <v>1.2500000000000001E-2</v>
      </c>
      <c r="BB26" s="150">
        <v>1.2500000000000001E-2</v>
      </c>
      <c r="BC26" s="150">
        <v>1.2500000000000001E-2</v>
      </c>
      <c r="BD26" s="150">
        <v>1.2500000000000001E-2</v>
      </c>
      <c r="BE26" s="150">
        <v>1.2500000000000001E-2</v>
      </c>
      <c r="BF26" s="150">
        <v>1.2500000000000001E-2</v>
      </c>
      <c r="BG26" s="150">
        <v>1.2500000000000001E-2</v>
      </c>
      <c r="BH26" s="150">
        <v>1.2500000000000001E-2</v>
      </c>
      <c r="BI26" s="150">
        <v>1.2500000000000001E-2</v>
      </c>
      <c r="BJ26" s="150">
        <v>1.2500000000000001E-2</v>
      </c>
      <c r="BK26" s="150">
        <v>1.2500000000000001E-2</v>
      </c>
    </row>
    <row r="27" spans="2:63">
      <c r="B27" s="147" t="str">
        <f>D7</f>
        <v>Downside</v>
      </c>
      <c r="C27" s="125" t="s">
        <v>12</v>
      </c>
      <c r="D27" s="74">
        <v>7.4999999999999997E-3</v>
      </c>
      <c r="E27" s="150">
        <v>7.4999999999999997E-3</v>
      </c>
      <c r="F27" s="150">
        <v>7.4999999999999997E-3</v>
      </c>
      <c r="G27" s="150">
        <v>7.4999999999999997E-3</v>
      </c>
      <c r="H27" s="150">
        <v>7.4999999999999997E-3</v>
      </c>
      <c r="I27" s="150">
        <v>7.4999999999999997E-3</v>
      </c>
      <c r="J27" s="150">
        <v>7.4999999999999997E-3</v>
      </c>
      <c r="K27" s="150">
        <v>7.4999999999999997E-3</v>
      </c>
      <c r="L27" s="150">
        <v>7.4999999999999997E-3</v>
      </c>
      <c r="M27" s="150">
        <v>7.4999999999999997E-3</v>
      </c>
      <c r="N27" s="150">
        <v>7.4999999999999997E-3</v>
      </c>
      <c r="O27" s="150">
        <v>7.4999999999999997E-3</v>
      </c>
      <c r="P27" s="150">
        <v>7.4999999999999997E-3</v>
      </c>
      <c r="Q27" s="150">
        <v>7.4999999999999997E-3</v>
      </c>
      <c r="R27" s="150">
        <v>7.4999999999999997E-3</v>
      </c>
      <c r="S27" s="150">
        <v>7.4999999999999997E-3</v>
      </c>
      <c r="T27" s="150">
        <v>7.4999999999999997E-3</v>
      </c>
      <c r="U27" s="150">
        <v>7.4999999999999997E-3</v>
      </c>
      <c r="V27" s="150">
        <v>7.4999999999999997E-3</v>
      </c>
      <c r="W27" s="150">
        <v>7.4999999999999997E-3</v>
      </c>
      <c r="X27" s="150">
        <v>7.4999999999999997E-3</v>
      </c>
      <c r="Y27" s="150">
        <v>7.4999999999999997E-3</v>
      </c>
      <c r="Z27" s="150">
        <v>7.4999999999999997E-3</v>
      </c>
      <c r="AA27" s="150">
        <v>7.4999999999999997E-3</v>
      </c>
      <c r="AB27" s="150">
        <v>7.4999999999999997E-3</v>
      </c>
      <c r="AC27" s="150">
        <v>7.4999999999999997E-3</v>
      </c>
      <c r="AD27" s="150">
        <v>7.4999999999999997E-3</v>
      </c>
      <c r="AE27" s="150">
        <v>7.4999999999999997E-3</v>
      </c>
      <c r="AF27" s="150">
        <v>7.4999999999999997E-3</v>
      </c>
      <c r="AG27" s="150">
        <v>7.4999999999999997E-3</v>
      </c>
      <c r="AH27" s="150">
        <v>7.4999999999999997E-3</v>
      </c>
      <c r="AI27" s="150">
        <v>7.4999999999999997E-3</v>
      </c>
      <c r="AJ27" s="150">
        <v>7.4999999999999997E-3</v>
      </c>
      <c r="AK27" s="150">
        <v>7.4999999999999997E-3</v>
      </c>
      <c r="AL27" s="150">
        <v>7.4999999999999997E-3</v>
      </c>
      <c r="AM27" s="150">
        <v>7.4999999999999997E-3</v>
      </c>
      <c r="AN27" s="150">
        <v>7.4999999999999997E-3</v>
      </c>
      <c r="AO27" s="150">
        <v>7.4999999999999997E-3</v>
      </c>
      <c r="AP27" s="150">
        <v>7.4999999999999997E-3</v>
      </c>
      <c r="AQ27" s="150">
        <v>7.4999999999999997E-3</v>
      </c>
      <c r="AR27" s="150">
        <v>7.4999999999999997E-3</v>
      </c>
      <c r="AS27" s="150">
        <v>7.4999999999999997E-3</v>
      </c>
      <c r="AT27" s="150">
        <v>7.4999999999999997E-3</v>
      </c>
      <c r="AU27" s="150">
        <v>7.4999999999999997E-3</v>
      </c>
      <c r="AV27" s="150">
        <v>7.4999999999999997E-3</v>
      </c>
      <c r="AW27" s="150">
        <v>7.4999999999999997E-3</v>
      </c>
      <c r="AX27" s="150">
        <v>7.4999999999999997E-3</v>
      </c>
      <c r="AY27" s="150">
        <v>7.4999999999999997E-3</v>
      </c>
      <c r="AZ27" s="150">
        <v>7.4999999999999997E-3</v>
      </c>
      <c r="BA27" s="150">
        <v>7.4999999999999997E-3</v>
      </c>
      <c r="BB27" s="150">
        <v>7.4999999999999997E-3</v>
      </c>
      <c r="BC27" s="150">
        <v>7.4999999999999997E-3</v>
      </c>
      <c r="BD27" s="150">
        <v>7.4999999999999997E-3</v>
      </c>
      <c r="BE27" s="150">
        <v>7.4999999999999997E-3</v>
      </c>
      <c r="BF27" s="150">
        <v>7.4999999999999997E-3</v>
      </c>
      <c r="BG27" s="150">
        <v>7.4999999999999997E-3</v>
      </c>
      <c r="BH27" s="150">
        <v>7.4999999999999997E-3</v>
      </c>
      <c r="BI27" s="150">
        <v>7.4999999999999997E-3</v>
      </c>
      <c r="BJ27" s="150">
        <v>7.4999999999999997E-3</v>
      </c>
      <c r="BK27" s="150">
        <v>7.4999999999999997E-3</v>
      </c>
    </row>
    <row r="28" spans="2:63"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5"/>
      <c r="BD28" s="125"/>
      <c r="BE28" s="125"/>
      <c r="BF28" s="125"/>
      <c r="BG28" s="125"/>
      <c r="BH28" s="125"/>
      <c r="BI28" s="125"/>
      <c r="BJ28" s="125"/>
      <c r="BK28" s="125"/>
    </row>
    <row r="29" spans="2:63">
      <c r="B29" s="121" t="s">
        <v>196</v>
      </c>
      <c r="C29" s="121" t="s">
        <v>10</v>
      </c>
      <c r="D29" s="121">
        <v>812</v>
      </c>
      <c r="E29" s="121">
        <v>6909</v>
      </c>
      <c r="F29" s="121">
        <v>17277</v>
      </c>
      <c r="G29" s="121">
        <v>43192</v>
      </c>
      <c r="H29" s="121">
        <v>107984</v>
      </c>
      <c r="I29" s="121">
        <v>188974</v>
      </c>
      <c r="J29" s="121">
        <v>330707</v>
      </c>
      <c r="K29" s="121">
        <v>499369</v>
      </c>
      <c r="L29" s="121">
        <v>686634</v>
      </c>
      <c r="M29" s="121">
        <v>892625</v>
      </c>
      <c r="N29" s="121">
        <v>1120249</v>
      </c>
      <c r="O29" s="121">
        <v>1355503</v>
      </c>
      <c r="P29" s="121">
        <v>1619832</v>
      </c>
      <c r="Q29" s="121">
        <v>1887106</v>
      </c>
      <c r="R29" s="121">
        <v>2170174</v>
      </c>
      <c r="S29" s="121">
        <v>2463149</v>
      </c>
      <c r="T29" s="121">
        <v>2758730</v>
      </c>
      <c r="U29" s="121">
        <v>3296683</v>
      </c>
      <c r="V29" s="121">
        <v>3840642</v>
      </c>
      <c r="W29" s="121">
        <v>4416743</v>
      </c>
      <c r="X29" s="121">
        <v>5013008</v>
      </c>
      <c r="Y29" s="121">
        <v>5614570</v>
      </c>
      <c r="Z29" s="121">
        <v>6288321</v>
      </c>
      <c r="AA29" s="121">
        <v>8017612</v>
      </c>
      <c r="AB29" s="121">
        <v>8859465</v>
      </c>
      <c r="AC29" s="121">
        <v>9656820</v>
      </c>
      <c r="AD29" s="121">
        <v>10525935</v>
      </c>
      <c r="AE29" s="121">
        <v>11473275</v>
      </c>
      <c r="AF29" s="121">
        <v>12333772</v>
      </c>
      <c r="AG29" s="121">
        <v>13443817</v>
      </c>
      <c r="AH29" s="121">
        <v>14653762</v>
      </c>
      <c r="AI29" s="121">
        <v>15752797</v>
      </c>
      <c r="AJ29" s="121">
        <v>16934257</v>
      </c>
      <c r="AK29" s="121">
        <v>18204330</v>
      </c>
      <c r="AL29" s="121">
        <v>19569660</v>
      </c>
      <c r="AM29" s="121">
        <v>24892614</v>
      </c>
      <c r="AN29" s="121">
        <v>26386173</v>
      </c>
      <c r="AO29" s="121">
        <v>27969345</v>
      </c>
      <c r="AP29" s="121">
        <v>29647512</v>
      </c>
      <c r="AQ29" s="121">
        <v>31426371</v>
      </c>
      <c r="AR29" s="121">
        <v>33311961</v>
      </c>
      <c r="AS29" s="121">
        <v>35310681</v>
      </c>
      <c r="AT29" s="121">
        <v>37429326</v>
      </c>
      <c r="AU29" s="121">
        <v>39675087</v>
      </c>
      <c r="AV29" s="121">
        <v>42055596</v>
      </c>
      <c r="AW29" s="121">
        <v>44578935</v>
      </c>
      <c r="AX29" s="121">
        <v>46584990</v>
      </c>
      <c r="AY29" s="121">
        <v>51385832</v>
      </c>
      <c r="AZ29" s="121">
        <v>53698199</v>
      </c>
      <c r="BA29" s="121">
        <v>56114619</v>
      </c>
      <c r="BB29" s="121">
        <v>58639785</v>
      </c>
      <c r="BC29" s="121">
        <v>61278581</v>
      </c>
      <c r="BD29" s="121">
        <v>64036118</v>
      </c>
      <c r="BE29" s="121">
        <v>65957208</v>
      </c>
      <c r="BF29" s="121">
        <v>67935925</v>
      </c>
      <c r="BG29" s="121">
        <v>69974007</v>
      </c>
      <c r="BH29" s="121">
        <v>72073232</v>
      </c>
      <c r="BI29" s="121">
        <v>74235432</v>
      </c>
      <c r="BJ29" s="121">
        <v>76462498</v>
      </c>
      <c r="BK29" s="121">
        <v>78756377</v>
      </c>
    </row>
    <row r="30" spans="2:63">
      <c r="B30" s="151" t="s">
        <v>197</v>
      </c>
      <c r="C30" s="121" t="s">
        <v>19</v>
      </c>
      <c r="D30" s="152">
        <f t="shared" ref="D30:AI30" si="5">D29*D13</f>
        <v>81200</v>
      </c>
      <c r="E30" s="152">
        <f t="shared" si="5"/>
        <v>690900</v>
      </c>
      <c r="F30" s="152">
        <f t="shared" si="5"/>
        <v>1727700</v>
      </c>
      <c r="G30" s="152">
        <f t="shared" si="5"/>
        <v>4319200</v>
      </c>
      <c r="H30" s="152">
        <f t="shared" si="5"/>
        <v>10798400</v>
      </c>
      <c r="I30" s="152">
        <f t="shared" si="5"/>
        <v>18897400</v>
      </c>
      <c r="J30" s="152">
        <f t="shared" si="5"/>
        <v>33070700</v>
      </c>
      <c r="K30" s="152">
        <f t="shared" si="5"/>
        <v>49936900</v>
      </c>
      <c r="L30" s="152">
        <f t="shared" si="5"/>
        <v>68663400</v>
      </c>
      <c r="M30" s="152">
        <f t="shared" si="5"/>
        <v>89262500</v>
      </c>
      <c r="N30" s="152">
        <f t="shared" si="5"/>
        <v>112024900</v>
      </c>
      <c r="O30" s="152">
        <f t="shared" si="5"/>
        <v>149105330</v>
      </c>
      <c r="P30" s="152">
        <f t="shared" si="5"/>
        <v>178181520</v>
      </c>
      <c r="Q30" s="152">
        <f t="shared" si="5"/>
        <v>207581660</v>
      </c>
      <c r="R30" s="152">
        <f t="shared" si="5"/>
        <v>238719140</v>
      </c>
      <c r="S30" s="152">
        <f t="shared" si="5"/>
        <v>270946390</v>
      </c>
      <c r="T30" s="152">
        <f t="shared" si="5"/>
        <v>303460300</v>
      </c>
      <c r="U30" s="152">
        <f t="shared" si="5"/>
        <v>362635130</v>
      </c>
      <c r="V30" s="152">
        <f t="shared" si="5"/>
        <v>422470620</v>
      </c>
      <c r="W30" s="152">
        <f t="shared" si="5"/>
        <v>485841730</v>
      </c>
      <c r="X30" s="152">
        <f t="shared" si="5"/>
        <v>551430880</v>
      </c>
      <c r="Y30" s="152">
        <f t="shared" si="5"/>
        <v>617602700</v>
      </c>
      <c r="Z30" s="152">
        <f t="shared" si="5"/>
        <v>691715310</v>
      </c>
      <c r="AA30" s="152">
        <f t="shared" si="5"/>
        <v>970131052</v>
      </c>
      <c r="AB30" s="152">
        <f t="shared" si="5"/>
        <v>1071995265</v>
      </c>
      <c r="AC30" s="152">
        <f t="shared" si="5"/>
        <v>1168475220</v>
      </c>
      <c r="AD30" s="152">
        <f t="shared" si="5"/>
        <v>1273638135</v>
      </c>
      <c r="AE30" s="152">
        <f t="shared" si="5"/>
        <v>1388266275</v>
      </c>
      <c r="AF30" s="152">
        <f t="shared" si="5"/>
        <v>1492386412</v>
      </c>
      <c r="AG30" s="152">
        <f t="shared" si="5"/>
        <v>1626701857</v>
      </c>
      <c r="AH30" s="152">
        <f t="shared" si="5"/>
        <v>1773105202</v>
      </c>
      <c r="AI30" s="152">
        <f t="shared" si="5"/>
        <v>1906088437</v>
      </c>
      <c r="AJ30" s="152">
        <f t="shared" ref="AJ30:BK30" si="6">AJ29*AJ13</f>
        <v>2049045097</v>
      </c>
      <c r="AK30" s="152">
        <f t="shared" si="6"/>
        <v>2202723930</v>
      </c>
      <c r="AL30" s="152">
        <f t="shared" si="6"/>
        <v>2622334440</v>
      </c>
      <c r="AM30" s="152">
        <f t="shared" si="6"/>
        <v>3335610276</v>
      </c>
      <c r="AN30" s="152">
        <f t="shared" si="6"/>
        <v>3535747182</v>
      </c>
      <c r="AO30" s="152">
        <f t="shared" si="6"/>
        <v>3747892230</v>
      </c>
      <c r="AP30" s="152">
        <f t="shared" si="6"/>
        <v>3972766608</v>
      </c>
      <c r="AQ30" s="152">
        <f t="shared" si="6"/>
        <v>4211133714</v>
      </c>
      <c r="AR30" s="152">
        <f t="shared" si="6"/>
        <v>4463802774</v>
      </c>
      <c r="AS30" s="152">
        <f t="shared" si="6"/>
        <v>4731631254</v>
      </c>
      <c r="AT30" s="152">
        <f t="shared" si="6"/>
        <v>5015529684</v>
      </c>
      <c r="AU30" s="152">
        <f t="shared" si="6"/>
        <v>5316461658</v>
      </c>
      <c r="AV30" s="152">
        <f t="shared" si="6"/>
        <v>5635449864</v>
      </c>
      <c r="AW30" s="152">
        <f t="shared" si="6"/>
        <v>5973577290</v>
      </c>
      <c r="AX30" s="152">
        <f t="shared" si="6"/>
        <v>6242388660</v>
      </c>
      <c r="AY30" s="152">
        <f t="shared" si="6"/>
        <v>7553717304</v>
      </c>
      <c r="AZ30" s="152">
        <f t="shared" si="6"/>
        <v>7893635253</v>
      </c>
      <c r="BA30" s="152">
        <f t="shared" si="6"/>
        <v>8248848993</v>
      </c>
      <c r="BB30" s="152">
        <f t="shared" si="6"/>
        <v>8620048395</v>
      </c>
      <c r="BC30" s="152">
        <f t="shared" si="6"/>
        <v>9007951407</v>
      </c>
      <c r="BD30" s="152">
        <f t="shared" si="6"/>
        <v>9413309346</v>
      </c>
      <c r="BE30" s="152">
        <f t="shared" si="6"/>
        <v>9695709576</v>
      </c>
      <c r="BF30" s="152">
        <f t="shared" si="6"/>
        <v>9986580975</v>
      </c>
      <c r="BG30" s="152">
        <f t="shared" si="6"/>
        <v>10286179029</v>
      </c>
      <c r="BH30" s="152">
        <f t="shared" si="6"/>
        <v>10594765104</v>
      </c>
      <c r="BI30" s="152">
        <f t="shared" si="6"/>
        <v>10912608504</v>
      </c>
      <c r="BJ30" s="152">
        <f t="shared" si="6"/>
        <v>11239987206</v>
      </c>
      <c r="BK30" s="152">
        <f t="shared" si="6"/>
        <v>11577187419</v>
      </c>
    </row>
    <row r="31" spans="2:63">
      <c r="B31" s="121" t="s">
        <v>198</v>
      </c>
      <c r="C31" s="121"/>
      <c r="D31" s="153">
        <f t="shared" ref="D31:AI31" si="7">D30*D24</f>
        <v>812</v>
      </c>
      <c r="E31" s="153">
        <f t="shared" si="7"/>
        <v>6909</v>
      </c>
      <c r="F31" s="153">
        <f t="shared" si="7"/>
        <v>17277</v>
      </c>
      <c r="G31" s="153">
        <f t="shared" si="7"/>
        <v>43192</v>
      </c>
      <c r="H31" s="153">
        <f t="shared" si="7"/>
        <v>107984</v>
      </c>
      <c r="I31" s="153">
        <f t="shared" si="7"/>
        <v>188974</v>
      </c>
      <c r="J31" s="153">
        <f t="shared" si="7"/>
        <v>330707</v>
      </c>
      <c r="K31" s="153">
        <f t="shared" si="7"/>
        <v>499369</v>
      </c>
      <c r="L31" s="153">
        <f t="shared" si="7"/>
        <v>686634</v>
      </c>
      <c r="M31" s="153">
        <f t="shared" si="7"/>
        <v>892625</v>
      </c>
      <c r="N31" s="153">
        <f t="shared" si="7"/>
        <v>1120249</v>
      </c>
      <c r="O31" s="153">
        <f t="shared" si="7"/>
        <v>1491053.3</v>
      </c>
      <c r="P31" s="153">
        <f t="shared" si="7"/>
        <v>1781815.2</v>
      </c>
      <c r="Q31" s="153">
        <f t="shared" si="7"/>
        <v>2075816.6</v>
      </c>
      <c r="R31" s="153">
        <f t="shared" si="7"/>
        <v>2387191.4</v>
      </c>
      <c r="S31" s="153">
        <f t="shared" si="7"/>
        <v>2709463.9</v>
      </c>
      <c r="T31" s="153">
        <f t="shared" si="7"/>
        <v>3034603</v>
      </c>
      <c r="U31" s="153">
        <f t="shared" si="7"/>
        <v>3626351.3000000003</v>
      </c>
      <c r="V31" s="153">
        <f t="shared" si="7"/>
        <v>4224706.2</v>
      </c>
      <c r="W31" s="153">
        <f t="shared" si="7"/>
        <v>4858417.3</v>
      </c>
      <c r="X31" s="153">
        <f t="shared" si="7"/>
        <v>5514308.7999999998</v>
      </c>
      <c r="Y31" s="153">
        <f t="shared" si="7"/>
        <v>6176027</v>
      </c>
      <c r="Z31" s="153">
        <f t="shared" si="7"/>
        <v>6917153.1000000006</v>
      </c>
      <c r="AA31" s="153">
        <f t="shared" si="7"/>
        <v>9701310.5199999996</v>
      </c>
      <c r="AB31" s="153">
        <f t="shared" si="7"/>
        <v>10719952.65</v>
      </c>
      <c r="AC31" s="153">
        <f t="shared" si="7"/>
        <v>11684752.200000001</v>
      </c>
      <c r="AD31" s="153">
        <f t="shared" si="7"/>
        <v>12736381.35</v>
      </c>
      <c r="AE31" s="153">
        <f t="shared" si="7"/>
        <v>13882662.75</v>
      </c>
      <c r="AF31" s="153">
        <f t="shared" si="7"/>
        <v>14923864.120000001</v>
      </c>
      <c r="AG31" s="153">
        <f t="shared" si="7"/>
        <v>16267018.57</v>
      </c>
      <c r="AH31" s="153">
        <f t="shared" si="7"/>
        <v>17731052.02</v>
      </c>
      <c r="AI31" s="153">
        <f t="shared" si="7"/>
        <v>19060884.370000001</v>
      </c>
      <c r="AJ31" s="153">
        <f t="shared" ref="AJ31:BK31" si="8">AJ30*AJ24</f>
        <v>20490450.969999999</v>
      </c>
      <c r="AK31" s="153">
        <f t="shared" si="8"/>
        <v>22027239.300000001</v>
      </c>
      <c r="AL31" s="153">
        <f t="shared" si="8"/>
        <v>26223344.400000002</v>
      </c>
      <c r="AM31" s="153">
        <f t="shared" si="8"/>
        <v>33356102.760000002</v>
      </c>
      <c r="AN31" s="153">
        <f t="shared" si="8"/>
        <v>35357471.82</v>
      </c>
      <c r="AO31" s="153">
        <f t="shared" si="8"/>
        <v>37478922.300000004</v>
      </c>
      <c r="AP31" s="153">
        <f t="shared" si="8"/>
        <v>39727666.079999998</v>
      </c>
      <c r="AQ31" s="153">
        <f t="shared" si="8"/>
        <v>42111337.140000001</v>
      </c>
      <c r="AR31" s="153">
        <f t="shared" si="8"/>
        <v>44638027.740000002</v>
      </c>
      <c r="AS31" s="153">
        <f t="shared" si="8"/>
        <v>47316312.539999999</v>
      </c>
      <c r="AT31" s="153">
        <f t="shared" si="8"/>
        <v>50155296.840000004</v>
      </c>
      <c r="AU31" s="153">
        <f t="shared" si="8"/>
        <v>53164616.579999998</v>
      </c>
      <c r="AV31" s="153">
        <f t="shared" si="8"/>
        <v>56354498.640000001</v>
      </c>
      <c r="AW31" s="153">
        <f t="shared" si="8"/>
        <v>59735772.899999999</v>
      </c>
      <c r="AX31" s="153">
        <f t="shared" si="8"/>
        <v>62423886.600000001</v>
      </c>
      <c r="AY31" s="153">
        <f t="shared" si="8"/>
        <v>75537173.040000007</v>
      </c>
      <c r="AZ31" s="153">
        <f t="shared" si="8"/>
        <v>78936352.530000001</v>
      </c>
      <c r="BA31" s="153">
        <f t="shared" si="8"/>
        <v>82488489.930000007</v>
      </c>
      <c r="BB31" s="153">
        <f t="shared" si="8"/>
        <v>86200483.950000003</v>
      </c>
      <c r="BC31" s="153">
        <f t="shared" si="8"/>
        <v>90079514.070000008</v>
      </c>
      <c r="BD31" s="153">
        <f t="shared" si="8"/>
        <v>94133093.460000008</v>
      </c>
      <c r="BE31" s="153">
        <f t="shared" si="8"/>
        <v>96957095.760000005</v>
      </c>
      <c r="BF31" s="153">
        <f t="shared" si="8"/>
        <v>99865809.75</v>
      </c>
      <c r="BG31" s="153">
        <f t="shared" si="8"/>
        <v>102861790.29000001</v>
      </c>
      <c r="BH31" s="153">
        <f t="shared" si="8"/>
        <v>105947651.04000001</v>
      </c>
      <c r="BI31" s="153">
        <f t="shared" si="8"/>
        <v>109126085.04000001</v>
      </c>
      <c r="BJ31" s="153">
        <f t="shared" si="8"/>
        <v>112399872.06</v>
      </c>
      <c r="BK31" s="153">
        <f t="shared" si="8"/>
        <v>115771874.19</v>
      </c>
    </row>
  </sheetData>
  <mergeCells count="1">
    <mergeCell ref="A1:C3"/>
  </mergeCells>
  <dataValidations count="2">
    <dataValidation type="list" allowBlank="1" showErrorMessage="1" sqref="C7" xr:uid="{00000000-0002-0000-0100-000000000000}">
      <formula1>$E$5:$E$7</formula1>
    </dataValidation>
    <dataValidation type="list" allowBlank="1" showErrorMessage="1" sqref="C5" xr:uid="{00000000-0002-0000-0100-000001000000}">
      <formula1>$D$4:$D$8</formula1>
    </dataValidation>
  </dataValidation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K22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D10" sqref="D10"/>
    </sheetView>
  </sheetViews>
  <sheetFormatPr defaultColWidth="12.5703125" defaultRowHeight="15" customHeight="1"/>
  <cols>
    <col min="1" max="1" width="2.42578125" customWidth="1"/>
    <col min="2" max="2" width="18.42578125" customWidth="1"/>
    <col min="3" max="3" width="8" customWidth="1"/>
    <col min="8" max="8" width="12.7109375" customWidth="1"/>
    <col min="9" max="9" width="11.140625" customWidth="1"/>
    <col min="10" max="10" width="10.5703125" customWidth="1"/>
    <col min="14" max="14" width="11" customWidth="1"/>
  </cols>
  <sheetData>
    <row r="1" spans="1:63" ht="15" customHeight="1">
      <c r="A1" s="219" t="s">
        <v>199</v>
      </c>
      <c r="B1" s="220"/>
      <c r="C1" s="221"/>
      <c r="D1" s="154" t="s">
        <v>200</v>
      </c>
      <c r="E1" s="155">
        <v>30000</v>
      </c>
      <c r="F1" s="216" t="s">
        <v>201</v>
      </c>
      <c r="G1" s="217"/>
      <c r="H1" s="217"/>
      <c r="I1" s="218"/>
      <c r="J1" s="216" t="s">
        <v>202</v>
      </c>
      <c r="K1" s="217"/>
      <c r="L1" s="217"/>
      <c r="M1" s="218"/>
      <c r="N1" s="216" t="s">
        <v>203</v>
      </c>
      <c r="O1" s="217"/>
      <c r="P1" s="217"/>
      <c r="Q1" s="218"/>
      <c r="R1" s="156"/>
      <c r="S1" s="122"/>
      <c r="T1" s="121"/>
      <c r="U1" s="121"/>
      <c r="V1" s="121"/>
      <c r="W1" s="121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</row>
    <row r="2" spans="1:63" ht="15" customHeight="1">
      <c r="A2" s="222"/>
      <c r="B2" s="207"/>
      <c r="C2" s="223"/>
      <c r="D2" s="154" t="s">
        <v>204</v>
      </c>
      <c r="E2" s="155">
        <v>10000</v>
      </c>
      <c r="F2" s="157" t="s">
        <v>149</v>
      </c>
      <c r="G2" s="157" t="s">
        <v>150</v>
      </c>
      <c r="H2" s="157" t="s">
        <v>205</v>
      </c>
      <c r="I2" s="157" t="s">
        <v>206</v>
      </c>
      <c r="J2" s="224" t="s">
        <v>207</v>
      </c>
      <c r="K2" s="218"/>
      <c r="L2" s="157" t="s">
        <v>205</v>
      </c>
      <c r="M2" s="157" t="s">
        <v>206</v>
      </c>
      <c r="N2" s="224" t="s">
        <v>207</v>
      </c>
      <c r="O2" s="218"/>
      <c r="P2" s="157" t="s">
        <v>205</v>
      </c>
      <c r="Q2" s="157" t="s">
        <v>206</v>
      </c>
      <c r="R2" s="156"/>
      <c r="S2" s="158">
        <v>0</v>
      </c>
      <c r="T2" s="121"/>
      <c r="U2" s="121"/>
      <c r="V2" s="123"/>
      <c r="W2" s="123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</row>
    <row r="3" spans="1:63" ht="15" customHeight="1">
      <c r="A3" s="222"/>
      <c r="B3" s="207"/>
      <c r="C3" s="223"/>
      <c r="D3" s="159" t="s">
        <v>208</v>
      </c>
      <c r="E3" s="155">
        <v>0.15</v>
      </c>
      <c r="F3" s="157">
        <v>0</v>
      </c>
      <c r="G3" s="157">
        <v>10000</v>
      </c>
      <c r="H3" s="160">
        <v>1</v>
      </c>
      <c r="I3" s="160">
        <v>4</v>
      </c>
      <c r="J3" s="157">
        <v>0</v>
      </c>
      <c r="K3" s="157">
        <v>100</v>
      </c>
      <c r="L3" s="160">
        <v>2.5</v>
      </c>
      <c r="M3" s="160">
        <v>3.5</v>
      </c>
      <c r="N3" s="157">
        <v>0</v>
      </c>
      <c r="O3" s="157">
        <v>100</v>
      </c>
      <c r="P3" s="160">
        <v>4</v>
      </c>
      <c r="Q3" s="160">
        <v>4.5</v>
      </c>
      <c r="R3" s="156"/>
      <c r="S3" s="158">
        <v>3</v>
      </c>
      <c r="T3" s="121"/>
      <c r="U3" s="121"/>
      <c r="V3" s="123"/>
      <c r="W3" s="123"/>
      <c r="X3" s="123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</row>
    <row r="4" spans="1:63" ht="15" customHeight="1">
      <c r="A4" s="222"/>
      <c r="B4" s="207"/>
      <c r="C4" s="223"/>
      <c r="D4" s="121"/>
      <c r="E4" s="121"/>
      <c r="F4" s="157">
        <v>10001</v>
      </c>
      <c r="G4" s="157">
        <v>30000</v>
      </c>
      <c r="H4" s="160">
        <v>0.9</v>
      </c>
      <c r="I4" s="160">
        <v>3.5</v>
      </c>
      <c r="J4" s="157">
        <v>101</v>
      </c>
      <c r="K4" s="157">
        <v>1000</v>
      </c>
      <c r="L4" s="160">
        <v>2.4</v>
      </c>
      <c r="M4" s="160">
        <v>3.4</v>
      </c>
      <c r="N4" s="157">
        <v>101</v>
      </c>
      <c r="O4" s="157">
        <v>1000</v>
      </c>
      <c r="P4" s="160">
        <v>3.9</v>
      </c>
      <c r="Q4" s="160">
        <v>4.4000000000000004</v>
      </c>
      <c r="R4" s="156"/>
      <c r="S4" s="158">
        <v>5</v>
      </c>
      <c r="T4" s="121"/>
      <c r="U4" s="121"/>
      <c r="V4" s="123"/>
      <c r="W4" s="123"/>
      <c r="X4" s="123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</row>
    <row r="5" spans="1:63" ht="15" customHeight="1">
      <c r="A5" s="222"/>
      <c r="B5" s="207"/>
      <c r="C5" s="223"/>
      <c r="D5" s="121" t="s">
        <v>209</v>
      </c>
      <c r="E5" s="161">
        <v>5</v>
      </c>
      <c r="F5" s="157">
        <v>30001</v>
      </c>
      <c r="G5" s="157">
        <v>50000</v>
      </c>
      <c r="H5" s="160">
        <v>0.8</v>
      </c>
      <c r="I5" s="160">
        <v>3</v>
      </c>
      <c r="J5" s="157">
        <v>1001</v>
      </c>
      <c r="K5" s="157">
        <v>10000</v>
      </c>
      <c r="L5" s="160">
        <v>2.2999999999999998</v>
      </c>
      <c r="M5" s="160">
        <v>3.3</v>
      </c>
      <c r="N5" s="157">
        <v>1001</v>
      </c>
      <c r="O5" s="157">
        <v>10000</v>
      </c>
      <c r="P5" s="160">
        <v>3.7</v>
      </c>
      <c r="Q5" s="160">
        <v>4.2</v>
      </c>
      <c r="R5" s="156"/>
      <c r="S5" s="158">
        <v>7</v>
      </c>
      <c r="T5" s="121"/>
      <c r="U5" s="121"/>
      <c r="V5" s="121"/>
      <c r="W5" s="121"/>
      <c r="X5" s="122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</row>
    <row r="6" spans="1:63" ht="15" customHeight="1">
      <c r="A6" s="222"/>
      <c r="B6" s="207"/>
      <c r="C6" s="223"/>
      <c r="D6" s="121"/>
      <c r="E6" s="162">
        <f>IF(E5=0,0,IF(E5=3,3,IF(E5=5,5,IF(E5=7,7,IF(E5=10,10,"ERROR")))))</f>
        <v>5</v>
      </c>
      <c r="F6" s="157">
        <v>50001</v>
      </c>
      <c r="G6" s="163"/>
      <c r="H6" s="160">
        <v>0.7</v>
      </c>
      <c r="I6" s="160">
        <v>2.8</v>
      </c>
      <c r="J6" s="157">
        <v>10001</v>
      </c>
      <c r="K6" s="157">
        <v>100000</v>
      </c>
      <c r="L6" s="160">
        <v>2.1</v>
      </c>
      <c r="M6" s="160">
        <v>3.1</v>
      </c>
      <c r="N6" s="157">
        <v>10001</v>
      </c>
      <c r="O6" s="157">
        <v>100000</v>
      </c>
      <c r="P6" s="160">
        <v>3.65</v>
      </c>
      <c r="Q6" s="160">
        <v>4.0999999999999996</v>
      </c>
      <c r="R6" s="156"/>
      <c r="S6" s="158">
        <v>10</v>
      </c>
      <c r="T6" s="121"/>
      <c r="U6" s="121"/>
      <c r="V6" s="121"/>
      <c r="W6" s="121"/>
      <c r="X6" s="123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</row>
    <row r="7" spans="1:63" ht="15" customHeight="1">
      <c r="A7" s="222"/>
      <c r="B7" s="207"/>
      <c r="C7" s="223"/>
      <c r="D7" s="121"/>
      <c r="E7" s="121"/>
      <c r="F7" s="121"/>
      <c r="G7" s="121"/>
      <c r="H7" s="160"/>
      <c r="I7" s="121"/>
      <c r="J7" s="157">
        <v>100001</v>
      </c>
      <c r="K7" s="157"/>
      <c r="L7" s="160">
        <v>2</v>
      </c>
      <c r="M7" s="160">
        <v>3</v>
      </c>
      <c r="N7" s="157">
        <v>100001</v>
      </c>
      <c r="O7" s="157"/>
      <c r="P7" s="160">
        <v>3.6</v>
      </c>
      <c r="Q7" s="160">
        <v>4</v>
      </c>
      <c r="R7" s="156"/>
      <c r="S7" s="121"/>
      <c r="T7" s="121"/>
      <c r="U7" s="121"/>
      <c r="V7" s="121"/>
      <c r="W7" s="123"/>
      <c r="X7" s="123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</row>
    <row r="8" spans="1:63" ht="12.75">
      <c r="A8" s="164"/>
      <c r="B8" s="164"/>
      <c r="C8" s="164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5"/>
      <c r="AM8" s="165"/>
      <c r="AN8" s="165"/>
      <c r="AO8" s="165"/>
      <c r="AP8" s="165"/>
      <c r="AQ8" s="165"/>
      <c r="AR8" s="165"/>
      <c r="AS8" s="165"/>
      <c r="AT8" s="165"/>
      <c r="AU8" s="165"/>
      <c r="AV8" s="165"/>
      <c r="AW8" s="165"/>
      <c r="AX8" s="165"/>
      <c r="AY8" s="165"/>
      <c r="AZ8" s="165"/>
      <c r="BA8" s="165"/>
      <c r="BB8" s="165"/>
      <c r="BC8" s="165"/>
      <c r="BD8" s="165"/>
      <c r="BE8" s="165"/>
      <c r="BF8" s="165"/>
      <c r="BG8" s="165"/>
      <c r="BH8" s="165"/>
      <c r="BI8" s="165"/>
      <c r="BJ8" s="165"/>
      <c r="BK8" s="165"/>
    </row>
    <row r="9" spans="1:63" ht="12.75">
      <c r="A9" s="166"/>
      <c r="B9" s="167"/>
      <c r="C9" s="166"/>
      <c r="D9" s="168">
        <v>1</v>
      </c>
      <c r="E9" s="168">
        <f t="shared" ref="E9:AJ9" si="0">D9+1</f>
        <v>2</v>
      </c>
      <c r="F9" s="168">
        <f t="shared" si="0"/>
        <v>3</v>
      </c>
      <c r="G9" s="168">
        <f t="shared" si="0"/>
        <v>4</v>
      </c>
      <c r="H9" s="168">
        <f t="shared" si="0"/>
        <v>5</v>
      </c>
      <c r="I9" s="168">
        <f t="shared" si="0"/>
        <v>6</v>
      </c>
      <c r="J9" s="168">
        <f t="shared" si="0"/>
        <v>7</v>
      </c>
      <c r="K9" s="168">
        <f t="shared" si="0"/>
        <v>8</v>
      </c>
      <c r="L9" s="168">
        <f t="shared" si="0"/>
        <v>9</v>
      </c>
      <c r="M9" s="168">
        <f t="shared" si="0"/>
        <v>10</v>
      </c>
      <c r="N9" s="168">
        <f t="shared" si="0"/>
        <v>11</v>
      </c>
      <c r="O9" s="168">
        <f t="shared" si="0"/>
        <v>12</v>
      </c>
      <c r="P9" s="168">
        <f t="shared" si="0"/>
        <v>13</v>
      </c>
      <c r="Q9" s="168">
        <f t="shared" si="0"/>
        <v>14</v>
      </c>
      <c r="R9" s="168">
        <f t="shared" si="0"/>
        <v>15</v>
      </c>
      <c r="S9" s="168">
        <f t="shared" si="0"/>
        <v>16</v>
      </c>
      <c r="T9" s="168">
        <f t="shared" si="0"/>
        <v>17</v>
      </c>
      <c r="U9" s="168">
        <f t="shared" si="0"/>
        <v>18</v>
      </c>
      <c r="V9" s="168">
        <f t="shared" si="0"/>
        <v>19</v>
      </c>
      <c r="W9" s="168">
        <f t="shared" si="0"/>
        <v>20</v>
      </c>
      <c r="X9" s="168">
        <f t="shared" si="0"/>
        <v>21</v>
      </c>
      <c r="Y9" s="168">
        <f t="shared" si="0"/>
        <v>22</v>
      </c>
      <c r="Z9" s="168">
        <f t="shared" si="0"/>
        <v>23</v>
      </c>
      <c r="AA9" s="168">
        <f t="shared" si="0"/>
        <v>24</v>
      </c>
      <c r="AB9" s="168">
        <f t="shared" si="0"/>
        <v>25</v>
      </c>
      <c r="AC9" s="168">
        <f t="shared" si="0"/>
        <v>26</v>
      </c>
      <c r="AD9" s="168">
        <f t="shared" si="0"/>
        <v>27</v>
      </c>
      <c r="AE9" s="168">
        <f t="shared" si="0"/>
        <v>28</v>
      </c>
      <c r="AF9" s="168">
        <f t="shared" si="0"/>
        <v>29</v>
      </c>
      <c r="AG9" s="168">
        <f t="shared" si="0"/>
        <v>30</v>
      </c>
      <c r="AH9" s="168">
        <f t="shared" si="0"/>
        <v>31</v>
      </c>
      <c r="AI9" s="168">
        <f t="shared" si="0"/>
        <v>32</v>
      </c>
      <c r="AJ9" s="168">
        <f t="shared" si="0"/>
        <v>33</v>
      </c>
      <c r="AK9" s="168">
        <f t="shared" ref="AK9:BK9" si="1">AJ9+1</f>
        <v>34</v>
      </c>
      <c r="AL9" s="168">
        <f t="shared" si="1"/>
        <v>35</v>
      </c>
      <c r="AM9" s="168">
        <f t="shared" si="1"/>
        <v>36</v>
      </c>
      <c r="AN9" s="168">
        <f t="shared" si="1"/>
        <v>37</v>
      </c>
      <c r="AO9" s="168">
        <f t="shared" si="1"/>
        <v>38</v>
      </c>
      <c r="AP9" s="168">
        <f t="shared" si="1"/>
        <v>39</v>
      </c>
      <c r="AQ9" s="168">
        <f t="shared" si="1"/>
        <v>40</v>
      </c>
      <c r="AR9" s="168">
        <f t="shared" si="1"/>
        <v>41</v>
      </c>
      <c r="AS9" s="168">
        <f t="shared" si="1"/>
        <v>42</v>
      </c>
      <c r="AT9" s="168">
        <f t="shared" si="1"/>
        <v>43</v>
      </c>
      <c r="AU9" s="168">
        <f t="shared" si="1"/>
        <v>44</v>
      </c>
      <c r="AV9" s="168">
        <f t="shared" si="1"/>
        <v>45</v>
      </c>
      <c r="AW9" s="168">
        <f t="shared" si="1"/>
        <v>46</v>
      </c>
      <c r="AX9" s="168">
        <f t="shared" si="1"/>
        <v>47</v>
      </c>
      <c r="AY9" s="168">
        <f t="shared" si="1"/>
        <v>48</v>
      </c>
      <c r="AZ9" s="168">
        <f t="shared" si="1"/>
        <v>49</v>
      </c>
      <c r="BA9" s="168">
        <f t="shared" si="1"/>
        <v>50</v>
      </c>
      <c r="BB9" s="168">
        <f t="shared" si="1"/>
        <v>51</v>
      </c>
      <c r="BC9" s="168">
        <f t="shared" si="1"/>
        <v>52</v>
      </c>
      <c r="BD9" s="168">
        <f t="shared" si="1"/>
        <v>53</v>
      </c>
      <c r="BE9" s="168">
        <f t="shared" si="1"/>
        <v>54</v>
      </c>
      <c r="BF9" s="168">
        <f t="shared" si="1"/>
        <v>55</v>
      </c>
      <c r="BG9" s="168">
        <f t="shared" si="1"/>
        <v>56</v>
      </c>
      <c r="BH9" s="168">
        <f t="shared" si="1"/>
        <v>57</v>
      </c>
      <c r="BI9" s="168">
        <f t="shared" si="1"/>
        <v>58</v>
      </c>
      <c r="BJ9" s="168">
        <f t="shared" si="1"/>
        <v>59</v>
      </c>
      <c r="BK9" s="168">
        <f t="shared" si="1"/>
        <v>60</v>
      </c>
    </row>
    <row r="10" spans="1:63" ht="12.75">
      <c r="A10" s="125"/>
      <c r="B10" s="125" t="s">
        <v>210</v>
      </c>
      <c r="C10" s="125" t="str">
        <f>CardFinancialModel!C129</f>
        <v>#</v>
      </c>
      <c r="D10" s="169">
        <f>CardFinancialModel!D129</f>
        <v>125</v>
      </c>
      <c r="E10" s="169">
        <f>CardFinancialModel!E129</f>
        <v>1063</v>
      </c>
      <c r="F10" s="169">
        <f>CardFinancialModel!F129</f>
        <v>2658</v>
      </c>
      <c r="G10" s="169">
        <f>CardFinancialModel!G129</f>
        <v>6645</v>
      </c>
      <c r="H10" s="169">
        <f>CardFinancialModel!H129</f>
        <v>16613</v>
      </c>
      <c r="I10" s="169">
        <f>CardFinancialModel!I129</f>
        <v>29073</v>
      </c>
      <c r="J10" s="169">
        <f>CardFinancialModel!J129</f>
        <v>50878</v>
      </c>
      <c r="K10" s="169">
        <f>CardFinancialModel!K129</f>
        <v>76826</v>
      </c>
      <c r="L10" s="169">
        <f>CardFinancialModel!L129</f>
        <v>105636</v>
      </c>
      <c r="M10" s="169">
        <f>CardFinancialModel!M129</f>
        <v>137327</v>
      </c>
      <c r="N10" s="169">
        <f>CardFinancialModel!N129</f>
        <v>172346</v>
      </c>
      <c r="O10" s="169">
        <f>CardFinancialModel!O129</f>
        <v>208539</v>
      </c>
      <c r="P10" s="169">
        <f>CardFinancialModel!P129</f>
        <v>249205</v>
      </c>
      <c r="Q10" s="169">
        <f>CardFinancialModel!Q129</f>
        <v>290324</v>
      </c>
      <c r="R10" s="169">
        <f>CardFinancialModel!R129</f>
        <v>333873</v>
      </c>
      <c r="S10" s="169">
        <f>CardFinancialModel!S129</f>
        <v>378946</v>
      </c>
      <c r="T10" s="169">
        <f>CardFinancialModel!T129</f>
        <v>424420</v>
      </c>
      <c r="U10" s="169">
        <f>CardFinancialModel!U129</f>
        <v>507182</v>
      </c>
      <c r="V10" s="169">
        <f>CardFinancialModel!V129</f>
        <v>590868</v>
      </c>
      <c r="W10" s="169">
        <f>CardFinancialModel!W129</f>
        <v>679499</v>
      </c>
      <c r="X10" s="169">
        <f>CardFinancialModel!X129</f>
        <v>771232</v>
      </c>
      <c r="Y10" s="169">
        <f>CardFinancialModel!Y129</f>
        <v>863780</v>
      </c>
      <c r="Z10" s="169">
        <f>CardFinancialModel!Z129</f>
        <v>967434</v>
      </c>
      <c r="AA10" s="169">
        <f>CardFinancialModel!AA129</f>
        <v>1069015</v>
      </c>
      <c r="AB10" s="169">
        <f>CardFinancialModel!AB129</f>
        <v>1181262</v>
      </c>
      <c r="AC10" s="169">
        <f>CardFinancialModel!AC129</f>
        <v>1287576</v>
      </c>
      <c r="AD10" s="169">
        <f>CardFinancialModel!AD129</f>
        <v>1403458</v>
      </c>
      <c r="AE10" s="169">
        <f>CardFinancialModel!AE129</f>
        <v>1529770</v>
      </c>
      <c r="AF10" s="169">
        <f>CardFinancialModel!AF129</f>
        <v>1644503</v>
      </c>
      <c r="AG10" s="169">
        <f>CardFinancialModel!AG129</f>
        <v>1792509</v>
      </c>
      <c r="AH10" s="169">
        <f>CardFinancialModel!AH129</f>
        <v>1953835</v>
      </c>
      <c r="AI10" s="169">
        <f>CardFinancialModel!AI129</f>
        <v>2100373</v>
      </c>
      <c r="AJ10" s="169">
        <f>CardFinancialModel!AJ129</f>
        <v>2257901</v>
      </c>
      <c r="AK10" s="169">
        <f>CardFinancialModel!AK129</f>
        <v>2427244</v>
      </c>
      <c r="AL10" s="169">
        <f>CardFinancialModel!AL129</f>
        <v>2609288</v>
      </c>
      <c r="AM10" s="169">
        <f>CardFinancialModel!AM129</f>
        <v>2765846</v>
      </c>
      <c r="AN10" s="169">
        <f>CardFinancialModel!AN129</f>
        <v>2931797</v>
      </c>
      <c r="AO10" s="169">
        <f>CardFinancialModel!AO129</f>
        <v>3107705</v>
      </c>
      <c r="AP10" s="169">
        <f>CardFinancialModel!AP129</f>
        <v>3294168</v>
      </c>
      <c r="AQ10" s="169">
        <f>CardFinancialModel!AQ129</f>
        <v>3491819</v>
      </c>
      <c r="AR10" s="169">
        <f>CardFinancialModel!AR129</f>
        <v>3701329</v>
      </c>
      <c r="AS10" s="169">
        <f>CardFinancialModel!AS129</f>
        <v>3923409</v>
      </c>
      <c r="AT10" s="169">
        <f>CardFinancialModel!AT129</f>
        <v>4158814</v>
      </c>
      <c r="AU10" s="169">
        <f>CardFinancialModel!AU129</f>
        <v>4408343</v>
      </c>
      <c r="AV10" s="169">
        <f>CardFinancialModel!AV129</f>
        <v>4672844</v>
      </c>
      <c r="AW10" s="169">
        <f>CardFinancialModel!AW129</f>
        <v>4953215</v>
      </c>
      <c r="AX10" s="169">
        <f>CardFinancialModel!AX129</f>
        <v>5176110</v>
      </c>
      <c r="AY10" s="169">
        <f>CardFinancialModel!AY129</f>
        <v>5409035</v>
      </c>
      <c r="AZ10" s="169">
        <f>CardFinancialModel!AZ129</f>
        <v>5652442</v>
      </c>
      <c r="BA10" s="169">
        <f>CardFinancialModel!BA129</f>
        <v>5906802</v>
      </c>
      <c r="BB10" s="169">
        <f>CardFinancialModel!BB129</f>
        <v>6172609</v>
      </c>
      <c r="BC10" s="169">
        <f>CardFinancialModel!BC129</f>
        <v>6450377</v>
      </c>
      <c r="BD10" s="169">
        <f>CardFinancialModel!BD129</f>
        <v>6740644</v>
      </c>
      <c r="BE10" s="169">
        <f>CardFinancialModel!BE129</f>
        <v>6942864</v>
      </c>
      <c r="BF10" s="169">
        <f>CardFinancialModel!BF129</f>
        <v>7151150</v>
      </c>
      <c r="BG10" s="169">
        <f>CardFinancialModel!BG129</f>
        <v>7365685</v>
      </c>
      <c r="BH10" s="169">
        <f>CardFinancialModel!BH129</f>
        <v>7586656</v>
      </c>
      <c r="BI10" s="169">
        <f>CardFinancialModel!BI129</f>
        <v>7814256</v>
      </c>
      <c r="BJ10" s="169">
        <f>CardFinancialModel!BJ129</f>
        <v>8048684</v>
      </c>
      <c r="BK10" s="169">
        <f>CardFinancialModel!BK129</f>
        <v>8290145</v>
      </c>
    </row>
    <row r="11" spans="1:63" ht="12.75">
      <c r="A11" s="125"/>
      <c r="B11" s="125" t="s">
        <v>211</v>
      </c>
      <c r="C11" s="125" t="s">
        <v>10</v>
      </c>
      <c r="D11" s="169">
        <f>D10</f>
        <v>125</v>
      </c>
      <c r="E11" s="169">
        <f t="shared" ref="E11:AJ11" si="2">E10-D10</f>
        <v>938</v>
      </c>
      <c r="F11" s="169">
        <f t="shared" si="2"/>
        <v>1595</v>
      </c>
      <c r="G11" s="169">
        <f t="shared" si="2"/>
        <v>3987</v>
      </c>
      <c r="H11" s="169">
        <f t="shared" si="2"/>
        <v>9968</v>
      </c>
      <c r="I11" s="169">
        <f t="shared" si="2"/>
        <v>12460</v>
      </c>
      <c r="J11" s="169">
        <f t="shared" si="2"/>
        <v>21805</v>
      </c>
      <c r="K11" s="169">
        <f t="shared" si="2"/>
        <v>25948</v>
      </c>
      <c r="L11" s="169">
        <f t="shared" si="2"/>
        <v>28810</v>
      </c>
      <c r="M11" s="169">
        <f t="shared" si="2"/>
        <v>31691</v>
      </c>
      <c r="N11" s="169">
        <f t="shared" si="2"/>
        <v>35019</v>
      </c>
      <c r="O11" s="169">
        <f t="shared" si="2"/>
        <v>36193</v>
      </c>
      <c r="P11" s="169">
        <f t="shared" si="2"/>
        <v>40666</v>
      </c>
      <c r="Q11" s="169">
        <f t="shared" si="2"/>
        <v>41119</v>
      </c>
      <c r="R11" s="169">
        <f t="shared" si="2"/>
        <v>43549</v>
      </c>
      <c r="S11" s="169">
        <f t="shared" si="2"/>
        <v>45073</v>
      </c>
      <c r="T11" s="169">
        <f t="shared" si="2"/>
        <v>45474</v>
      </c>
      <c r="U11" s="169">
        <f t="shared" si="2"/>
        <v>82762</v>
      </c>
      <c r="V11" s="169">
        <f t="shared" si="2"/>
        <v>83686</v>
      </c>
      <c r="W11" s="169">
        <f t="shared" si="2"/>
        <v>88631</v>
      </c>
      <c r="X11" s="169">
        <f t="shared" si="2"/>
        <v>91733</v>
      </c>
      <c r="Y11" s="169">
        <f t="shared" si="2"/>
        <v>92548</v>
      </c>
      <c r="Z11" s="169">
        <f t="shared" si="2"/>
        <v>103654</v>
      </c>
      <c r="AA11" s="169">
        <f t="shared" si="2"/>
        <v>101581</v>
      </c>
      <c r="AB11" s="169">
        <f t="shared" si="2"/>
        <v>112247</v>
      </c>
      <c r="AC11" s="169">
        <f t="shared" si="2"/>
        <v>106314</v>
      </c>
      <c r="AD11" s="169">
        <f t="shared" si="2"/>
        <v>115882</v>
      </c>
      <c r="AE11" s="169">
        <f t="shared" si="2"/>
        <v>126312</v>
      </c>
      <c r="AF11" s="169">
        <f t="shared" si="2"/>
        <v>114733</v>
      </c>
      <c r="AG11" s="169">
        <f t="shared" si="2"/>
        <v>148006</v>
      </c>
      <c r="AH11" s="169">
        <f t="shared" si="2"/>
        <v>161326</v>
      </c>
      <c r="AI11" s="169">
        <f t="shared" si="2"/>
        <v>146538</v>
      </c>
      <c r="AJ11" s="169">
        <f t="shared" si="2"/>
        <v>157528</v>
      </c>
      <c r="AK11" s="169">
        <f t="shared" ref="AK11:BK11" si="3">AK10-AJ10</f>
        <v>169343</v>
      </c>
      <c r="AL11" s="169">
        <f t="shared" si="3"/>
        <v>182044</v>
      </c>
      <c r="AM11" s="169">
        <f t="shared" si="3"/>
        <v>156558</v>
      </c>
      <c r="AN11" s="169">
        <f t="shared" si="3"/>
        <v>165951</v>
      </c>
      <c r="AO11" s="169">
        <f t="shared" si="3"/>
        <v>175908</v>
      </c>
      <c r="AP11" s="169">
        <f t="shared" si="3"/>
        <v>186463</v>
      </c>
      <c r="AQ11" s="169">
        <f t="shared" si="3"/>
        <v>197651</v>
      </c>
      <c r="AR11" s="169">
        <f t="shared" si="3"/>
        <v>209510</v>
      </c>
      <c r="AS11" s="169">
        <f t="shared" si="3"/>
        <v>222080</v>
      </c>
      <c r="AT11" s="169">
        <f t="shared" si="3"/>
        <v>235405</v>
      </c>
      <c r="AU11" s="169">
        <f t="shared" si="3"/>
        <v>249529</v>
      </c>
      <c r="AV11" s="169">
        <f t="shared" si="3"/>
        <v>264501</v>
      </c>
      <c r="AW11" s="169">
        <f t="shared" si="3"/>
        <v>280371</v>
      </c>
      <c r="AX11" s="169">
        <f t="shared" si="3"/>
        <v>222895</v>
      </c>
      <c r="AY11" s="169">
        <f t="shared" si="3"/>
        <v>232925</v>
      </c>
      <c r="AZ11" s="169">
        <f t="shared" si="3"/>
        <v>243407</v>
      </c>
      <c r="BA11" s="169">
        <f t="shared" si="3"/>
        <v>254360</v>
      </c>
      <c r="BB11" s="169">
        <f t="shared" si="3"/>
        <v>265807</v>
      </c>
      <c r="BC11" s="169">
        <f t="shared" si="3"/>
        <v>277768</v>
      </c>
      <c r="BD11" s="169">
        <f t="shared" si="3"/>
        <v>290267</v>
      </c>
      <c r="BE11" s="169">
        <f t="shared" si="3"/>
        <v>202220</v>
      </c>
      <c r="BF11" s="169">
        <f t="shared" si="3"/>
        <v>208286</v>
      </c>
      <c r="BG11" s="169">
        <f t="shared" si="3"/>
        <v>214535</v>
      </c>
      <c r="BH11" s="169">
        <f t="shared" si="3"/>
        <v>220971</v>
      </c>
      <c r="BI11" s="169">
        <f t="shared" si="3"/>
        <v>227600</v>
      </c>
      <c r="BJ11" s="169">
        <f t="shared" si="3"/>
        <v>234428</v>
      </c>
      <c r="BK11" s="169">
        <f t="shared" si="3"/>
        <v>241461</v>
      </c>
    </row>
    <row r="12" spans="1:63" ht="12.7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25"/>
      <c r="BF12" s="125"/>
      <c r="BG12" s="125"/>
      <c r="BH12" s="125"/>
      <c r="BI12" s="125"/>
      <c r="BJ12" s="125"/>
      <c r="BK12" s="125"/>
    </row>
    <row r="13" spans="1:63" ht="12.75">
      <c r="A13" s="125"/>
      <c r="B13" s="170" t="s">
        <v>212</v>
      </c>
      <c r="C13" s="170" t="s">
        <v>19</v>
      </c>
      <c r="D13" s="171">
        <f t="shared" ref="D13:AI13" si="4">-MAX($E$1, -(D14+D15))</f>
        <v>-30000</v>
      </c>
      <c r="E13" s="171">
        <f t="shared" si="4"/>
        <v>-30000</v>
      </c>
      <c r="F13" s="171">
        <f t="shared" si="4"/>
        <v>-30000</v>
      </c>
      <c r="G13" s="171">
        <f t="shared" si="4"/>
        <v>-30000</v>
      </c>
      <c r="H13" s="171">
        <f t="shared" si="4"/>
        <v>-30000</v>
      </c>
      <c r="I13" s="171">
        <f t="shared" si="4"/>
        <v>-48970.45</v>
      </c>
      <c r="J13" s="171">
        <f t="shared" si="4"/>
        <v>-82773.100000000006</v>
      </c>
      <c r="K13" s="171">
        <f t="shared" si="4"/>
        <v>-120397.7</v>
      </c>
      <c r="L13" s="171">
        <f t="shared" si="4"/>
        <v>-162172.20000000001</v>
      </c>
      <c r="M13" s="171">
        <f t="shared" si="4"/>
        <v>-208124.15</v>
      </c>
      <c r="N13" s="171">
        <f t="shared" si="4"/>
        <v>-258901.7</v>
      </c>
      <c r="O13" s="171">
        <f t="shared" si="4"/>
        <v>-311381.55</v>
      </c>
      <c r="P13" s="171">
        <f t="shared" si="4"/>
        <v>-370347.25</v>
      </c>
      <c r="Q13" s="171">
        <f t="shared" si="4"/>
        <v>-429969.8</v>
      </c>
      <c r="R13" s="171">
        <f t="shared" si="4"/>
        <v>-493115.85</v>
      </c>
      <c r="S13" s="171">
        <f t="shared" si="4"/>
        <v>-558471.69999999995</v>
      </c>
      <c r="T13" s="171">
        <f t="shared" si="4"/>
        <v>-624409</v>
      </c>
      <c r="U13" s="171">
        <f t="shared" si="4"/>
        <v>-744413.89999999991</v>
      </c>
      <c r="V13" s="171">
        <f t="shared" si="4"/>
        <v>-865758.6</v>
      </c>
      <c r="W13" s="171">
        <f t="shared" si="4"/>
        <v>-994273.55</v>
      </c>
      <c r="X13" s="171">
        <f t="shared" si="4"/>
        <v>-1127286.3999999999</v>
      </c>
      <c r="Y13" s="171">
        <f t="shared" si="4"/>
        <v>-1261481</v>
      </c>
      <c r="Z13" s="171">
        <f t="shared" si="4"/>
        <v>-1411779.2999999998</v>
      </c>
      <c r="AA13" s="171">
        <f t="shared" si="4"/>
        <v>-1559071.75</v>
      </c>
      <c r="AB13" s="171">
        <f t="shared" si="4"/>
        <v>-1721829.9</v>
      </c>
      <c r="AC13" s="171">
        <f t="shared" si="4"/>
        <v>-1875985.2</v>
      </c>
      <c r="AD13" s="171">
        <f t="shared" si="4"/>
        <v>-2044014.1</v>
      </c>
      <c r="AE13" s="171">
        <f t="shared" si="4"/>
        <v>-2227166.5</v>
      </c>
      <c r="AF13" s="171">
        <f t="shared" si="4"/>
        <v>-2393529.3499999996</v>
      </c>
      <c r="AG13" s="171">
        <f t="shared" si="4"/>
        <v>-2608138.0499999998</v>
      </c>
      <c r="AH13" s="171">
        <f t="shared" si="4"/>
        <v>-2842060.75</v>
      </c>
      <c r="AI13" s="171">
        <f t="shared" si="4"/>
        <v>-3054540.8499999996</v>
      </c>
      <c r="AJ13" s="171">
        <f t="shared" ref="AJ13:BK13" si="5">-MAX($E$1, -(AJ14+AJ15))</f>
        <v>-3282956.45</v>
      </c>
      <c r="AK13" s="171">
        <f t="shared" si="5"/>
        <v>-3528503.8</v>
      </c>
      <c r="AL13" s="171">
        <f t="shared" si="5"/>
        <v>-3792467.5999999996</v>
      </c>
      <c r="AM13" s="171">
        <f t="shared" si="5"/>
        <v>-4019476.7</v>
      </c>
      <c r="AN13" s="171">
        <f t="shared" si="5"/>
        <v>-4260105.6500000004</v>
      </c>
      <c r="AO13" s="171">
        <f t="shared" si="5"/>
        <v>-4515172.25</v>
      </c>
      <c r="AP13" s="171">
        <f t="shared" si="5"/>
        <v>-4785543.5999999996</v>
      </c>
      <c r="AQ13" s="171">
        <f t="shared" si="5"/>
        <v>-5072137.55</v>
      </c>
      <c r="AR13" s="171">
        <f t="shared" si="5"/>
        <v>-5375927.0499999998</v>
      </c>
      <c r="AS13" s="171">
        <f t="shared" si="5"/>
        <v>-5697943.0499999998</v>
      </c>
      <c r="AT13" s="171">
        <f t="shared" si="5"/>
        <v>-6039280.2999999998</v>
      </c>
      <c r="AU13" s="171">
        <f t="shared" si="5"/>
        <v>-6401097.3499999996</v>
      </c>
      <c r="AV13" s="171">
        <f t="shared" si="5"/>
        <v>-6784623.7999999998</v>
      </c>
      <c r="AW13" s="171">
        <f t="shared" si="5"/>
        <v>-7191161.75</v>
      </c>
      <c r="AX13" s="171">
        <f t="shared" si="5"/>
        <v>-7514359.5</v>
      </c>
      <c r="AY13" s="171">
        <f t="shared" si="5"/>
        <v>-7852100.75</v>
      </c>
      <c r="AZ13" s="171">
        <f t="shared" si="5"/>
        <v>-8205040.9000000004</v>
      </c>
      <c r="BA13" s="171">
        <f t="shared" si="5"/>
        <v>-8573862.9000000004</v>
      </c>
      <c r="BB13" s="171">
        <f t="shared" si="5"/>
        <v>-8959283.0500000007</v>
      </c>
      <c r="BC13" s="171">
        <f t="shared" si="5"/>
        <v>-9362046.6499999985</v>
      </c>
      <c r="BD13" s="171">
        <f t="shared" si="5"/>
        <v>-9782933.8000000007</v>
      </c>
      <c r="BE13" s="171">
        <f t="shared" si="5"/>
        <v>-10076152.800000001</v>
      </c>
      <c r="BF13" s="171">
        <f t="shared" si="5"/>
        <v>-10378167.5</v>
      </c>
      <c r="BG13" s="171">
        <f t="shared" si="5"/>
        <v>-10689243.25</v>
      </c>
      <c r="BH13" s="171">
        <f t="shared" si="5"/>
        <v>-11009651.199999999</v>
      </c>
      <c r="BI13" s="171">
        <f t="shared" si="5"/>
        <v>-11339671.199999999</v>
      </c>
      <c r="BJ13" s="171">
        <f t="shared" si="5"/>
        <v>-11679591.800000001</v>
      </c>
      <c r="BK13" s="171">
        <f t="shared" si="5"/>
        <v>-12029710.25</v>
      </c>
    </row>
    <row r="14" spans="1:63" ht="12.75">
      <c r="A14" s="125"/>
      <c r="B14" s="125" t="s">
        <v>213</v>
      </c>
      <c r="C14" s="125"/>
      <c r="D14" s="172">
        <f t="shared" ref="D14:AI14" si="6">-(IF(D10&lt;$F$4,D10,$G$3)*$H$3+IF(D10&gt;$G$3,MIN(D10,$G$4)-$G$3,0)*$H$4+IF(D10&gt;$G$4,MIN(D10,$G$5)-$G$4,0)*$H$5+IF(D10&gt;$G$5,D10-$G$5)*$H$6)</f>
        <v>-125</v>
      </c>
      <c r="E14" s="172">
        <f t="shared" si="6"/>
        <v>-1063</v>
      </c>
      <c r="F14" s="172">
        <f t="shared" si="6"/>
        <v>-2658</v>
      </c>
      <c r="G14" s="172">
        <f t="shared" si="6"/>
        <v>-6645</v>
      </c>
      <c r="H14" s="172">
        <f t="shared" si="6"/>
        <v>-15951.7</v>
      </c>
      <c r="I14" s="172">
        <f t="shared" si="6"/>
        <v>-27165.7</v>
      </c>
      <c r="J14" s="172">
        <f t="shared" si="6"/>
        <v>-44614.6</v>
      </c>
      <c r="K14" s="172">
        <f t="shared" si="6"/>
        <v>-62778.2</v>
      </c>
      <c r="L14" s="172">
        <f t="shared" si="6"/>
        <v>-82945.2</v>
      </c>
      <c r="M14" s="172">
        <f t="shared" si="6"/>
        <v>-105128.9</v>
      </c>
      <c r="N14" s="172">
        <f t="shared" si="6"/>
        <v>-129642.2</v>
      </c>
      <c r="O14" s="172">
        <f t="shared" si="6"/>
        <v>-154977.29999999999</v>
      </c>
      <c r="P14" s="172">
        <f t="shared" si="6"/>
        <v>-183443.5</v>
      </c>
      <c r="Q14" s="172">
        <f t="shared" si="6"/>
        <v>-212226.8</v>
      </c>
      <c r="R14" s="172">
        <f t="shared" si="6"/>
        <v>-242711.09999999998</v>
      </c>
      <c r="S14" s="172">
        <f t="shared" si="6"/>
        <v>-274262.19999999995</v>
      </c>
      <c r="T14" s="172">
        <f t="shared" si="6"/>
        <v>-306094</v>
      </c>
      <c r="U14" s="172">
        <f t="shared" si="6"/>
        <v>-364027.39999999997</v>
      </c>
      <c r="V14" s="172">
        <f t="shared" si="6"/>
        <v>-422607.6</v>
      </c>
      <c r="W14" s="172">
        <f t="shared" si="6"/>
        <v>-484649.3</v>
      </c>
      <c r="X14" s="172">
        <f t="shared" si="6"/>
        <v>-548862.39999999991</v>
      </c>
      <c r="Y14" s="172">
        <f t="shared" si="6"/>
        <v>-613646</v>
      </c>
      <c r="Z14" s="172">
        <f t="shared" si="6"/>
        <v>-686203.79999999993</v>
      </c>
      <c r="AA14" s="172">
        <f t="shared" si="6"/>
        <v>-757310.5</v>
      </c>
      <c r="AB14" s="172">
        <f t="shared" si="6"/>
        <v>-835883.39999999991</v>
      </c>
      <c r="AC14" s="172">
        <f t="shared" si="6"/>
        <v>-910303.2</v>
      </c>
      <c r="AD14" s="172">
        <f t="shared" si="6"/>
        <v>-991420.6</v>
      </c>
      <c r="AE14" s="172">
        <f t="shared" si="6"/>
        <v>-1079839</v>
      </c>
      <c r="AF14" s="172">
        <f t="shared" si="6"/>
        <v>-1160152.0999999999</v>
      </c>
      <c r="AG14" s="172">
        <f t="shared" si="6"/>
        <v>-1263756.2999999998</v>
      </c>
      <c r="AH14" s="172">
        <f t="shared" si="6"/>
        <v>-1376684.5</v>
      </c>
      <c r="AI14" s="172">
        <f t="shared" si="6"/>
        <v>-1479261.0999999999</v>
      </c>
      <c r="AJ14" s="172">
        <f t="shared" ref="AJ14:BK14" si="7">-(IF(AJ10&lt;$F$4,AJ10,$G$3)*$H$3+IF(AJ10&gt;$G$3,MIN(AJ10,$G$4)-$G$3,0)*$H$4+IF(AJ10&gt;$G$4,MIN(AJ10,$G$5)-$G$4,0)*$H$5+IF(AJ10&gt;$G$5,AJ10-$G$5)*$H$6)</f>
        <v>-1589530.7</v>
      </c>
      <c r="AK14" s="172">
        <f t="shared" si="7"/>
        <v>-1708070.7999999998</v>
      </c>
      <c r="AL14" s="172">
        <f t="shared" si="7"/>
        <v>-1835501.5999999999</v>
      </c>
      <c r="AM14" s="172">
        <f t="shared" si="7"/>
        <v>-1945092.2</v>
      </c>
      <c r="AN14" s="172">
        <f t="shared" si="7"/>
        <v>-2061257.9</v>
      </c>
      <c r="AO14" s="172">
        <f t="shared" si="7"/>
        <v>-2184393.5</v>
      </c>
      <c r="AP14" s="172">
        <f t="shared" si="7"/>
        <v>-2314917.5999999996</v>
      </c>
      <c r="AQ14" s="172">
        <f t="shared" si="7"/>
        <v>-2453273.2999999998</v>
      </c>
      <c r="AR14" s="172">
        <f t="shared" si="7"/>
        <v>-2599930.2999999998</v>
      </c>
      <c r="AS14" s="172">
        <f t="shared" si="7"/>
        <v>-2755386.3</v>
      </c>
      <c r="AT14" s="172">
        <f t="shared" si="7"/>
        <v>-2920169.8</v>
      </c>
      <c r="AU14" s="172">
        <f t="shared" si="7"/>
        <v>-3094840.0999999996</v>
      </c>
      <c r="AV14" s="172">
        <f t="shared" si="7"/>
        <v>-3279990.8</v>
      </c>
      <c r="AW14" s="172">
        <f t="shared" si="7"/>
        <v>-3476250.5</v>
      </c>
      <c r="AX14" s="172">
        <f t="shared" si="7"/>
        <v>-3632277</v>
      </c>
      <c r="AY14" s="172">
        <f t="shared" si="7"/>
        <v>-3795324.4999999995</v>
      </c>
      <c r="AZ14" s="172">
        <f t="shared" si="7"/>
        <v>-3965709.4</v>
      </c>
      <c r="BA14" s="172">
        <f t="shared" si="7"/>
        <v>-4143761.4</v>
      </c>
      <c r="BB14" s="172">
        <f t="shared" si="7"/>
        <v>-4329826.3</v>
      </c>
      <c r="BC14" s="172">
        <f t="shared" si="7"/>
        <v>-4524263.8999999994</v>
      </c>
      <c r="BD14" s="172">
        <f t="shared" si="7"/>
        <v>-4727450.8</v>
      </c>
      <c r="BE14" s="172">
        <f t="shared" si="7"/>
        <v>-4869004.8</v>
      </c>
      <c r="BF14" s="172">
        <f t="shared" si="7"/>
        <v>-5014805</v>
      </c>
      <c r="BG14" s="172">
        <f t="shared" si="7"/>
        <v>-5164979.5</v>
      </c>
      <c r="BH14" s="172">
        <f t="shared" si="7"/>
        <v>-5319659.1999999993</v>
      </c>
      <c r="BI14" s="172">
        <f t="shared" si="7"/>
        <v>-5478979.1999999993</v>
      </c>
      <c r="BJ14" s="172">
        <f t="shared" si="7"/>
        <v>-5643078.7999999998</v>
      </c>
      <c r="BK14" s="172">
        <f t="shared" si="7"/>
        <v>-5812101.5</v>
      </c>
    </row>
    <row r="15" spans="1:63" ht="12.75">
      <c r="A15" s="125"/>
      <c r="B15" s="125" t="s">
        <v>208</v>
      </c>
      <c r="C15" s="125"/>
      <c r="D15" s="172">
        <f t="shared" ref="D15:AI15" si="8">-D10*$E$6*$E$3</f>
        <v>-93.75</v>
      </c>
      <c r="E15" s="172">
        <f t="shared" si="8"/>
        <v>-797.25</v>
      </c>
      <c r="F15" s="172">
        <f t="shared" si="8"/>
        <v>-1993.5</v>
      </c>
      <c r="G15" s="172">
        <f t="shared" si="8"/>
        <v>-4983.75</v>
      </c>
      <c r="H15" s="172">
        <f t="shared" si="8"/>
        <v>-12459.75</v>
      </c>
      <c r="I15" s="172">
        <f t="shared" si="8"/>
        <v>-21804.75</v>
      </c>
      <c r="J15" s="172">
        <f t="shared" si="8"/>
        <v>-38158.5</v>
      </c>
      <c r="K15" s="172">
        <f t="shared" si="8"/>
        <v>-57619.5</v>
      </c>
      <c r="L15" s="172">
        <f t="shared" si="8"/>
        <v>-79227</v>
      </c>
      <c r="M15" s="172">
        <f t="shared" si="8"/>
        <v>-102995.25</v>
      </c>
      <c r="N15" s="172">
        <f t="shared" si="8"/>
        <v>-129259.5</v>
      </c>
      <c r="O15" s="172">
        <f t="shared" si="8"/>
        <v>-156404.25</v>
      </c>
      <c r="P15" s="172">
        <f t="shared" si="8"/>
        <v>-186903.75</v>
      </c>
      <c r="Q15" s="172">
        <f t="shared" si="8"/>
        <v>-217743</v>
      </c>
      <c r="R15" s="172">
        <f t="shared" si="8"/>
        <v>-250404.75</v>
      </c>
      <c r="S15" s="172">
        <f t="shared" si="8"/>
        <v>-284209.5</v>
      </c>
      <c r="T15" s="172">
        <f t="shared" si="8"/>
        <v>-318315</v>
      </c>
      <c r="U15" s="172">
        <f t="shared" si="8"/>
        <v>-380386.5</v>
      </c>
      <c r="V15" s="172">
        <f t="shared" si="8"/>
        <v>-443151</v>
      </c>
      <c r="W15" s="172">
        <f t="shared" si="8"/>
        <v>-509624.25</v>
      </c>
      <c r="X15" s="172">
        <f t="shared" si="8"/>
        <v>-578424</v>
      </c>
      <c r="Y15" s="172">
        <f t="shared" si="8"/>
        <v>-647835</v>
      </c>
      <c r="Z15" s="172">
        <f t="shared" si="8"/>
        <v>-725575.5</v>
      </c>
      <c r="AA15" s="172">
        <f t="shared" si="8"/>
        <v>-801761.25</v>
      </c>
      <c r="AB15" s="172">
        <f t="shared" si="8"/>
        <v>-885946.5</v>
      </c>
      <c r="AC15" s="172">
        <f t="shared" si="8"/>
        <v>-965682</v>
      </c>
      <c r="AD15" s="172">
        <f t="shared" si="8"/>
        <v>-1052593.5</v>
      </c>
      <c r="AE15" s="172">
        <f t="shared" si="8"/>
        <v>-1147327.5</v>
      </c>
      <c r="AF15" s="172">
        <f t="shared" si="8"/>
        <v>-1233377.25</v>
      </c>
      <c r="AG15" s="172">
        <f t="shared" si="8"/>
        <v>-1344381.75</v>
      </c>
      <c r="AH15" s="172">
        <f t="shared" si="8"/>
        <v>-1465376.25</v>
      </c>
      <c r="AI15" s="172">
        <f t="shared" si="8"/>
        <v>-1575279.75</v>
      </c>
      <c r="AJ15" s="172">
        <f t="shared" ref="AJ15:BK15" si="9">-AJ10*$E$6*$E$3</f>
        <v>-1693425.75</v>
      </c>
      <c r="AK15" s="172">
        <f t="shared" si="9"/>
        <v>-1820433</v>
      </c>
      <c r="AL15" s="172">
        <f t="shared" si="9"/>
        <v>-1956966</v>
      </c>
      <c r="AM15" s="172">
        <f t="shared" si="9"/>
        <v>-2074384.5</v>
      </c>
      <c r="AN15" s="172">
        <f t="shared" si="9"/>
        <v>-2198847.75</v>
      </c>
      <c r="AO15" s="172">
        <f t="shared" si="9"/>
        <v>-2330778.75</v>
      </c>
      <c r="AP15" s="172">
        <f t="shared" si="9"/>
        <v>-2470626</v>
      </c>
      <c r="AQ15" s="172">
        <f t="shared" si="9"/>
        <v>-2618864.25</v>
      </c>
      <c r="AR15" s="172">
        <f t="shared" si="9"/>
        <v>-2775996.75</v>
      </c>
      <c r="AS15" s="172">
        <f t="shared" si="9"/>
        <v>-2942556.75</v>
      </c>
      <c r="AT15" s="172">
        <f t="shared" si="9"/>
        <v>-3119110.5</v>
      </c>
      <c r="AU15" s="172">
        <f t="shared" si="9"/>
        <v>-3306257.25</v>
      </c>
      <c r="AV15" s="172">
        <f t="shared" si="9"/>
        <v>-3504633</v>
      </c>
      <c r="AW15" s="172">
        <f t="shared" si="9"/>
        <v>-3714911.25</v>
      </c>
      <c r="AX15" s="172">
        <f t="shared" si="9"/>
        <v>-3882082.5</v>
      </c>
      <c r="AY15" s="172">
        <f t="shared" si="9"/>
        <v>-4056776.25</v>
      </c>
      <c r="AZ15" s="172">
        <f t="shared" si="9"/>
        <v>-4239331.5</v>
      </c>
      <c r="BA15" s="172">
        <f t="shared" si="9"/>
        <v>-4430101.5</v>
      </c>
      <c r="BB15" s="172">
        <f t="shared" si="9"/>
        <v>-4629456.75</v>
      </c>
      <c r="BC15" s="172">
        <f t="shared" si="9"/>
        <v>-4837782.75</v>
      </c>
      <c r="BD15" s="172">
        <f t="shared" si="9"/>
        <v>-5055483</v>
      </c>
      <c r="BE15" s="172">
        <f t="shared" si="9"/>
        <v>-5207148</v>
      </c>
      <c r="BF15" s="172">
        <f t="shared" si="9"/>
        <v>-5363362.5</v>
      </c>
      <c r="BG15" s="172">
        <f t="shared" si="9"/>
        <v>-5524263.75</v>
      </c>
      <c r="BH15" s="172">
        <f t="shared" si="9"/>
        <v>-5689992</v>
      </c>
      <c r="BI15" s="172">
        <f t="shared" si="9"/>
        <v>-5860692</v>
      </c>
      <c r="BJ15" s="172">
        <f t="shared" si="9"/>
        <v>-6036513</v>
      </c>
      <c r="BK15" s="172">
        <f t="shared" si="9"/>
        <v>-6217608.75</v>
      </c>
    </row>
    <row r="17" spans="2:63" ht="12.75">
      <c r="B17" s="170" t="s">
        <v>214</v>
      </c>
      <c r="C17" s="170"/>
      <c r="D17" s="171">
        <f t="shared" ref="D17:AI17" si="10">-MAX($E$2,-(D18+D19))</f>
        <v>-10000</v>
      </c>
      <c r="E17" s="171">
        <f t="shared" si="10"/>
        <v>-10000</v>
      </c>
      <c r="F17" s="171">
        <f t="shared" si="10"/>
        <v>-10000</v>
      </c>
      <c r="G17" s="171">
        <f t="shared" si="10"/>
        <v>-24242</v>
      </c>
      <c r="H17" s="171">
        <f t="shared" si="10"/>
        <v>-60128</v>
      </c>
      <c r="I17" s="171">
        <f t="shared" si="10"/>
        <v>-74465</v>
      </c>
      <c r="J17" s="171">
        <f t="shared" si="10"/>
        <v>-128198.75</v>
      </c>
      <c r="K17" s="171">
        <f t="shared" si="10"/>
        <v>-152021</v>
      </c>
      <c r="L17" s="171">
        <f t="shared" si="10"/>
        <v>-168477.5</v>
      </c>
      <c r="M17" s="171">
        <f t="shared" si="10"/>
        <v>-185043.25</v>
      </c>
      <c r="N17" s="171">
        <f t="shared" si="10"/>
        <v>-204179.25</v>
      </c>
      <c r="O17" s="171">
        <f t="shared" si="10"/>
        <v>-210929.75</v>
      </c>
      <c r="P17" s="171">
        <f t="shared" si="10"/>
        <v>-236649.5</v>
      </c>
      <c r="Q17" s="171">
        <f t="shared" si="10"/>
        <v>-239254.24999999997</v>
      </c>
      <c r="R17" s="171">
        <f t="shared" si="10"/>
        <v>-253226.75</v>
      </c>
      <c r="S17" s="171">
        <f t="shared" si="10"/>
        <v>-261989.75</v>
      </c>
      <c r="T17" s="171">
        <f t="shared" si="10"/>
        <v>-264295.5</v>
      </c>
      <c r="U17" s="171">
        <f t="shared" si="10"/>
        <v>-478701.5</v>
      </c>
      <c r="V17" s="171">
        <f t="shared" si="10"/>
        <v>-484014.5</v>
      </c>
      <c r="W17" s="171">
        <f t="shared" si="10"/>
        <v>-512448.25</v>
      </c>
      <c r="X17" s="171">
        <f t="shared" si="10"/>
        <v>-530284.75</v>
      </c>
      <c r="Y17" s="171">
        <f t="shared" si="10"/>
        <v>-534971</v>
      </c>
      <c r="Z17" s="171">
        <f t="shared" si="10"/>
        <v>-225128</v>
      </c>
      <c r="AA17" s="171">
        <f t="shared" si="10"/>
        <v>-220982</v>
      </c>
      <c r="AB17" s="171">
        <f t="shared" si="10"/>
        <v>-242314</v>
      </c>
      <c r="AC17" s="171">
        <f t="shared" si="10"/>
        <v>-230448</v>
      </c>
      <c r="AD17" s="171">
        <f t="shared" si="10"/>
        <v>-249584</v>
      </c>
      <c r="AE17" s="171">
        <f t="shared" si="10"/>
        <v>-270444</v>
      </c>
      <c r="AF17" s="171">
        <f t="shared" si="10"/>
        <v>-247286</v>
      </c>
      <c r="AG17" s="171">
        <f t="shared" si="10"/>
        <v>-313832</v>
      </c>
      <c r="AH17" s="171">
        <f t="shared" si="10"/>
        <v>-340472</v>
      </c>
      <c r="AI17" s="171">
        <f t="shared" si="10"/>
        <v>-310896</v>
      </c>
      <c r="AJ17" s="171">
        <f t="shared" ref="AJ17:BK17" si="11">-MAX($E$2,-(AJ18+AJ19))</f>
        <v>-332876</v>
      </c>
      <c r="AK17" s="171">
        <f t="shared" si="11"/>
        <v>-356506</v>
      </c>
      <c r="AL17" s="171">
        <f t="shared" si="11"/>
        <v>-381908</v>
      </c>
      <c r="AM17" s="171">
        <f t="shared" si="11"/>
        <v>-330936</v>
      </c>
      <c r="AN17" s="171">
        <f t="shared" si="11"/>
        <v>-349722</v>
      </c>
      <c r="AO17" s="171">
        <f t="shared" si="11"/>
        <v>-369636</v>
      </c>
      <c r="AP17" s="171">
        <f t="shared" si="11"/>
        <v>-390746</v>
      </c>
      <c r="AQ17" s="171">
        <f t="shared" si="11"/>
        <v>-413122</v>
      </c>
      <c r="AR17" s="171">
        <f t="shared" si="11"/>
        <v>-436840</v>
      </c>
      <c r="AS17" s="171">
        <f t="shared" si="11"/>
        <v>-461980</v>
      </c>
      <c r="AT17" s="171">
        <f t="shared" si="11"/>
        <v>-488630</v>
      </c>
      <c r="AU17" s="171">
        <f t="shared" si="11"/>
        <v>-516878</v>
      </c>
      <c r="AV17" s="171">
        <f t="shared" si="11"/>
        <v>-546822</v>
      </c>
      <c r="AW17" s="171">
        <f t="shared" si="11"/>
        <v>-578562</v>
      </c>
      <c r="AX17" s="171">
        <f t="shared" si="11"/>
        <v>-463610</v>
      </c>
      <c r="AY17" s="171">
        <f t="shared" si="11"/>
        <v>-483670</v>
      </c>
      <c r="AZ17" s="171">
        <f t="shared" si="11"/>
        <v>-504634</v>
      </c>
      <c r="BA17" s="171">
        <f t="shared" si="11"/>
        <v>-526540</v>
      </c>
      <c r="BB17" s="171">
        <f t="shared" si="11"/>
        <v>-549434</v>
      </c>
      <c r="BC17" s="171">
        <f t="shared" si="11"/>
        <v>-573356</v>
      </c>
      <c r="BD17" s="171">
        <f t="shared" si="11"/>
        <v>-598354</v>
      </c>
      <c r="BE17" s="171">
        <f t="shared" si="11"/>
        <v>-422260</v>
      </c>
      <c r="BF17" s="171">
        <f t="shared" si="11"/>
        <v>-434392</v>
      </c>
      <c r="BG17" s="171">
        <f t="shared" si="11"/>
        <v>-446890</v>
      </c>
      <c r="BH17" s="171">
        <f t="shared" si="11"/>
        <v>-459762</v>
      </c>
      <c r="BI17" s="171">
        <f t="shared" si="11"/>
        <v>-473020</v>
      </c>
      <c r="BJ17" s="171">
        <f t="shared" si="11"/>
        <v>-486676</v>
      </c>
      <c r="BK17" s="171">
        <f t="shared" si="11"/>
        <v>-500742</v>
      </c>
    </row>
    <row r="18" spans="2:63" ht="12.75">
      <c r="B18" s="125" t="s">
        <v>202</v>
      </c>
      <c r="C18" s="125" t="s">
        <v>19</v>
      </c>
      <c r="D18" s="172">
        <f t="shared" ref="D18:AI18" si="12">-(IF(D11&lt;$J$4,D11,$K$3)*$L$3+IF(D11&gt;$K$3,MIN(D11,$K$4)-$K$3,0)*$L$4+IF(D11&gt;$K$4,MIN(D11,$K$5)-$K$4,0)*$L$5+IF(D11&gt;$K$5,MIN(D11,$K$6)-$K$5,0)*$L$6+IF(D11&gt;$K$6,D11-$K$6,0)*$L$7)</f>
        <v>-310</v>
      </c>
      <c r="E18" s="172">
        <f t="shared" si="12"/>
        <v>-2261.1999999999998</v>
      </c>
      <c r="F18" s="172">
        <f t="shared" si="12"/>
        <v>-3778.5</v>
      </c>
      <c r="G18" s="172">
        <f t="shared" si="12"/>
        <v>-9280.0999999999985</v>
      </c>
      <c r="H18" s="172">
        <f t="shared" si="12"/>
        <v>-23036.399999999998</v>
      </c>
      <c r="I18" s="172">
        <f t="shared" si="12"/>
        <v>-28276</v>
      </c>
      <c r="J18" s="172">
        <f t="shared" si="12"/>
        <v>-47900.5</v>
      </c>
      <c r="K18" s="172">
        <f t="shared" si="12"/>
        <v>-56600.800000000003</v>
      </c>
      <c r="L18" s="172">
        <f t="shared" si="12"/>
        <v>-62611</v>
      </c>
      <c r="M18" s="172">
        <f t="shared" si="12"/>
        <v>-68661.100000000006</v>
      </c>
      <c r="N18" s="172">
        <f t="shared" si="12"/>
        <v>-75649.899999999994</v>
      </c>
      <c r="O18" s="172">
        <f t="shared" si="12"/>
        <v>-78115.3</v>
      </c>
      <c r="P18" s="172">
        <f t="shared" si="12"/>
        <v>-87508.6</v>
      </c>
      <c r="Q18" s="172">
        <f t="shared" si="12"/>
        <v>-88459.9</v>
      </c>
      <c r="R18" s="172">
        <f t="shared" si="12"/>
        <v>-93562.900000000009</v>
      </c>
      <c r="S18" s="172">
        <f t="shared" si="12"/>
        <v>-96763.3</v>
      </c>
      <c r="T18" s="172">
        <f t="shared" si="12"/>
        <v>-97605.400000000009</v>
      </c>
      <c r="U18" s="172">
        <f t="shared" si="12"/>
        <v>-175910.2</v>
      </c>
      <c r="V18" s="172">
        <f t="shared" si="12"/>
        <v>-177850.6</v>
      </c>
      <c r="W18" s="172">
        <f t="shared" si="12"/>
        <v>-188235.1</v>
      </c>
      <c r="X18" s="172">
        <f t="shared" si="12"/>
        <v>-194749.30000000002</v>
      </c>
      <c r="Y18" s="172">
        <f t="shared" si="12"/>
        <v>-196460.80000000002</v>
      </c>
      <c r="Z18" s="172">
        <f t="shared" si="12"/>
        <v>-219418</v>
      </c>
      <c r="AA18" s="172">
        <f t="shared" si="12"/>
        <v>-215272</v>
      </c>
      <c r="AB18" s="172">
        <f t="shared" si="12"/>
        <v>-236604</v>
      </c>
      <c r="AC18" s="172">
        <f t="shared" si="12"/>
        <v>-224738</v>
      </c>
      <c r="AD18" s="172">
        <f t="shared" si="12"/>
        <v>-243874</v>
      </c>
      <c r="AE18" s="172">
        <f t="shared" si="12"/>
        <v>-264734</v>
      </c>
      <c r="AF18" s="172">
        <f t="shared" si="12"/>
        <v>-241576</v>
      </c>
      <c r="AG18" s="172">
        <f t="shared" si="12"/>
        <v>-308122</v>
      </c>
      <c r="AH18" s="172">
        <f t="shared" si="12"/>
        <v>-334762</v>
      </c>
      <c r="AI18" s="172">
        <f t="shared" si="12"/>
        <v>-305186</v>
      </c>
      <c r="AJ18" s="172">
        <f t="shared" ref="AJ18:BK18" si="13">-(IF(AJ11&lt;$J$4,AJ11,$K$3)*$L$3+IF(AJ11&gt;$K$3,MIN(AJ11,$K$4)-$K$3,0)*$L$4+IF(AJ11&gt;$K$4,MIN(AJ11,$K$5)-$K$4,0)*$L$5+IF(AJ11&gt;$K$5,MIN(AJ11,$K$6)-$K$5,0)*$L$6+IF(AJ11&gt;$K$6,AJ11-$K$6,0)*$L$7)</f>
        <v>-327166</v>
      </c>
      <c r="AK18" s="172">
        <f t="shared" si="13"/>
        <v>-350796</v>
      </c>
      <c r="AL18" s="172">
        <f t="shared" si="13"/>
        <v>-376198</v>
      </c>
      <c r="AM18" s="172">
        <f t="shared" si="13"/>
        <v>-325226</v>
      </c>
      <c r="AN18" s="172">
        <f t="shared" si="13"/>
        <v>-344012</v>
      </c>
      <c r="AO18" s="172">
        <f t="shared" si="13"/>
        <v>-363926</v>
      </c>
      <c r="AP18" s="172">
        <f t="shared" si="13"/>
        <v>-385036</v>
      </c>
      <c r="AQ18" s="172">
        <f t="shared" si="13"/>
        <v>-407412</v>
      </c>
      <c r="AR18" s="172">
        <f t="shared" si="13"/>
        <v>-431130</v>
      </c>
      <c r="AS18" s="172">
        <f t="shared" si="13"/>
        <v>-456270</v>
      </c>
      <c r="AT18" s="172">
        <f t="shared" si="13"/>
        <v>-482920</v>
      </c>
      <c r="AU18" s="172">
        <f t="shared" si="13"/>
        <v>-511168</v>
      </c>
      <c r="AV18" s="172">
        <f t="shared" si="13"/>
        <v>-541112</v>
      </c>
      <c r="AW18" s="172">
        <f t="shared" si="13"/>
        <v>-572852</v>
      </c>
      <c r="AX18" s="172">
        <f t="shared" si="13"/>
        <v>-457900</v>
      </c>
      <c r="AY18" s="172">
        <f t="shared" si="13"/>
        <v>-477960</v>
      </c>
      <c r="AZ18" s="172">
        <f t="shared" si="13"/>
        <v>-498924</v>
      </c>
      <c r="BA18" s="172">
        <f t="shared" si="13"/>
        <v>-520830</v>
      </c>
      <c r="BB18" s="172">
        <f t="shared" si="13"/>
        <v>-543724</v>
      </c>
      <c r="BC18" s="172">
        <f t="shared" si="13"/>
        <v>-567646</v>
      </c>
      <c r="BD18" s="172">
        <f t="shared" si="13"/>
        <v>-592644</v>
      </c>
      <c r="BE18" s="172">
        <f t="shared" si="13"/>
        <v>-416550</v>
      </c>
      <c r="BF18" s="172">
        <f t="shared" si="13"/>
        <v>-428682</v>
      </c>
      <c r="BG18" s="172">
        <f t="shared" si="13"/>
        <v>-441180</v>
      </c>
      <c r="BH18" s="172">
        <f t="shared" si="13"/>
        <v>-454052</v>
      </c>
      <c r="BI18" s="172">
        <f t="shared" si="13"/>
        <v>-467310</v>
      </c>
      <c r="BJ18" s="172">
        <f t="shared" si="13"/>
        <v>-480966</v>
      </c>
      <c r="BK18" s="172">
        <f t="shared" si="13"/>
        <v>-495032</v>
      </c>
    </row>
    <row r="19" spans="2:63" ht="12.75">
      <c r="B19" s="125" t="s">
        <v>203</v>
      </c>
      <c r="C19" s="125" t="s">
        <v>19</v>
      </c>
      <c r="D19" s="172">
        <f t="shared" ref="D19:AI19" si="14">-(IF(D11&lt;$N$4,D11,$O$3)*$P$3+IF(D11&gt;$O$3,MIN(D11,$O$4)-$O$3,0)*$P$4+IF(D11&gt;$O$4,MIN(D11,$O$5)-$O$4,0)*$P$5+IF(D11&gt;$O$5,MIN(D11,$O$6)-$O$5,0)*$P$6+IF(D11&gt;$O$6,D12-$O$6,0)*$P$7)</f>
        <v>-497.5</v>
      </c>
      <c r="E19" s="172">
        <f t="shared" si="14"/>
        <v>-3668.2</v>
      </c>
      <c r="F19" s="172">
        <f t="shared" si="14"/>
        <v>-6111.5</v>
      </c>
      <c r="G19" s="172">
        <f t="shared" si="14"/>
        <v>-14961.9</v>
      </c>
      <c r="H19" s="172">
        <f t="shared" si="14"/>
        <v>-37091.599999999999</v>
      </c>
      <c r="I19" s="172">
        <f t="shared" si="14"/>
        <v>-46189</v>
      </c>
      <c r="J19" s="172">
        <f t="shared" si="14"/>
        <v>-80298.25</v>
      </c>
      <c r="K19" s="172">
        <f t="shared" si="14"/>
        <v>-95420.2</v>
      </c>
      <c r="L19" s="172">
        <f t="shared" si="14"/>
        <v>-105866.5</v>
      </c>
      <c r="M19" s="172">
        <f t="shared" si="14"/>
        <v>-116382.15</v>
      </c>
      <c r="N19" s="172">
        <f t="shared" si="14"/>
        <v>-128529.34999999999</v>
      </c>
      <c r="O19" s="172">
        <f t="shared" si="14"/>
        <v>-132814.45000000001</v>
      </c>
      <c r="P19" s="172">
        <f t="shared" si="14"/>
        <v>-149140.9</v>
      </c>
      <c r="Q19" s="172">
        <f t="shared" si="14"/>
        <v>-150794.34999999998</v>
      </c>
      <c r="R19" s="172">
        <f t="shared" si="14"/>
        <v>-159663.84999999998</v>
      </c>
      <c r="S19" s="172">
        <f t="shared" si="14"/>
        <v>-165226.45000000001</v>
      </c>
      <c r="T19" s="172">
        <f t="shared" si="14"/>
        <v>-166690.09999999998</v>
      </c>
      <c r="U19" s="172">
        <f t="shared" si="14"/>
        <v>-302791.3</v>
      </c>
      <c r="V19" s="172">
        <f t="shared" si="14"/>
        <v>-306163.89999999997</v>
      </c>
      <c r="W19" s="172">
        <f t="shared" si="14"/>
        <v>-324213.14999999997</v>
      </c>
      <c r="X19" s="172">
        <f t="shared" si="14"/>
        <v>-335535.45</v>
      </c>
      <c r="Y19" s="172">
        <f t="shared" si="14"/>
        <v>-338510.2</v>
      </c>
      <c r="Z19" s="172">
        <f t="shared" si="14"/>
        <v>-5710</v>
      </c>
      <c r="AA19" s="172">
        <f t="shared" si="14"/>
        <v>-5710</v>
      </c>
      <c r="AB19" s="172">
        <f t="shared" si="14"/>
        <v>-5710</v>
      </c>
      <c r="AC19" s="172">
        <f t="shared" si="14"/>
        <v>-5710</v>
      </c>
      <c r="AD19" s="172">
        <f t="shared" si="14"/>
        <v>-5710</v>
      </c>
      <c r="AE19" s="172">
        <f t="shared" si="14"/>
        <v>-5710</v>
      </c>
      <c r="AF19" s="172">
        <f t="shared" si="14"/>
        <v>-5710</v>
      </c>
      <c r="AG19" s="172">
        <f t="shared" si="14"/>
        <v>-5710</v>
      </c>
      <c r="AH19" s="172">
        <f t="shared" si="14"/>
        <v>-5710</v>
      </c>
      <c r="AI19" s="172">
        <f t="shared" si="14"/>
        <v>-5710</v>
      </c>
      <c r="AJ19" s="172">
        <f t="shared" ref="AJ19:BK19" si="15">-(IF(AJ11&lt;$N$4,AJ11,$O$3)*$P$3+IF(AJ11&gt;$O$3,MIN(AJ11,$O$4)-$O$3,0)*$P$4+IF(AJ11&gt;$O$4,MIN(AJ11,$O$5)-$O$4,0)*$P$5+IF(AJ11&gt;$O$5,MIN(AJ11,$O$6)-$O$5,0)*$P$6+IF(AJ11&gt;$O$6,AJ12-$O$6,0)*$P$7)</f>
        <v>-5710</v>
      </c>
      <c r="AK19" s="172">
        <f t="shared" si="15"/>
        <v>-5710</v>
      </c>
      <c r="AL19" s="172">
        <f t="shared" si="15"/>
        <v>-5710</v>
      </c>
      <c r="AM19" s="172">
        <f t="shared" si="15"/>
        <v>-5710</v>
      </c>
      <c r="AN19" s="172">
        <f t="shared" si="15"/>
        <v>-5710</v>
      </c>
      <c r="AO19" s="172">
        <f t="shared" si="15"/>
        <v>-5710</v>
      </c>
      <c r="AP19" s="172">
        <f t="shared" si="15"/>
        <v>-5710</v>
      </c>
      <c r="AQ19" s="172">
        <f t="shared" si="15"/>
        <v>-5710</v>
      </c>
      <c r="AR19" s="172">
        <f t="shared" si="15"/>
        <v>-5710</v>
      </c>
      <c r="AS19" s="172">
        <f t="shared" si="15"/>
        <v>-5710</v>
      </c>
      <c r="AT19" s="172">
        <f t="shared" si="15"/>
        <v>-5710</v>
      </c>
      <c r="AU19" s="172">
        <f t="shared" si="15"/>
        <v>-5710</v>
      </c>
      <c r="AV19" s="172">
        <f t="shared" si="15"/>
        <v>-5710</v>
      </c>
      <c r="AW19" s="172">
        <f t="shared" si="15"/>
        <v>-5710</v>
      </c>
      <c r="AX19" s="172">
        <f t="shared" si="15"/>
        <v>-5710</v>
      </c>
      <c r="AY19" s="172">
        <f t="shared" si="15"/>
        <v>-5710</v>
      </c>
      <c r="AZ19" s="172">
        <f t="shared" si="15"/>
        <v>-5710</v>
      </c>
      <c r="BA19" s="172">
        <f t="shared" si="15"/>
        <v>-5710</v>
      </c>
      <c r="BB19" s="172">
        <f t="shared" si="15"/>
        <v>-5710</v>
      </c>
      <c r="BC19" s="172">
        <f t="shared" si="15"/>
        <v>-5710</v>
      </c>
      <c r="BD19" s="172">
        <f t="shared" si="15"/>
        <v>-5710</v>
      </c>
      <c r="BE19" s="172">
        <f t="shared" si="15"/>
        <v>-5710</v>
      </c>
      <c r="BF19" s="172">
        <f t="shared" si="15"/>
        <v>-5710</v>
      </c>
      <c r="BG19" s="172">
        <f t="shared" si="15"/>
        <v>-5710</v>
      </c>
      <c r="BH19" s="172">
        <f t="shared" si="15"/>
        <v>-5710</v>
      </c>
      <c r="BI19" s="172">
        <f t="shared" si="15"/>
        <v>-5710</v>
      </c>
      <c r="BJ19" s="172">
        <f t="shared" si="15"/>
        <v>-5710</v>
      </c>
      <c r="BK19" s="172">
        <f t="shared" si="15"/>
        <v>-5710</v>
      </c>
    </row>
    <row r="20" spans="2:63" ht="12.75"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/>
      <c r="BK20" s="125"/>
    </row>
    <row r="21" spans="2:63" ht="12.75">
      <c r="B21" s="125" t="s">
        <v>215</v>
      </c>
      <c r="C21" s="125"/>
      <c r="D21" s="125"/>
      <c r="E21" s="125"/>
      <c r="F21" s="125"/>
      <c r="G21" s="171">
        <f>-90000/4</f>
        <v>-22500</v>
      </c>
      <c r="H21" s="171">
        <f>-90000/4</f>
        <v>-22500</v>
      </c>
      <c r="I21" s="171">
        <f>-90000/4</f>
        <v>-22500</v>
      </c>
      <c r="J21" s="171">
        <f>-90000/4</f>
        <v>-22500</v>
      </c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</row>
    <row r="22" spans="2:63" ht="12.75">
      <c r="B22" s="170" t="s">
        <v>216</v>
      </c>
      <c r="C22" s="170" t="s">
        <v>19</v>
      </c>
      <c r="D22" s="171">
        <f t="shared" ref="D22:AI22" si="16">D17+D13+D21</f>
        <v>-40000</v>
      </c>
      <c r="E22" s="171">
        <f t="shared" si="16"/>
        <v>-40000</v>
      </c>
      <c r="F22" s="171">
        <f t="shared" si="16"/>
        <v>-40000</v>
      </c>
      <c r="G22" s="171">
        <f t="shared" si="16"/>
        <v>-76742</v>
      </c>
      <c r="H22" s="171">
        <f t="shared" si="16"/>
        <v>-112628</v>
      </c>
      <c r="I22" s="171">
        <f t="shared" si="16"/>
        <v>-145935.45000000001</v>
      </c>
      <c r="J22" s="171">
        <f t="shared" si="16"/>
        <v>-233471.85</v>
      </c>
      <c r="K22" s="171">
        <f t="shared" si="16"/>
        <v>-272418.7</v>
      </c>
      <c r="L22" s="171">
        <f t="shared" si="16"/>
        <v>-330649.7</v>
      </c>
      <c r="M22" s="171">
        <f t="shared" si="16"/>
        <v>-393167.4</v>
      </c>
      <c r="N22" s="171">
        <f t="shared" si="16"/>
        <v>-463080.95</v>
      </c>
      <c r="O22" s="171">
        <f t="shared" si="16"/>
        <v>-522311.3</v>
      </c>
      <c r="P22" s="171">
        <f t="shared" si="16"/>
        <v>-606996.75</v>
      </c>
      <c r="Q22" s="171">
        <f t="shared" si="16"/>
        <v>-669224.04999999993</v>
      </c>
      <c r="R22" s="171">
        <f t="shared" si="16"/>
        <v>-746342.6</v>
      </c>
      <c r="S22" s="171">
        <f t="shared" si="16"/>
        <v>-820461.45</v>
      </c>
      <c r="T22" s="171">
        <f t="shared" si="16"/>
        <v>-888704.5</v>
      </c>
      <c r="U22" s="171">
        <f t="shared" si="16"/>
        <v>-1223115.3999999999</v>
      </c>
      <c r="V22" s="171">
        <f t="shared" si="16"/>
        <v>-1349773.1</v>
      </c>
      <c r="W22" s="171">
        <f t="shared" si="16"/>
        <v>-1506721.8</v>
      </c>
      <c r="X22" s="171">
        <f t="shared" si="16"/>
        <v>-1657571.15</v>
      </c>
      <c r="Y22" s="171">
        <f t="shared" si="16"/>
        <v>-1796452</v>
      </c>
      <c r="Z22" s="171">
        <f t="shared" si="16"/>
        <v>-1636907.2999999998</v>
      </c>
      <c r="AA22" s="171">
        <f t="shared" si="16"/>
        <v>-1780053.75</v>
      </c>
      <c r="AB22" s="171">
        <f t="shared" si="16"/>
        <v>-1964143.9</v>
      </c>
      <c r="AC22" s="171">
        <f t="shared" si="16"/>
        <v>-2106433.2000000002</v>
      </c>
      <c r="AD22" s="171">
        <f t="shared" si="16"/>
        <v>-2293598.1</v>
      </c>
      <c r="AE22" s="171">
        <f t="shared" si="16"/>
        <v>-2497610.5</v>
      </c>
      <c r="AF22" s="171">
        <f t="shared" si="16"/>
        <v>-2640815.3499999996</v>
      </c>
      <c r="AG22" s="171">
        <f t="shared" si="16"/>
        <v>-2921970.05</v>
      </c>
      <c r="AH22" s="171">
        <f t="shared" si="16"/>
        <v>-3182532.75</v>
      </c>
      <c r="AI22" s="171">
        <f t="shared" si="16"/>
        <v>-3365436.8499999996</v>
      </c>
      <c r="AJ22" s="171">
        <f t="shared" ref="AJ22:BK22" si="17">AJ17+AJ13+AJ21</f>
        <v>-3615832.45</v>
      </c>
      <c r="AK22" s="171">
        <f t="shared" si="17"/>
        <v>-3885009.8</v>
      </c>
      <c r="AL22" s="171">
        <f t="shared" si="17"/>
        <v>-4174375.5999999996</v>
      </c>
      <c r="AM22" s="171">
        <f t="shared" si="17"/>
        <v>-4350412.7</v>
      </c>
      <c r="AN22" s="171">
        <f t="shared" si="17"/>
        <v>-4609827.6500000004</v>
      </c>
      <c r="AO22" s="171">
        <f t="shared" si="17"/>
        <v>-4884808.25</v>
      </c>
      <c r="AP22" s="171">
        <f t="shared" si="17"/>
        <v>-5176289.5999999996</v>
      </c>
      <c r="AQ22" s="171">
        <f t="shared" si="17"/>
        <v>-5485259.5499999998</v>
      </c>
      <c r="AR22" s="171">
        <f t="shared" si="17"/>
        <v>-5812767.0499999998</v>
      </c>
      <c r="AS22" s="171">
        <f t="shared" si="17"/>
        <v>-6159923.0499999998</v>
      </c>
      <c r="AT22" s="171">
        <f t="shared" si="17"/>
        <v>-6527910.2999999998</v>
      </c>
      <c r="AU22" s="171">
        <f t="shared" si="17"/>
        <v>-6917975.3499999996</v>
      </c>
      <c r="AV22" s="171">
        <f t="shared" si="17"/>
        <v>-7331445.7999999998</v>
      </c>
      <c r="AW22" s="171">
        <f t="shared" si="17"/>
        <v>-7769723.75</v>
      </c>
      <c r="AX22" s="171">
        <f t="shared" si="17"/>
        <v>-7977969.5</v>
      </c>
      <c r="AY22" s="171">
        <f t="shared" si="17"/>
        <v>-8335770.75</v>
      </c>
      <c r="AZ22" s="171">
        <f t="shared" si="17"/>
        <v>-8709674.9000000004</v>
      </c>
      <c r="BA22" s="171">
        <f t="shared" si="17"/>
        <v>-9100402.9000000004</v>
      </c>
      <c r="BB22" s="171">
        <f t="shared" si="17"/>
        <v>-9508717.0500000007</v>
      </c>
      <c r="BC22" s="171">
        <f t="shared" si="17"/>
        <v>-9935402.6499999985</v>
      </c>
      <c r="BD22" s="171">
        <f t="shared" si="17"/>
        <v>-10381287.800000001</v>
      </c>
      <c r="BE22" s="171">
        <f t="shared" si="17"/>
        <v>-10498412.800000001</v>
      </c>
      <c r="BF22" s="171">
        <f t="shared" si="17"/>
        <v>-10812559.5</v>
      </c>
      <c r="BG22" s="171">
        <f t="shared" si="17"/>
        <v>-11136133.25</v>
      </c>
      <c r="BH22" s="171">
        <f t="shared" si="17"/>
        <v>-11469413.199999999</v>
      </c>
      <c r="BI22" s="171">
        <f t="shared" si="17"/>
        <v>-11812691.199999999</v>
      </c>
      <c r="BJ22" s="171">
        <f t="shared" si="17"/>
        <v>-12166267.800000001</v>
      </c>
      <c r="BK22" s="171">
        <f t="shared" si="17"/>
        <v>-12530452.25</v>
      </c>
    </row>
  </sheetData>
  <mergeCells count="6">
    <mergeCell ref="F1:I1"/>
    <mergeCell ref="A1:C7"/>
    <mergeCell ref="J2:K2"/>
    <mergeCell ref="N1:Q1"/>
    <mergeCell ref="N2:O2"/>
    <mergeCell ref="J1:M1"/>
  </mergeCells>
  <dataValidations count="1">
    <dataValidation type="list" allowBlank="1" showErrorMessage="1" sqref="E5" xr:uid="{00000000-0002-0000-0200-000000000000}">
      <formula1>$S$2:$S$6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K40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ColWidth="12.5703125" defaultRowHeight="15" customHeight="1"/>
  <cols>
    <col min="1" max="1" width="2.42578125" customWidth="1"/>
    <col min="2" max="2" width="47.140625" customWidth="1"/>
    <col min="3" max="3" width="8.85546875" customWidth="1"/>
    <col min="4" max="4" width="11.85546875" customWidth="1"/>
    <col min="6" max="6" width="14.28515625" customWidth="1"/>
    <col min="7" max="7" width="14.140625" customWidth="1"/>
    <col min="8" max="8" width="14" customWidth="1"/>
  </cols>
  <sheetData>
    <row r="1" spans="1:9" ht="12.75">
      <c r="A1" s="225" t="s">
        <v>217</v>
      </c>
      <c r="B1" s="220"/>
      <c r="C1" s="221"/>
      <c r="D1" s="173"/>
      <c r="E1" s="174"/>
      <c r="F1" s="174"/>
      <c r="G1" s="174"/>
      <c r="H1" s="174"/>
      <c r="I1" s="174"/>
    </row>
    <row r="2" spans="1:9" ht="12.75">
      <c r="A2" s="222"/>
      <c r="B2" s="207"/>
      <c r="C2" s="223"/>
      <c r="D2" s="175"/>
      <c r="E2" s="175"/>
      <c r="F2" s="175"/>
      <c r="G2" s="175"/>
      <c r="H2" s="175"/>
      <c r="I2" s="175"/>
    </row>
    <row r="3" spans="1:9">
      <c r="A3" s="222"/>
      <c r="B3" s="207"/>
      <c r="C3" s="223"/>
      <c r="D3" s="176"/>
      <c r="E3" s="176"/>
      <c r="F3" s="176"/>
      <c r="G3" s="176"/>
      <c r="H3" s="176"/>
      <c r="I3" s="177"/>
    </row>
    <row r="4" spans="1:9" ht="20.25">
      <c r="A4" s="178"/>
      <c r="B4" s="179"/>
      <c r="C4" s="180"/>
      <c r="D4" s="176">
        <v>1</v>
      </c>
      <c r="E4" s="176">
        <f>D4+1</f>
        <v>2</v>
      </c>
      <c r="F4" s="176">
        <f>E4+1</f>
        <v>3</v>
      </c>
      <c r="G4" s="176">
        <f>F4+1</f>
        <v>4</v>
      </c>
      <c r="H4" s="176">
        <f>G4+1</f>
        <v>5</v>
      </c>
      <c r="I4" s="177"/>
    </row>
    <row r="5" spans="1:9">
      <c r="A5" s="181"/>
      <c r="B5" s="181" t="str">
        <f>CardFinancialModel!B14</f>
        <v>Total # of Active Cardholders</v>
      </c>
      <c r="C5" s="181" t="str">
        <f>CardFinancialModel!C14</f>
        <v>#</v>
      </c>
      <c r="D5" s="182">
        <f>CardFinancialModel!D14</f>
        <v>208539</v>
      </c>
      <c r="E5" s="182">
        <f>CardFinancialModel!E14</f>
        <v>1069015</v>
      </c>
      <c r="F5" s="182">
        <f>CardFinancialModel!F14</f>
        <v>2765846</v>
      </c>
      <c r="G5" s="182">
        <f>CardFinancialModel!G14</f>
        <v>5409035</v>
      </c>
      <c r="H5" s="182">
        <f>CardFinancialModel!H14</f>
        <v>8290145</v>
      </c>
      <c r="I5" s="183"/>
    </row>
    <row r="6" spans="1:9" ht="14.25">
      <c r="A6" s="184"/>
      <c r="B6" s="184" t="str">
        <f>CardFinancialModel!B19</f>
        <v>Total # of Transactions</v>
      </c>
      <c r="C6" s="184" t="str">
        <f>CardFinancialModel!C19</f>
        <v>#</v>
      </c>
      <c r="D6" s="185">
        <f>CardFinancialModel!D19</f>
        <v>8077290</v>
      </c>
      <c r="E6" s="185">
        <f>CardFinancialModel!E19</f>
        <v>73395810</v>
      </c>
      <c r="F6" s="185">
        <f>CardFinancialModel!F19</f>
        <v>280974472</v>
      </c>
      <c r="G6" s="185">
        <f>CardFinancialModel!G19</f>
        <v>694609267</v>
      </c>
      <c r="H6" s="185">
        <f>CardFinancialModel!H19</f>
        <v>1261834710</v>
      </c>
      <c r="I6" s="183"/>
    </row>
    <row r="7" spans="1:9" ht="14.25">
      <c r="A7" s="184"/>
      <c r="B7" s="184" t="str">
        <f>CardFinancialModel!B24</f>
        <v>Total Volume</v>
      </c>
      <c r="C7" s="184" t="str">
        <f>CardFinancialModel!C24</f>
        <v>R$</v>
      </c>
      <c r="D7" s="186">
        <f>CardFinancialModel!D24</f>
        <v>828582900</v>
      </c>
      <c r="E7" s="186">
        <f>CardFinancialModel!E24</f>
        <v>8214649080</v>
      </c>
      <c r="F7" s="186">
        <f>CardFinancialModel!F24</f>
        <v>34908344012</v>
      </c>
      <c r="G7" s="186">
        <f>CardFinancialModel!G24</f>
        <v>94132403603</v>
      </c>
      <c r="H7" s="186">
        <f>CardFinancialModel!H24</f>
        <v>185489702370</v>
      </c>
      <c r="I7" s="183"/>
    </row>
    <row r="8" spans="1:9" ht="14.25">
      <c r="A8" s="184"/>
      <c r="B8" s="184"/>
      <c r="C8" s="184"/>
      <c r="D8" s="186"/>
      <c r="E8" s="186"/>
      <c r="F8" s="186"/>
      <c r="G8" s="186"/>
      <c r="H8" s="186"/>
      <c r="I8" s="183"/>
    </row>
    <row r="9" spans="1:9" ht="14.25">
      <c r="A9" s="184"/>
      <c r="B9" s="184" t="str">
        <f>CardFinancialModel!B29</f>
        <v>(+) Interchange Fee</v>
      </c>
      <c r="C9" s="184" t="str">
        <f>CardFinancialModel!C29</f>
        <v>R$</v>
      </c>
      <c r="D9" s="186">
        <f>CardFinancialModel!D29</f>
        <v>14334484.17</v>
      </c>
      <c r="E9" s="186">
        <f>CardFinancialModel!E29</f>
        <v>142113429.08399999</v>
      </c>
      <c r="F9" s="186">
        <f>CardFinancialModel!F29</f>
        <v>603914351.40759993</v>
      </c>
      <c r="G9" s="186">
        <f>CardFinancialModel!G29</f>
        <v>1628490582.3318999</v>
      </c>
      <c r="H9" s="186">
        <f>CardFinancialModel!H29</f>
        <v>3208971851.0009995</v>
      </c>
      <c r="I9" s="183"/>
    </row>
    <row r="10" spans="1:9" ht="14.25">
      <c r="A10" s="184"/>
      <c r="B10" s="184"/>
      <c r="C10" s="184"/>
      <c r="D10" s="186"/>
      <c r="E10" s="186"/>
      <c r="F10" s="186"/>
      <c r="G10" s="186"/>
      <c r="H10" s="186"/>
      <c r="I10" s="183"/>
    </row>
    <row r="11" spans="1:9" ht="14.25">
      <c r="A11" s="184"/>
      <c r="B11" s="184" t="str">
        <f>CardFinancialModel!B68</f>
        <v>(-) TOTAL COSTS with Gross-Up</v>
      </c>
      <c r="C11" s="184" t="str">
        <f>CardFinancialModel!C68</f>
        <v>R$</v>
      </c>
      <c r="D11" s="186">
        <f>CardFinancialModel!D68</f>
        <v>-10251849.91443125</v>
      </c>
      <c r="E11" s="186">
        <f>CardFinancialModel!E68</f>
        <v>-69383887.688410014</v>
      </c>
      <c r="F11" s="186">
        <f>CardFinancialModel!F68</f>
        <v>-244835637.82728648</v>
      </c>
      <c r="G11" s="186">
        <f>CardFinancialModel!G68</f>
        <v>-614984856.68952155</v>
      </c>
      <c r="H11" s="186">
        <f>CardFinancialModel!H68</f>
        <v>-1165294578.9465837</v>
      </c>
      <c r="I11" s="183"/>
    </row>
    <row r="12" spans="1:9" ht="14.25">
      <c r="A12" s="184"/>
      <c r="B12" s="184"/>
      <c r="C12" s="184"/>
      <c r="D12" s="186"/>
      <c r="E12" s="186"/>
      <c r="F12" s="186"/>
      <c r="G12" s="186"/>
      <c r="H12" s="186"/>
      <c r="I12" s="183"/>
    </row>
    <row r="13" spans="1:9" ht="14.25">
      <c r="A13" s="184"/>
      <c r="B13" s="184" t="str">
        <f>CardFinancialModel!B70</f>
        <v>(=) Result - pré bandeira</v>
      </c>
      <c r="C13" s="184" t="str">
        <f>CardFinancialModel!C70</f>
        <v>R$</v>
      </c>
      <c r="D13" s="186">
        <f>CardFinancialModel!D70</f>
        <v>4082634.2555687502</v>
      </c>
      <c r="E13" s="186">
        <f>CardFinancialModel!E70</f>
        <v>72729541.395589978</v>
      </c>
      <c r="F13" s="186">
        <f>CardFinancialModel!F70</f>
        <v>359078713.58031344</v>
      </c>
      <c r="G13" s="186">
        <f>CardFinancialModel!G70</f>
        <v>1013505725.6423783</v>
      </c>
      <c r="H13" s="186">
        <f>CardFinancialModel!H70</f>
        <v>2043677272.0544157</v>
      </c>
      <c r="I13" s="183"/>
    </row>
    <row r="14" spans="1:9" ht="14.25">
      <c r="A14" s="184"/>
      <c r="B14" s="184" t="str">
        <f>CardFinancialModel!B73</f>
        <v>(-) Bandeira Costs</v>
      </c>
      <c r="C14" s="184" t="str">
        <f>CardFinancialModel!C73</f>
        <v>R$</v>
      </c>
      <c r="D14" s="186">
        <f>CardFinancialModel!D73</f>
        <v>-5799237.2313999999</v>
      </c>
      <c r="E14" s="186">
        <f>CardFinancialModel!E73</f>
        <v>-52584012.633933328</v>
      </c>
      <c r="F14" s="186">
        <f>CardFinancialModel!F73</f>
        <v>-186396593.20725334</v>
      </c>
      <c r="G14" s="186">
        <f>CardFinancialModel!G73</f>
        <v>-437173314.69870335</v>
      </c>
      <c r="H14" s="186">
        <f>CardFinancialModel!H73</f>
        <v>-788687352.86843348</v>
      </c>
      <c r="I14" s="183"/>
    </row>
    <row r="15" spans="1:9" ht="15" customHeight="1">
      <c r="A15" s="187"/>
      <c r="B15" s="187"/>
      <c r="C15" s="187"/>
      <c r="D15" s="188"/>
      <c r="E15" s="188"/>
      <c r="F15" s="188"/>
      <c r="G15" s="188"/>
      <c r="H15" s="188"/>
      <c r="I15" s="189"/>
    </row>
    <row r="16" spans="1:9" ht="15" customHeight="1">
      <c r="A16" s="187"/>
      <c r="B16" s="187" t="str">
        <f>CardFinancialModel!B104</f>
        <v>(=) Result - pós custos bandeira</v>
      </c>
      <c r="C16" s="187" t="str">
        <f>CardFinancialModel!C104</f>
        <v>R$</v>
      </c>
      <c r="D16" s="188">
        <f>CardFinancialModel!D104</f>
        <v>-1716602.9758312507</v>
      </c>
      <c r="E16" s="188">
        <f>CardFinancialModel!E104</f>
        <v>20145528.761656653</v>
      </c>
      <c r="F16" s="188">
        <f>CardFinancialModel!F104</f>
        <v>172682120.37306014</v>
      </c>
      <c r="G16" s="188">
        <f>CardFinancialModel!G104</f>
        <v>576332410.94367492</v>
      </c>
      <c r="H16" s="188">
        <f>CardFinancialModel!H104</f>
        <v>1254989919.1859827</v>
      </c>
      <c r="I16" s="187"/>
    </row>
    <row r="17" spans="2:63" ht="14.25">
      <c r="B17" s="184" t="s">
        <v>218</v>
      </c>
      <c r="C17" s="184" t="s">
        <v>19</v>
      </c>
      <c r="D17" s="186">
        <f t="array" ref="D17">SUM(IF($D$22:$BK$22=D4,$D$38:$BK$38))</f>
        <v>-2670405.35</v>
      </c>
      <c r="E17" s="186">
        <f t="array" ref="E17">SUM(IF($D$22:$BK$22=E4,$D$38:$BK$38))</f>
        <v>-14682323.849999998</v>
      </c>
      <c r="F17" s="186">
        <f t="array" ref="F17">SUM(IF($D$22:$BK$22=F4,$D$38:$BK$38))</f>
        <v>-36998171.25</v>
      </c>
      <c r="G17" s="186">
        <f t="array" ref="G17">SUM(IF($D$22:$BK$22=G4,$D$38:$BK$38))</f>
        <v>-76989670.599999994</v>
      </c>
      <c r="H17" s="186">
        <f t="array" ref="H17">SUM(IF($D$22:$BK$22=H4,$D$38:$BK$38))</f>
        <v>-128061415.3</v>
      </c>
      <c r="I17" s="186">
        <f>SUM(D17:H17)</f>
        <v>-259401986.34999999</v>
      </c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  <c r="AL17" s="184"/>
      <c r="AM17" s="184"/>
      <c r="AN17" s="184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  <c r="BC17" s="184"/>
      <c r="BD17" s="184"/>
      <c r="BE17" s="184"/>
      <c r="BF17" s="184"/>
      <c r="BG17" s="184"/>
      <c r="BH17" s="184"/>
      <c r="BI17" s="184"/>
      <c r="BJ17" s="184"/>
      <c r="BK17" s="184"/>
    </row>
    <row r="18" spans="2:63" ht="14.25">
      <c r="B18" s="190" t="s">
        <v>219</v>
      </c>
      <c r="C18" s="184" t="s">
        <v>19</v>
      </c>
      <c r="D18" s="186">
        <f t="array" ref="D18">SUM(IF($D$22:$BK$22=D4,$D$39:$BK$39))</f>
        <v>5385785.2999999998</v>
      </c>
      <c r="E18" s="186">
        <f t="array" ref="E18">SUM(IF($D$22:$BK$22=E4,$D$39:$BK$39))</f>
        <v>53007164.320000008</v>
      </c>
      <c r="F18" s="186">
        <f t="array" ref="F18">SUM(IF($D$22:$BK$22=F4,$D$39:$BK$39))</f>
        <v>219103705.46000001</v>
      </c>
      <c r="G18" s="186">
        <f t="array" ref="G18">SUM(IF($D$22:$BK$22=G4,$D$39:$BK$39))</f>
        <v>604000982.22000003</v>
      </c>
      <c r="H18" s="186">
        <f t="array" ref="H18">SUM(IF($D$22:$BK$22=H4,$D$39:$BK$39))</f>
        <v>1174768112.0699999</v>
      </c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  <c r="X18" s="184"/>
      <c r="Y18" s="184"/>
      <c r="Z18" s="184"/>
      <c r="AA18" s="184"/>
      <c r="AB18" s="184"/>
      <c r="AC18" s="184"/>
      <c r="AD18" s="184"/>
      <c r="AE18" s="184"/>
      <c r="AF18" s="184"/>
      <c r="AG18" s="184"/>
      <c r="AH18" s="184"/>
      <c r="AI18" s="184"/>
      <c r="AJ18" s="184"/>
      <c r="AK18" s="184"/>
      <c r="AL18" s="184"/>
      <c r="AM18" s="184"/>
      <c r="AN18" s="184"/>
      <c r="AO18" s="184"/>
      <c r="AP18" s="184"/>
      <c r="AQ18" s="184"/>
      <c r="AR18" s="184"/>
      <c r="AS18" s="184"/>
      <c r="AT18" s="184"/>
      <c r="AU18" s="184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4"/>
      <c r="BJ18" s="184"/>
      <c r="BK18" s="184"/>
    </row>
    <row r="19" spans="2:63" ht="15" customHeight="1">
      <c r="B19" s="187" t="s">
        <v>220</v>
      </c>
      <c r="C19" s="187" t="s">
        <v>19</v>
      </c>
      <c r="D19" s="188">
        <f>D16+D17+D18</f>
        <v>998776.97416874859</v>
      </c>
      <c r="E19" s="188">
        <f>E16+E17+E18</f>
        <v>58470369.231656663</v>
      </c>
      <c r="F19" s="188">
        <f>F16+F17+F18</f>
        <v>354787654.58306015</v>
      </c>
      <c r="G19" s="188">
        <f>G16+G17+G18</f>
        <v>1103343722.5636749</v>
      </c>
      <c r="H19" s="188">
        <f>H16+H17+H18</f>
        <v>2301696615.9559827</v>
      </c>
      <c r="I19" s="191"/>
      <c r="J19" s="191"/>
      <c r="K19" s="191"/>
      <c r="L19" s="191"/>
      <c r="M19" s="191"/>
      <c r="N19" s="191"/>
      <c r="O19" s="191"/>
      <c r="P19" s="191"/>
      <c r="Q19" s="191"/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  <c r="AC19" s="191"/>
      <c r="AD19" s="191"/>
      <c r="AE19" s="191"/>
      <c r="AF19" s="191"/>
      <c r="AG19" s="191"/>
      <c r="AH19" s="191"/>
      <c r="AI19" s="191"/>
      <c r="AJ19" s="191"/>
      <c r="AK19" s="191"/>
      <c r="AL19" s="191"/>
      <c r="AM19" s="191"/>
      <c r="AN19" s="191"/>
      <c r="AO19" s="191"/>
      <c r="AP19" s="191"/>
      <c r="AQ19" s="191"/>
      <c r="AR19" s="191"/>
      <c r="AS19" s="191"/>
      <c r="AT19" s="191"/>
      <c r="AU19" s="191"/>
      <c r="AV19" s="191"/>
      <c r="AW19" s="191"/>
      <c r="AX19" s="191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</row>
    <row r="20" spans="2:63" ht="14.25">
      <c r="B20" s="184"/>
      <c r="C20" s="184"/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  <c r="X20" s="184"/>
      <c r="Y20" s="184"/>
      <c r="Z20" s="184"/>
      <c r="AA20" s="184"/>
      <c r="AB20" s="184"/>
      <c r="AC20" s="184"/>
      <c r="AD20" s="184"/>
      <c r="AE20" s="184"/>
      <c r="AF20" s="184"/>
      <c r="AG20" s="184"/>
      <c r="AH20" s="184"/>
      <c r="AI20" s="184"/>
      <c r="AJ20" s="184"/>
      <c r="AK20" s="184"/>
      <c r="AL20" s="184"/>
      <c r="AM20" s="184"/>
      <c r="AN20" s="18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 s="184"/>
      <c r="AZ20" s="184"/>
      <c r="BA20" s="184"/>
      <c r="BB20" s="184"/>
      <c r="BC20" s="184"/>
      <c r="BD20" s="184"/>
      <c r="BE20" s="184"/>
      <c r="BF20" s="184"/>
      <c r="BG20" s="184"/>
      <c r="BH20" s="184"/>
      <c r="BI20" s="184"/>
      <c r="BJ20" s="184"/>
      <c r="BK20" s="184"/>
    </row>
    <row r="21" spans="2:63" ht="14.25">
      <c r="B21" s="192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92"/>
      <c r="P21" s="192"/>
      <c r="Q21" s="192"/>
      <c r="R21" s="192"/>
      <c r="S21" s="192"/>
      <c r="T21" s="192"/>
      <c r="U21" s="192"/>
      <c r="V21" s="192"/>
      <c r="W21" s="192"/>
      <c r="X21" s="192"/>
      <c r="Y21" s="192"/>
      <c r="Z21" s="192"/>
      <c r="AA21" s="192"/>
      <c r="AB21" s="192"/>
      <c r="AC21" s="192"/>
      <c r="AD21" s="192"/>
      <c r="AE21" s="192"/>
      <c r="AF21" s="192"/>
      <c r="AG21" s="192"/>
      <c r="AH21" s="192"/>
      <c r="AI21" s="192"/>
      <c r="AJ21" s="192"/>
      <c r="AK21" s="192"/>
      <c r="AL21" s="192"/>
      <c r="AM21" s="192"/>
      <c r="AN21" s="192"/>
      <c r="AO21" s="192"/>
      <c r="AP21" s="192"/>
      <c r="AQ21" s="192"/>
      <c r="AR21" s="192"/>
      <c r="AS21" s="192"/>
      <c r="AT21" s="192"/>
      <c r="AU21" s="192"/>
      <c r="AV21" s="192"/>
      <c r="AW21" s="192"/>
      <c r="AX21" s="192"/>
      <c r="AY21" s="192"/>
      <c r="AZ21" s="192"/>
      <c r="BA21" s="192"/>
      <c r="BB21" s="192"/>
      <c r="BC21" s="192"/>
      <c r="BD21" s="192"/>
      <c r="BE21" s="192"/>
      <c r="BF21" s="192"/>
      <c r="BG21" s="192"/>
      <c r="BH21" s="192"/>
      <c r="BI21" s="192"/>
      <c r="BJ21" s="192"/>
      <c r="BK21" s="192"/>
    </row>
    <row r="22" spans="2:63" ht="14.25">
      <c r="B22" s="194"/>
      <c r="C22" s="195"/>
      <c r="D22" s="196">
        <v>1</v>
      </c>
      <c r="E22" s="196">
        <f t="shared" ref="E22:AJ22" si="0">IF(MOD(D23,12)=0,D22+1,D22)</f>
        <v>1</v>
      </c>
      <c r="F22" s="196">
        <f t="shared" si="0"/>
        <v>1</v>
      </c>
      <c r="G22" s="196">
        <f t="shared" si="0"/>
        <v>1</v>
      </c>
      <c r="H22" s="196">
        <f t="shared" si="0"/>
        <v>1</v>
      </c>
      <c r="I22" s="196">
        <f t="shared" si="0"/>
        <v>1</v>
      </c>
      <c r="J22" s="196">
        <f t="shared" si="0"/>
        <v>1</v>
      </c>
      <c r="K22" s="196">
        <f t="shared" si="0"/>
        <v>1</v>
      </c>
      <c r="L22" s="196">
        <f t="shared" si="0"/>
        <v>1</v>
      </c>
      <c r="M22" s="196">
        <f t="shared" si="0"/>
        <v>1</v>
      </c>
      <c r="N22" s="196">
        <f t="shared" si="0"/>
        <v>1</v>
      </c>
      <c r="O22" s="196">
        <f t="shared" si="0"/>
        <v>1</v>
      </c>
      <c r="P22" s="196">
        <f t="shared" si="0"/>
        <v>2</v>
      </c>
      <c r="Q22" s="196">
        <f t="shared" si="0"/>
        <v>2</v>
      </c>
      <c r="R22" s="196">
        <f t="shared" si="0"/>
        <v>2</v>
      </c>
      <c r="S22" s="196">
        <f t="shared" si="0"/>
        <v>2</v>
      </c>
      <c r="T22" s="196">
        <f t="shared" si="0"/>
        <v>2</v>
      </c>
      <c r="U22" s="196">
        <f t="shared" si="0"/>
        <v>2</v>
      </c>
      <c r="V22" s="196">
        <f t="shared" si="0"/>
        <v>2</v>
      </c>
      <c r="W22" s="196">
        <f t="shared" si="0"/>
        <v>2</v>
      </c>
      <c r="X22" s="196">
        <f t="shared" si="0"/>
        <v>2</v>
      </c>
      <c r="Y22" s="196">
        <f t="shared" si="0"/>
        <v>2</v>
      </c>
      <c r="Z22" s="196">
        <f t="shared" si="0"/>
        <v>2</v>
      </c>
      <c r="AA22" s="196">
        <f t="shared" si="0"/>
        <v>2</v>
      </c>
      <c r="AB22" s="196">
        <f t="shared" si="0"/>
        <v>3</v>
      </c>
      <c r="AC22" s="196">
        <f t="shared" si="0"/>
        <v>3</v>
      </c>
      <c r="AD22" s="196">
        <f t="shared" si="0"/>
        <v>3</v>
      </c>
      <c r="AE22" s="196">
        <f t="shared" si="0"/>
        <v>3</v>
      </c>
      <c r="AF22" s="196">
        <f t="shared" si="0"/>
        <v>3</v>
      </c>
      <c r="AG22" s="196">
        <f t="shared" si="0"/>
        <v>3</v>
      </c>
      <c r="AH22" s="196">
        <f t="shared" si="0"/>
        <v>3</v>
      </c>
      <c r="AI22" s="196">
        <f t="shared" si="0"/>
        <v>3</v>
      </c>
      <c r="AJ22" s="196">
        <f t="shared" si="0"/>
        <v>3</v>
      </c>
      <c r="AK22" s="196">
        <f t="shared" ref="AK22:BK22" si="1">IF(MOD(AJ23,12)=0,AJ22+1,AJ22)</f>
        <v>3</v>
      </c>
      <c r="AL22" s="196">
        <f t="shared" si="1"/>
        <v>3</v>
      </c>
      <c r="AM22" s="196">
        <f t="shared" si="1"/>
        <v>3</v>
      </c>
      <c r="AN22" s="196">
        <f t="shared" si="1"/>
        <v>4</v>
      </c>
      <c r="AO22" s="196">
        <f t="shared" si="1"/>
        <v>4</v>
      </c>
      <c r="AP22" s="196">
        <f t="shared" si="1"/>
        <v>4</v>
      </c>
      <c r="AQ22" s="196">
        <f t="shared" si="1"/>
        <v>4</v>
      </c>
      <c r="AR22" s="196">
        <f t="shared" si="1"/>
        <v>4</v>
      </c>
      <c r="AS22" s="196">
        <f t="shared" si="1"/>
        <v>4</v>
      </c>
      <c r="AT22" s="196">
        <f t="shared" si="1"/>
        <v>4</v>
      </c>
      <c r="AU22" s="196">
        <f t="shared" si="1"/>
        <v>4</v>
      </c>
      <c r="AV22" s="196">
        <f t="shared" si="1"/>
        <v>4</v>
      </c>
      <c r="AW22" s="196">
        <f t="shared" si="1"/>
        <v>4</v>
      </c>
      <c r="AX22" s="196">
        <f t="shared" si="1"/>
        <v>4</v>
      </c>
      <c r="AY22" s="196">
        <f t="shared" si="1"/>
        <v>4</v>
      </c>
      <c r="AZ22" s="196">
        <f t="shared" si="1"/>
        <v>5</v>
      </c>
      <c r="BA22" s="196">
        <f t="shared" si="1"/>
        <v>5</v>
      </c>
      <c r="BB22" s="196">
        <f t="shared" si="1"/>
        <v>5</v>
      </c>
      <c r="BC22" s="196">
        <f t="shared" si="1"/>
        <v>5</v>
      </c>
      <c r="BD22" s="196">
        <f t="shared" si="1"/>
        <v>5</v>
      </c>
      <c r="BE22" s="196">
        <f t="shared" si="1"/>
        <v>5</v>
      </c>
      <c r="BF22" s="196">
        <f t="shared" si="1"/>
        <v>5</v>
      </c>
      <c r="BG22" s="196">
        <f t="shared" si="1"/>
        <v>5</v>
      </c>
      <c r="BH22" s="196">
        <f t="shared" si="1"/>
        <v>5</v>
      </c>
      <c r="BI22" s="196">
        <f t="shared" si="1"/>
        <v>5</v>
      </c>
      <c r="BJ22" s="196">
        <f t="shared" si="1"/>
        <v>5</v>
      </c>
      <c r="BK22" s="196">
        <f t="shared" si="1"/>
        <v>5</v>
      </c>
    </row>
    <row r="23" spans="2:63">
      <c r="B23" s="194"/>
      <c r="C23" s="193"/>
      <c r="D23" s="197">
        <v>1</v>
      </c>
      <c r="E23" s="197">
        <f t="shared" ref="E23:AJ23" si="2">D23+1</f>
        <v>2</v>
      </c>
      <c r="F23" s="197">
        <f t="shared" si="2"/>
        <v>3</v>
      </c>
      <c r="G23" s="197">
        <f t="shared" si="2"/>
        <v>4</v>
      </c>
      <c r="H23" s="197">
        <f t="shared" si="2"/>
        <v>5</v>
      </c>
      <c r="I23" s="197">
        <f t="shared" si="2"/>
        <v>6</v>
      </c>
      <c r="J23" s="197">
        <f t="shared" si="2"/>
        <v>7</v>
      </c>
      <c r="K23" s="197">
        <f t="shared" si="2"/>
        <v>8</v>
      </c>
      <c r="L23" s="197">
        <f t="shared" si="2"/>
        <v>9</v>
      </c>
      <c r="M23" s="197">
        <f t="shared" si="2"/>
        <v>10</v>
      </c>
      <c r="N23" s="197">
        <f t="shared" si="2"/>
        <v>11</v>
      </c>
      <c r="O23" s="197">
        <f t="shared" si="2"/>
        <v>12</v>
      </c>
      <c r="P23" s="197">
        <f t="shared" si="2"/>
        <v>13</v>
      </c>
      <c r="Q23" s="197">
        <f t="shared" si="2"/>
        <v>14</v>
      </c>
      <c r="R23" s="197">
        <f t="shared" si="2"/>
        <v>15</v>
      </c>
      <c r="S23" s="197">
        <f t="shared" si="2"/>
        <v>16</v>
      </c>
      <c r="T23" s="197">
        <f t="shared" si="2"/>
        <v>17</v>
      </c>
      <c r="U23" s="197">
        <f t="shared" si="2"/>
        <v>18</v>
      </c>
      <c r="V23" s="197">
        <f t="shared" si="2"/>
        <v>19</v>
      </c>
      <c r="W23" s="197">
        <f t="shared" si="2"/>
        <v>20</v>
      </c>
      <c r="X23" s="197">
        <f t="shared" si="2"/>
        <v>21</v>
      </c>
      <c r="Y23" s="197">
        <f t="shared" si="2"/>
        <v>22</v>
      </c>
      <c r="Z23" s="197">
        <f t="shared" si="2"/>
        <v>23</v>
      </c>
      <c r="AA23" s="197">
        <f t="shared" si="2"/>
        <v>24</v>
      </c>
      <c r="AB23" s="197">
        <f t="shared" si="2"/>
        <v>25</v>
      </c>
      <c r="AC23" s="197">
        <f t="shared" si="2"/>
        <v>26</v>
      </c>
      <c r="AD23" s="197">
        <f t="shared" si="2"/>
        <v>27</v>
      </c>
      <c r="AE23" s="197">
        <f t="shared" si="2"/>
        <v>28</v>
      </c>
      <c r="AF23" s="197">
        <f t="shared" si="2"/>
        <v>29</v>
      </c>
      <c r="AG23" s="197">
        <f t="shared" si="2"/>
        <v>30</v>
      </c>
      <c r="AH23" s="197">
        <f t="shared" si="2"/>
        <v>31</v>
      </c>
      <c r="AI23" s="197">
        <f t="shared" si="2"/>
        <v>32</v>
      </c>
      <c r="AJ23" s="197">
        <f t="shared" si="2"/>
        <v>33</v>
      </c>
      <c r="AK23" s="197">
        <f t="shared" ref="AK23:BK23" si="3">AJ23+1</f>
        <v>34</v>
      </c>
      <c r="AL23" s="197">
        <f t="shared" si="3"/>
        <v>35</v>
      </c>
      <c r="AM23" s="197">
        <f t="shared" si="3"/>
        <v>36</v>
      </c>
      <c r="AN23" s="197">
        <f t="shared" si="3"/>
        <v>37</v>
      </c>
      <c r="AO23" s="197">
        <f t="shared" si="3"/>
        <v>38</v>
      </c>
      <c r="AP23" s="197">
        <f t="shared" si="3"/>
        <v>39</v>
      </c>
      <c r="AQ23" s="197">
        <f t="shared" si="3"/>
        <v>40</v>
      </c>
      <c r="AR23" s="197">
        <f t="shared" si="3"/>
        <v>41</v>
      </c>
      <c r="AS23" s="197">
        <f t="shared" si="3"/>
        <v>42</v>
      </c>
      <c r="AT23" s="197">
        <f t="shared" si="3"/>
        <v>43</v>
      </c>
      <c r="AU23" s="197">
        <f t="shared" si="3"/>
        <v>44</v>
      </c>
      <c r="AV23" s="197">
        <f t="shared" si="3"/>
        <v>45</v>
      </c>
      <c r="AW23" s="197">
        <f t="shared" si="3"/>
        <v>46</v>
      </c>
      <c r="AX23" s="197">
        <f t="shared" si="3"/>
        <v>47</v>
      </c>
      <c r="AY23" s="197">
        <f t="shared" si="3"/>
        <v>48</v>
      </c>
      <c r="AZ23" s="197">
        <f t="shared" si="3"/>
        <v>49</v>
      </c>
      <c r="BA23" s="197">
        <f t="shared" si="3"/>
        <v>50</v>
      </c>
      <c r="BB23" s="197">
        <f t="shared" si="3"/>
        <v>51</v>
      </c>
      <c r="BC23" s="197">
        <f t="shared" si="3"/>
        <v>52</v>
      </c>
      <c r="BD23" s="197">
        <f t="shared" si="3"/>
        <v>53</v>
      </c>
      <c r="BE23" s="197">
        <f t="shared" si="3"/>
        <v>54</v>
      </c>
      <c r="BF23" s="197">
        <f t="shared" si="3"/>
        <v>55</v>
      </c>
      <c r="BG23" s="197">
        <f t="shared" si="3"/>
        <v>56</v>
      </c>
      <c r="BH23" s="197">
        <f t="shared" si="3"/>
        <v>57</v>
      </c>
      <c r="BI23" s="197">
        <f t="shared" si="3"/>
        <v>58</v>
      </c>
      <c r="BJ23" s="197">
        <f t="shared" si="3"/>
        <v>59</v>
      </c>
      <c r="BK23" s="197">
        <f t="shared" si="3"/>
        <v>60</v>
      </c>
    </row>
    <row r="24" spans="2:63" ht="14.25">
      <c r="B24" s="184" t="str">
        <f>CardFinancialModel!B129</f>
        <v># of active cardholders - all cards</v>
      </c>
      <c r="C24" s="184" t="str">
        <f>CardFinancialModel!C129</f>
        <v>#</v>
      </c>
      <c r="D24" s="198">
        <f>CardFinancialModel!D129</f>
        <v>125</v>
      </c>
      <c r="E24" s="198">
        <f>CardFinancialModel!E129</f>
        <v>1063</v>
      </c>
      <c r="F24" s="198">
        <f>CardFinancialModel!F129</f>
        <v>2658</v>
      </c>
      <c r="G24" s="198">
        <f>CardFinancialModel!G129</f>
        <v>6645</v>
      </c>
      <c r="H24" s="198">
        <f>CardFinancialModel!H129</f>
        <v>16613</v>
      </c>
      <c r="I24" s="198">
        <f>CardFinancialModel!I129</f>
        <v>29073</v>
      </c>
      <c r="J24" s="198">
        <f>CardFinancialModel!J129</f>
        <v>50878</v>
      </c>
      <c r="K24" s="198">
        <f>CardFinancialModel!K129</f>
        <v>76826</v>
      </c>
      <c r="L24" s="198">
        <f>CardFinancialModel!L129</f>
        <v>105636</v>
      </c>
      <c r="M24" s="198">
        <f>CardFinancialModel!M129</f>
        <v>137327</v>
      </c>
      <c r="N24" s="198">
        <f>CardFinancialModel!N129</f>
        <v>172346</v>
      </c>
      <c r="O24" s="198">
        <f>CardFinancialModel!O129</f>
        <v>208539</v>
      </c>
      <c r="P24" s="198">
        <f>CardFinancialModel!P129</f>
        <v>249205</v>
      </c>
      <c r="Q24" s="198">
        <f>CardFinancialModel!Q129</f>
        <v>290324</v>
      </c>
      <c r="R24" s="198">
        <f>CardFinancialModel!R129</f>
        <v>333873</v>
      </c>
      <c r="S24" s="198">
        <f>CardFinancialModel!S129</f>
        <v>378946</v>
      </c>
      <c r="T24" s="198">
        <f>CardFinancialModel!T129</f>
        <v>424420</v>
      </c>
      <c r="U24" s="198">
        <f>CardFinancialModel!U129</f>
        <v>507182</v>
      </c>
      <c r="V24" s="198">
        <f>CardFinancialModel!V129</f>
        <v>590868</v>
      </c>
      <c r="W24" s="198">
        <f>CardFinancialModel!W129</f>
        <v>679499</v>
      </c>
      <c r="X24" s="198">
        <f>CardFinancialModel!X129</f>
        <v>771232</v>
      </c>
      <c r="Y24" s="198">
        <f>CardFinancialModel!Y129</f>
        <v>863780</v>
      </c>
      <c r="Z24" s="198">
        <f>CardFinancialModel!Z129</f>
        <v>967434</v>
      </c>
      <c r="AA24" s="198">
        <f>CardFinancialModel!AA129</f>
        <v>1069015</v>
      </c>
      <c r="AB24" s="198">
        <f>CardFinancialModel!AB129</f>
        <v>1181262</v>
      </c>
      <c r="AC24" s="198">
        <f>CardFinancialModel!AC129</f>
        <v>1287576</v>
      </c>
      <c r="AD24" s="198">
        <f>CardFinancialModel!AD129</f>
        <v>1403458</v>
      </c>
      <c r="AE24" s="198">
        <f>CardFinancialModel!AE129</f>
        <v>1529770</v>
      </c>
      <c r="AF24" s="198">
        <f>CardFinancialModel!AF129</f>
        <v>1644503</v>
      </c>
      <c r="AG24" s="198">
        <f>CardFinancialModel!AG129</f>
        <v>1792509</v>
      </c>
      <c r="AH24" s="198">
        <f>CardFinancialModel!AH129</f>
        <v>1953835</v>
      </c>
      <c r="AI24" s="198">
        <f>CardFinancialModel!AI129</f>
        <v>2100373</v>
      </c>
      <c r="AJ24" s="198">
        <f>CardFinancialModel!AJ129</f>
        <v>2257901</v>
      </c>
      <c r="AK24" s="198">
        <f>CardFinancialModel!AK129</f>
        <v>2427244</v>
      </c>
      <c r="AL24" s="198">
        <f>CardFinancialModel!AL129</f>
        <v>2609288</v>
      </c>
      <c r="AM24" s="198">
        <f>CardFinancialModel!AM129</f>
        <v>2765846</v>
      </c>
      <c r="AN24" s="198">
        <f>CardFinancialModel!AN129</f>
        <v>2931797</v>
      </c>
      <c r="AO24" s="198">
        <f>CardFinancialModel!AO129</f>
        <v>3107705</v>
      </c>
      <c r="AP24" s="198">
        <f>CardFinancialModel!AP129</f>
        <v>3294168</v>
      </c>
      <c r="AQ24" s="198">
        <f>CardFinancialModel!AQ129</f>
        <v>3491819</v>
      </c>
      <c r="AR24" s="198">
        <f>CardFinancialModel!AR129</f>
        <v>3701329</v>
      </c>
      <c r="AS24" s="198">
        <f>CardFinancialModel!AS129</f>
        <v>3923409</v>
      </c>
      <c r="AT24" s="198">
        <f>CardFinancialModel!AT129</f>
        <v>4158814</v>
      </c>
      <c r="AU24" s="198">
        <f>CardFinancialModel!AU129</f>
        <v>4408343</v>
      </c>
      <c r="AV24" s="198">
        <f>CardFinancialModel!AV129</f>
        <v>4672844</v>
      </c>
      <c r="AW24" s="198">
        <f>CardFinancialModel!AW129</f>
        <v>4953215</v>
      </c>
      <c r="AX24" s="198">
        <f>CardFinancialModel!AX129</f>
        <v>5176110</v>
      </c>
      <c r="AY24" s="198">
        <f>CardFinancialModel!AY129</f>
        <v>5409035</v>
      </c>
      <c r="AZ24" s="198">
        <f>CardFinancialModel!AZ129</f>
        <v>5652442</v>
      </c>
      <c r="BA24" s="198">
        <f>CardFinancialModel!BA129</f>
        <v>5906802</v>
      </c>
      <c r="BB24" s="198">
        <f>CardFinancialModel!BB129</f>
        <v>6172609</v>
      </c>
      <c r="BC24" s="198">
        <f>CardFinancialModel!BC129</f>
        <v>6450377</v>
      </c>
      <c r="BD24" s="198">
        <f>CardFinancialModel!BD129</f>
        <v>6740644</v>
      </c>
      <c r="BE24" s="198">
        <f>CardFinancialModel!BE129</f>
        <v>6942864</v>
      </c>
      <c r="BF24" s="198">
        <f>CardFinancialModel!BF129</f>
        <v>7151150</v>
      </c>
      <c r="BG24" s="198">
        <f>CardFinancialModel!BG129</f>
        <v>7365685</v>
      </c>
      <c r="BH24" s="198">
        <f>CardFinancialModel!BH129</f>
        <v>7586656</v>
      </c>
      <c r="BI24" s="198">
        <f>CardFinancialModel!BI129</f>
        <v>7814256</v>
      </c>
      <c r="BJ24" s="198">
        <f>CardFinancialModel!BJ129</f>
        <v>8048684</v>
      </c>
      <c r="BK24" s="198">
        <f>CardFinancialModel!BK129</f>
        <v>8290145</v>
      </c>
    </row>
    <row r="25" spans="2:63" ht="14.25">
      <c r="B25" s="184" t="str">
        <f>CardFinancialModel!B151</f>
        <v># of transactions per Caldholder - platinum and premium cards</v>
      </c>
      <c r="C25" s="184" t="str">
        <f>CardFinancialModel!C151</f>
        <v>#</v>
      </c>
      <c r="D25" s="185">
        <f>CardFinancialModel!D151</f>
        <v>10</v>
      </c>
      <c r="E25" s="185">
        <f>CardFinancialModel!E151</f>
        <v>10</v>
      </c>
      <c r="F25" s="185">
        <f>CardFinancialModel!F151</f>
        <v>10</v>
      </c>
      <c r="G25" s="185">
        <f>CardFinancialModel!G151</f>
        <v>10</v>
      </c>
      <c r="H25" s="185">
        <f>CardFinancialModel!H151</f>
        <v>10</v>
      </c>
      <c r="I25" s="185">
        <f>CardFinancialModel!I151</f>
        <v>10</v>
      </c>
      <c r="J25" s="185">
        <f>CardFinancialModel!J151</f>
        <v>10</v>
      </c>
      <c r="K25" s="185">
        <f>CardFinancialModel!K151</f>
        <v>10</v>
      </c>
      <c r="L25" s="185">
        <f>CardFinancialModel!L151</f>
        <v>10</v>
      </c>
      <c r="M25" s="185">
        <f>CardFinancialModel!M151</f>
        <v>10</v>
      </c>
      <c r="N25" s="185">
        <f>CardFinancialModel!N151</f>
        <v>10</v>
      </c>
      <c r="O25" s="185">
        <f>CardFinancialModel!O151</f>
        <v>10</v>
      </c>
      <c r="P25" s="185">
        <f>CardFinancialModel!P151</f>
        <v>10</v>
      </c>
      <c r="Q25" s="185">
        <f>CardFinancialModel!Q151</f>
        <v>10</v>
      </c>
      <c r="R25" s="185">
        <f>CardFinancialModel!R151</f>
        <v>10</v>
      </c>
      <c r="S25" s="185">
        <f>CardFinancialModel!S151</f>
        <v>10</v>
      </c>
      <c r="T25" s="185">
        <f>CardFinancialModel!T151</f>
        <v>10</v>
      </c>
      <c r="U25" s="185">
        <f>CardFinancialModel!U151</f>
        <v>10</v>
      </c>
      <c r="V25" s="185">
        <f>CardFinancialModel!V151</f>
        <v>10</v>
      </c>
      <c r="W25" s="185">
        <f>CardFinancialModel!W151</f>
        <v>10</v>
      </c>
      <c r="X25" s="185">
        <f>CardFinancialModel!X151</f>
        <v>10</v>
      </c>
      <c r="Y25" s="185">
        <f>CardFinancialModel!Y151</f>
        <v>10</v>
      </c>
      <c r="Z25" s="185">
        <f>CardFinancialModel!Z151</f>
        <v>10</v>
      </c>
      <c r="AA25" s="185">
        <f>CardFinancialModel!AA151</f>
        <v>12</v>
      </c>
      <c r="AB25" s="185">
        <f>CardFinancialModel!AB151</f>
        <v>12</v>
      </c>
      <c r="AC25" s="185">
        <f>CardFinancialModel!AC151</f>
        <v>12</v>
      </c>
      <c r="AD25" s="185">
        <f>CardFinancialModel!AD151</f>
        <v>12</v>
      </c>
      <c r="AE25" s="185">
        <f>CardFinancialModel!AE151</f>
        <v>12</v>
      </c>
      <c r="AF25" s="185">
        <f>CardFinancialModel!AF151</f>
        <v>12</v>
      </c>
      <c r="AG25" s="185">
        <f>CardFinancialModel!AG151</f>
        <v>12</v>
      </c>
      <c r="AH25" s="185">
        <f>CardFinancialModel!AH151</f>
        <v>12</v>
      </c>
      <c r="AI25" s="185">
        <f>CardFinancialModel!AI151</f>
        <v>12</v>
      </c>
      <c r="AJ25" s="185">
        <f>CardFinancialModel!AJ151</f>
        <v>12</v>
      </c>
      <c r="AK25" s="185">
        <f>CardFinancialModel!AK151</f>
        <v>12</v>
      </c>
      <c r="AL25" s="185">
        <f>CardFinancialModel!AL151</f>
        <v>12</v>
      </c>
      <c r="AM25" s="185">
        <f>CardFinancialModel!AM151</f>
        <v>14</v>
      </c>
      <c r="AN25" s="185">
        <f>CardFinancialModel!AN151</f>
        <v>14</v>
      </c>
      <c r="AO25" s="185">
        <f>CardFinancialModel!AO151</f>
        <v>14</v>
      </c>
      <c r="AP25" s="185">
        <f>CardFinancialModel!AP151</f>
        <v>14</v>
      </c>
      <c r="AQ25" s="185">
        <f>CardFinancialModel!AQ151</f>
        <v>14</v>
      </c>
      <c r="AR25" s="185">
        <f>CardFinancialModel!AR151</f>
        <v>14</v>
      </c>
      <c r="AS25" s="185">
        <f>CardFinancialModel!AS151</f>
        <v>14</v>
      </c>
      <c r="AT25" s="185">
        <f>CardFinancialModel!AT151</f>
        <v>14</v>
      </c>
      <c r="AU25" s="185">
        <f>CardFinancialModel!AU151</f>
        <v>14</v>
      </c>
      <c r="AV25" s="185">
        <f>CardFinancialModel!AV151</f>
        <v>14</v>
      </c>
      <c r="AW25" s="185">
        <f>CardFinancialModel!AW151</f>
        <v>14</v>
      </c>
      <c r="AX25" s="185">
        <f>CardFinancialModel!AX151</f>
        <v>14</v>
      </c>
      <c r="AY25" s="185">
        <f>CardFinancialModel!AY151</f>
        <v>15</v>
      </c>
      <c r="AZ25" s="185">
        <f>CardFinancialModel!AZ151</f>
        <v>15</v>
      </c>
      <c r="BA25" s="185">
        <f>CardFinancialModel!BA151</f>
        <v>15</v>
      </c>
      <c r="BB25" s="185">
        <f>CardFinancialModel!BB151</f>
        <v>15</v>
      </c>
      <c r="BC25" s="185">
        <f>CardFinancialModel!BC151</f>
        <v>15</v>
      </c>
      <c r="BD25" s="185">
        <f>CardFinancialModel!BD151</f>
        <v>15</v>
      </c>
      <c r="BE25" s="185">
        <f>CardFinancialModel!BE151</f>
        <v>15</v>
      </c>
      <c r="BF25" s="185">
        <f>CardFinancialModel!BF151</f>
        <v>15</v>
      </c>
      <c r="BG25" s="185">
        <f>CardFinancialModel!BG151</f>
        <v>15</v>
      </c>
      <c r="BH25" s="185">
        <f>CardFinancialModel!BH151</f>
        <v>15</v>
      </c>
      <c r="BI25" s="185">
        <f>CardFinancialModel!BI151</f>
        <v>15</v>
      </c>
      <c r="BJ25" s="185">
        <f>CardFinancialModel!BJ151</f>
        <v>15</v>
      </c>
      <c r="BK25" s="185">
        <f>CardFinancialModel!BK151</f>
        <v>15</v>
      </c>
    </row>
    <row r="26" spans="2:63" ht="14.25">
      <c r="B26" s="184" t="str">
        <f>CardFinancialModel!B161</f>
        <v>Average Ticket - platinum cards</v>
      </c>
      <c r="C26" s="184" t="str">
        <f>CardFinancialModel!C161</f>
        <v>R$</v>
      </c>
      <c r="D26" s="185">
        <f>CardFinancialModel!D161</f>
        <v>100</v>
      </c>
      <c r="E26" s="185">
        <f>CardFinancialModel!E161</f>
        <v>100</v>
      </c>
      <c r="F26" s="185">
        <f>CardFinancialModel!F161</f>
        <v>100</v>
      </c>
      <c r="G26" s="185">
        <f>CardFinancialModel!G161</f>
        <v>100</v>
      </c>
      <c r="H26" s="185">
        <f>CardFinancialModel!H161</f>
        <v>100</v>
      </c>
      <c r="I26" s="185">
        <f>CardFinancialModel!I161</f>
        <v>100</v>
      </c>
      <c r="J26" s="185">
        <f>CardFinancialModel!J161</f>
        <v>100</v>
      </c>
      <c r="K26" s="185">
        <f>CardFinancialModel!K161</f>
        <v>100</v>
      </c>
      <c r="L26" s="185">
        <f>CardFinancialModel!L161</f>
        <v>100</v>
      </c>
      <c r="M26" s="185">
        <f>CardFinancialModel!M161</f>
        <v>100</v>
      </c>
      <c r="N26" s="185">
        <f>CardFinancialModel!N161</f>
        <v>100</v>
      </c>
      <c r="O26" s="185">
        <f>CardFinancialModel!O161</f>
        <v>110</v>
      </c>
      <c r="P26" s="185">
        <f>CardFinancialModel!P161</f>
        <v>110</v>
      </c>
      <c r="Q26" s="185">
        <f>CardFinancialModel!Q161</f>
        <v>110</v>
      </c>
      <c r="R26" s="185">
        <f>CardFinancialModel!R161</f>
        <v>110</v>
      </c>
      <c r="S26" s="185">
        <f>CardFinancialModel!S161</f>
        <v>110</v>
      </c>
      <c r="T26" s="185">
        <f>CardFinancialModel!T161</f>
        <v>110</v>
      </c>
      <c r="U26" s="185">
        <f>CardFinancialModel!U161</f>
        <v>110</v>
      </c>
      <c r="V26" s="185">
        <f>CardFinancialModel!V161</f>
        <v>110</v>
      </c>
      <c r="W26" s="185">
        <f>CardFinancialModel!W161</f>
        <v>110</v>
      </c>
      <c r="X26" s="185">
        <f>CardFinancialModel!X161</f>
        <v>110</v>
      </c>
      <c r="Y26" s="185">
        <f>CardFinancialModel!Y161</f>
        <v>110</v>
      </c>
      <c r="Z26" s="185">
        <f>CardFinancialModel!Z161</f>
        <v>110</v>
      </c>
      <c r="AA26" s="185">
        <f>CardFinancialModel!AA161</f>
        <v>121</v>
      </c>
      <c r="AB26" s="185">
        <f>CardFinancialModel!AB161</f>
        <v>121</v>
      </c>
      <c r="AC26" s="185">
        <f>CardFinancialModel!AC161</f>
        <v>121</v>
      </c>
      <c r="AD26" s="185">
        <f>CardFinancialModel!AD161</f>
        <v>121</v>
      </c>
      <c r="AE26" s="185">
        <f>CardFinancialModel!AE161</f>
        <v>121</v>
      </c>
      <c r="AF26" s="185">
        <f>CardFinancialModel!AF161</f>
        <v>121</v>
      </c>
      <c r="AG26" s="185">
        <f>CardFinancialModel!AG161</f>
        <v>121</v>
      </c>
      <c r="AH26" s="185">
        <f>CardFinancialModel!AH161</f>
        <v>121</v>
      </c>
      <c r="AI26" s="185">
        <f>CardFinancialModel!AI161</f>
        <v>121</v>
      </c>
      <c r="AJ26" s="185">
        <f>CardFinancialModel!AJ161</f>
        <v>121</v>
      </c>
      <c r="AK26" s="185">
        <f>CardFinancialModel!AK161</f>
        <v>121</v>
      </c>
      <c r="AL26" s="185">
        <f>CardFinancialModel!AL161</f>
        <v>134</v>
      </c>
      <c r="AM26" s="185">
        <f>CardFinancialModel!AM161</f>
        <v>134</v>
      </c>
      <c r="AN26" s="185">
        <f>CardFinancialModel!AN161</f>
        <v>134</v>
      </c>
      <c r="AO26" s="185">
        <f>CardFinancialModel!AO161</f>
        <v>134</v>
      </c>
      <c r="AP26" s="185">
        <f>CardFinancialModel!AP161</f>
        <v>134</v>
      </c>
      <c r="AQ26" s="185">
        <f>CardFinancialModel!AQ161</f>
        <v>134</v>
      </c>
      <c r="AR26" s="185">
        <f>CardFinancialModel!AR161</f>
        <v>134</v>
      </c>
      <c r="AS26" s="185">
        <f>CardFinancialModel!AS161</f>
        <v>134</v>
      </c>
      <c r="AT26" s="185">
        <f>CardFinancialModel!AT161</f>
        <v>134</v>
      </c>
      <c r="AU26" s="185">
        <f>CardFinancialModel!AU161</f>
        <v>134</v>
      </c>
      <c r="AV26" s="185">
        <f>CardFinancialModel!AV161</f>
        <v>134</v>
      </c>
      <c r="AW26" s="185">
        <f>CardFinancialModel!AW161</f>
        <v>134</v>
      </c>
      <c r="AX26" s="185">
        <f>CardFinancialModel!AX161</f>
        <v>134</v>
      </c>
      <c r="AY26" s="185">
        <f>CardFinancialModel!AY161</f>
        <v>147</v>
      </c>
      <c r="AZ26" s="185">
        <f>CardFinancialModel!AZ161</f>
        <v>147</v>
      </c>
      <c r="BA26" s="185">
        <f>CardFinancialModel!BA161</f>
        <v>147</v>
      </c>
      <c r="BB26" s="185">
        <f>CardFinancialModel!BB161</f>
        <v>147</v>
      </c>
      <c r="BC26" s="185">
        <f>CardFinancialModel!BC161</f>
        <v>147</v>
      </c>
      <c r="BD26" s="185">
        <f>CardFinancialModel!BD161</f>
        <v>147</v>
      </c>
      <c r="BE26" s="185">
        <f>CardFinancialModel!BE161</f>
        <v>147</v>
      </c>
      <c r="BF26" s="185">
        <f>CardFinancialModel!BF161</f>
        <v>147</v>
      </c>
      <c r="BG26" s="185">
        <f>CardFinancialModel!BG161</f>
        <v>147</v>
      </c>
      <c r="BH26" s="185">
        <f>CardFinancialModel!BH161</f>
        <v>147</v>
      </c>
      <c r="BI26" s="185">
        <f>CardFinancialModel!BI161</f>
        <v>147</v>
      </c>
      <c r="BJ26" s="185">
        <f>CardFinancialModel!BJ161</f>
        <v>147</v>
      </c>
      <c r="BK26" s="185">
        <f>CardFinancialModel!BK161</f>
        <v>147</v>
      </c>
    </row>
    <row r="27" spans="2:63" ht="14.25">
      <c r="B27" s="184" t="str">
        <f>CardFinancialModel!B171</f>
        <v>Monthly Volume per Cardholder - all cards</v>
      </c>
      <c r="C27" s="184" t="str">
        <f>CardFinancialModel!C171</f>
        <v>R$</v>
      </c>
      <c r="D27" s="185">
        <f>CardFinancialModel!D171</f>
        <v>1000</v>
      </c>
      <c r="E27" s="185">
        <f>CardFinancialModel!E171</f>
        <v>1000</v>
      </c>
      <c r="F27" s="185">
        <f>CardFinancialModel!F171</f>
        <v>1000</v>
      </c>
      <c r="G27" s="185">
        <f>CardFinancialModel!G171</f>
        <v>1000</v>
      </c>
      <c r="H27" s="185">
        <f>CardFinancialModel!H171</f>
        <v>1000</v>
      </c>
      <c r="I27" s="185">
        <f>CardFinancialModel!I171</f>
        <v>1000</v>
      </c>
      <c r="J27" s="185">
        <f>CardFinancialModel!J171</f>
        <v>1000</v>
      </c>
      <c r="K27" s="185">
        <f>CardFinancialModel!K171</f>
        <v>1000</v>
      </c>
      <c r="L27" s="185">
        <f>CardFinancialModel!L171</f>
        <v>1000</v>
      </c>
      <c r="M27" s="185">
        <f>CardFinancialModel!M171</f>
        <v>1000</v>
      </c>
      <c r="N27" s="185">
        <f>CardFinancialModel!N171</f>
        <v>1000</v>
      </c>
      <c r="O27" s="185">
        <f>CardFinancialModel!O171</f>
        <v>1100</v>
      </c>
      <c r="P27" s="185">
        <f>CardFinancialModel!P171</f>
        <v>1100</v>
      </c>
      <c r="Q27" s="185">
        <f>CardFinancialModel!Q171</f>
        <v>1100</v>
      </c>
      <c r="R27" s="185">
        <f>CardFinancialModel!R171</f>
        <v>1100</v>
      </c>
      <c r="S27" s="185">
        <f>CardFinancialModel!S171</f>
        <v>1100</v>
      </c>
      <c r="T27" s="185">
        <f>CardFinancialModel!T171</f>
        <v>1100</v>
      </c>
      <c r="U27" s="185">
        <f>CardFinancialModel!U171</f>
        <v>1100</v>
      </c>
      <c r="V27" s="185">
        <f>CardFinancialModel!V171</f>
        <v>1100</v>
      </c>
      <c r="W27" s="185">
        <f>CardFinancialModel!W171</f>
        <v>1100</v>
      </c>
      <c r="X27" s="185">
        <f>CardFinancialModel!X171</f>
        <v>1100</v>
      </c>
      <c r="Y27" s="185">
        <f>CardFinancialModel!Y171</f>
        <v>1100</v>
      </c>
      <c r="Z27" s="185">
        <f>CardFinancialModel!Z171</f>
        <v>1100</v>
      </c>
      <c r="AA27" s="185">
        <f>CardFinancialModel!AA171</f>
        <v>1452</v>
      </c>
      <c r="AB27" s="185">
        <f>CardFinancialModel!AB171</f>
        <v>1452</v>
      </c>
      <c r="AC27" s="185">
        <f>CardFinancialModel!AC171</f>
        <v>1452</v>
      </c>
      <c r="AD27" s="185">
        <f>CardFinancialModel!AD171</f>
        <v>1452</v>
      </c>
      <c r="AE27" s="185">
        <f>CardFinancialModel!AE171</f>
        <v>1452</v>
      </c>
      <c r="AF27" s="185">
        <f>CardFinancialModel!AF171</f>
        <v>1452</v>
      </c>
      <c r="AG27" s="185">
        <f>CardFinancialModel!AG171</f>
        <v>1452</v>
      </c>
      <c r="AH27" s="185">
        <f>CardFinancialModel!AH171</f>
        <v>1452</v>
      </c>
      <c r="AI27" s="185">
        <f>CardFinancialModel!AI171</f>
        <v>1452</v>
      </c>
      <c r="AJ27" s="185">
        <f>CardFinancialModel!AJ171</f>
        <v>1452</v>
      </c>
      <c r="AK27" s="185">
        <f>CardFinancialModel!AK171</f>
        <v>1452</v>
      </c>
      <c r="AL27" s="185">
        <f>CardFinancialModel!AL171</f>
        <v>1608</v>
      </c>
      <c r="AM27" s="185">
        <f>CardFinancialModel!AM171</f>
        <v>1876</v>
      </c>
      <c r="AN27" s="185">
        <f>CardFinancialModel!AN171</f>
        <v>1876</v>
      </c>
      <c r="AO27" s="185">
        <f>CardFinancialModel!AO171</f>
        <v>1876</v>
      </c>
      <c r="AP27" s="185">
        <f>CardFinancialModel!AP171</f>
        <v>1876</v>
      </c>
      <c r="AQ27" s="185">
        <f>CardFinancialModel!AQ171</f>
        <v>1876</v>
      </c>
      <c r="AR27" s="185">
        <f>CardFinancialModel!AR171</f>
        <v>1876</v>
      </c>
      <c r="AS27" s="185">
        <f>CardFinancialModel!AS171</f>
        <v>1876</v>
      </c>
      <c r="AT27" s="185">
        <f>CardFinancialModel!AT171</f>
        <v>1876</v>
      </c>
      <c r="AU27" s="185">
        <f>CardFinancialModel!AU171</f>
        <v>1876</v>
      </c>
      <c r="AV27" s="185">
        <f>CardFinancialModel!AV171</f>
        <v>1876</v>
      </c>
      <c r="AW27" s="185">
        <f>CardFinancialModel!AW171</f>
        <v>1876</v>
      </c>
      <c r="AX27" s="185">
        <f>CardFinancialModel!AX171</f>
        <v>1876</v>
      </c>
      <c r="AY27" s="185">
        <f>CardFinancialModel!AY171</f>
        <v>2205</v>
      </c>
      <c r="AZ27" s="185">
        <f>CardFinancialModel!AZ171</f>
        <v>2205</v>
      </c>
      <c r="BA27" s="185">
        <f>CardFinancialModel!BA171</f>
        <v>2205</v>
      </c>
      <c r="BB27" s="185">
        <f>CardFinancialModel!BB171</f>
        <v>2205</v>
      </c>
      <c r="BC27" s="185">
        <f>CardFinancialModel!BC171</f>
        <v>2205</v>
      </c>
      <c r="BD27" s="185">
        <f>CardFinancialModel!BD171</f>
        <v>2205</v>
      </c>
      <c r="BE27" s="185">
        <f>CardFinancialModel!BE171</f>
        <v>2205</v>
      </c>
      <c r="BF27" s="185">
        <f>CardFinancialModel!BF171</f>
        <v>2205</v>
      </c>
      <c r="BG27" s="185">
        <f>CardFinancialModel!BG171</f>
        <v>2205</v>
      </c>
      <c r="BH27" s="185">
        <f>CardFinancialModel!BH171</f>
        <v>2205</v>
      </c>
      <c r="BI27" s="185">
        <f>CardFinancialModel!BI171</f>
        <v>2205</v>
      </c>
      <c r="BJ27" s="185">
        <f>CardFinancialModel!BJ171</f>
        <v>2205</v>
      </c>
      <c r="BK27" s="185">
        <f>CardFinancialModel!BK171</f>
        <v>2205</v>
      </c>
    </row>
    <row r="28" spans="2:63" ht="14.25">
      <c r="B28" s="184" t="str">
        <f>CardFinancialModel!B187</f>
        <v>Total # of Transactions</v>
      </c>
      <c r="C28" s="184" t="str">
        <f>CardFinancialModel!C187</f>
        <v>#</v>
      </c>
      <c r="D28" s="185">
        <f>CardFinancialModel!D187</f>
        <v>1250</v>
      </c>
      <c r="E28" s="185">
        <f>CardFinancialModel!E187</f>
        <v>10630</v>
      </c>
      <c r="F28" s="185">
        <f>CardFinancialModel!F187</f>
        <v>26580</v>
      </c>
      <c r="G28" s="185">
        <f>CardFinancialModel!G187</f>
        <v>66450</v>
      </c>
      <c r="H28" s="185">
        <f>CardFinancialModel!H187</f>
        <v>166130</v>
      </c>
      <c r="I28" s="185">
        <f>CardFinancialModel!I187</f>
        <v>290730</v>
      </c>
      <c r="J28" s="185">
        <f>CardFinancialModel!J187</f>
        <v>508780</v>
      </c>
      <c r="K28" s="185">
        <f>CardFinancialModel!K187</f>
        <v>768260</v>
      </c>
      <c r="L28" s="185">
        <f>CardFinancialModel!L187</f>
        <v>1056360</v>
      </c>
      <c r="M28" s="185">
        <f>CardFinancialModel!M187</f>
        <v>1373270</v>
      </c>
      <c r="N28" s="185">
        <f>CardFinancialModel!N187</f>
        <v>1723460</v>
      </c>
      <c r="O28" s="185">
        <f>CardFinancialModel!O187</f>
        <v>2085390</v>
      </c>
      <c r="P28" s="185">
        <f>CardFinancialModel!P187</f>
        <v>2492050</v>
      </c>
      <c r="Q28" s="185">
        <f>CardFinancialModel!Q187</f>
        <v>2903240</v>
      </c>
      <c r="R28" s="185">
        <f>CardFinancialModel!R187</f>
        <v>3338730</v>
      </c>
      <c r="S28" s="185">
        <f>CardFinancialModel!S187</f>
        <v>3789460</v>
      </c>
      <c r="T28" s="185">
        <f>CardFinancialModel!T187</f>
        <v>4244200</v>
      </c>
      <c r="U28" s="185">
        <f>CardFinancialModel!U187</f>
        <v>5071820</v>
      </c>
      <c r="V28" s="185">
        <f>CardFinancialModel!V187</f>
        <v>5908680</v>
      </c>
      <c r="W28" s="185">
        <f>CardFinancialModel!W187</f>
        <v>6794990</v>
      </c>
      <c r="X28" s="185">
        <f>CardFinancialModel!X187</f>
        <v>7712320</v>
      </c>
      <c r="Y28" s="185">
        <f>CardFinancialModel!Y187</f>
        <v>8637800</v>
      </c>
      <c r="Z28" s="185">
        <f>CardFinancialModel!Z187</f>
        <v>9674340</v>
      </c>
      <c r="AA28" s="185">
        <f>CardFinancialModel!AA187</f>
        <v>12828180</v>
      </c>
      <c r="AB28" s="185">
        <f>CardFinancialModel!AB187</f>
        <v>14175144</v>
      </c>
      <c r="AC28" s="185">
        <f>CardFinancialModel!AC187</f>
        <v>15450912</v>
      </c>
      <c r="AD28" s="185">
        <f>CardFinancialModel!AD187</f>
        <v>16841496</v>
      </c>
      <c r="AE28" s="185">
        <f>CardFinancialModel!AE187</f>
        <v>18357240</v>
      </c>
      <c r="AF28" s="185">
        <f>CardFinancialModel!AF187</f>
        <v>19734036</v>
      </c>
      <c r="AG28" s="185">
        <f>CardFinancialModel!AG187</f>
        <v>21510108</v>
      </c>
      <c r="AH28" s="185">
        <f>CardFinancialModel!AH187</f>
        <v>23446020</v>
      </c>
      <c r="AI28" s="185">
        <f>CardFinancialModel!AI187</f>
        <v>25204476</v>
      </c>
      <c r="AJ28" s="185">
        <f>CardFinancialModel!AJ187</f>
        <v>27094812</v>
      </c>
      <c r="AK28" s="185">
        <f>CardFinancialModel!AK187</f>
        <v>29126928</v>
      </c>
      <c r="AL28" s="185">
        <f>CardFinancialModel!AL187</f>
        <v>31311456</v>
      </c>
      <c r="AM28" s="185">
        <f>CardFinancialModel!AM187</f>
        <v>38721844</v>
      </c>
      <c r="AN28" s="185">
        <f>CardFinancialModel!AN187</f>
        <v>41045158</v>
      </c>
      <c r="AO28" s="185">
        <f>CardFinancialModel!AO187</f>
        <v>43507870</v>
      </c>
      <c r="AP28" s="185">
        <f>CardFinancialModel!AP187</f>
        <v>46118352</v>
      </c>
      <c r="AQ28" s="185">
        <f>CardFinancialModel!AQ187</f>
        <v>48885466</v>
      </c>
      <c r="AR28" s="185">
        <f>CardFinancialModel!AR187</f>
        <v>51818606</v>
      </c>
      <c r="AS28" s="185">
        <f>CardFinancialModel!AS187</f>
        <v>54927726</v>
      </c>
      <c r="AT28" s="185">
        <f>CardFinancialModel!AT187</f>
        <v>58223396</v>
      </c>
      <c r="AU28" s="185">
        <f>CardFinancialModel!AU187</f>
        <v>61716802</v>
      </c>
      <c r="AV28" s="185">
        <f>CardFinancialModel!AV187</f>
        <v>65419816</v>
      </c>
      <c r="AW28" s="185">
        <f>CardFinancialModel!AW187</f>
        <v>69345010</v>
      </c>
      <c r="AX28" s="185">
        <f>CardFinancialModel!AX187</f>
        <v>72465540</v>
      </c>
      <c r="AY28" s="185">
        <f>CardFinancialModel!AY187</f>
        <v>81135525</v>
      </c>
      <c r="AZ28" s="185">
        <f>CardFinancialModel!AZ187</f>
        <v>84786630</v>
      </c>
      <c r="BA28" s="185">
        <f>CardFinancialModel!BA187</f>
        <v>88602030</v>
      </c>
      <c r="BB28" s="185">
        <f>CardFinancialModel!BB187</f>
        <v>92589135</v>
      </c>
      <c r="BC28" s="185">
        <f>CardFinancialModel!BC187</f>
        <v>96755655</v>
      </c>
      <c r="BD28" s="185">
        <f>CardFinancialModel!BD187</f>
        <v>101109660</v>
      </c>
      <c r="BE28" s="185">
        <f>CardFinancialModel!BE187</f>
        <v>104142960</v>
      </c>
      <c r="BF28" s="185">
        <f>CardFinancialModel!BF187</f>
        <v>107267250</v>
      </c>
      <c r="BG28" s="185">
        <f>CardFinancialModel!BG187</f>
        <v>110485275</v>
      </c>
      <c r="BH28" s="185">
        <f>CardFinancialModel!BH187</f>
        <v>113799840</v>
      </c>
      <c r="BI28" s="185">
        <f>CardFinancialModel!BI187</f>
        <v>117213840</v>
      </c>
      <c r="BJ28" s="185">
        <f>CardFinancialModel!BJ187</f>
        <v>120730260</v>
      </c>
      <c r="BK28" s="185">
        <f>CardFinancialModel!BK187</f>
        <v>124352175</v>
      </c>
    </row>
    <row r="29" spans="2:63" ht="14.25">
      <c r="B29" s="184"/>
      <c r="C29" s="184"/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4"/>
      <c r="AI29" s="184"/>
      <c r="AJ29" s="184"/>
      <c r="AK29" s="184"/>
      <c r="AL29" s="184"/>
      <c r="AM29" s="184"/>
      <c r="AN29" s="184"/>
      <c r="AO29" s="184"/>
      <c r="AP29" s="184"/>
      <c r="AQ29" s="184"/>
      <c r="AR29" s="184"/>
      <c r="AS29" s="184"/>
      <c r="AT29" s="184"/>
      <c r="AU29" s="184"/>
      <c r="AV29" s="184"/>
      <c r="AW29" s="184"/>
      <c r="AX29" s="184"/>
      <c r="AY29" s="184"/>
      <c r="AZ29" s="184"/>
      <c r="BA29" s="184"/>
      <c r="BB29" s="184"/>
      <c r="BC29" s="184"/>
      <c r="BD29" s="184"/>
      <c r="BE29" s="184"/>
      <c r="BF29" s="184"/>
      <c r="BG29" s="184"/>
      <c r="BH29" s="184"/>
      <c r="BI29" s="184"/>
      <c r="BJ29" s="184"/>
      <c r="BK29" s="184"/>
    </row>
    <row r="30" spans="2:63" ht="14.25">
      <c r="B30" s="184" t="str">
        <f>CardFinancialModel!B240</f>
        <v>(+) Interchange Fee</v>
      </c>
      <c r="C30" s="184" t="str">
        <f>CardFinancialModel!C240</f>
        <v>R$</v>
      </c>
      <c r="D30" s="186">
        <f>CardFinancialModel!D240</f>
        <v>2162.5</v>
      </c>
      <c r="E30" s="186">
        <f>CardFinancialModel!E240</f>
        <v>18389.899999999998</v>
      </c>
      <c r="F30" s="186">
        <f>CardFinancialModel!F240</f>
        <v>45983.4</v>
      </c>
      <c r="G30" s="186">
        <f>CardFinancialModel!G240</f>
        <v>114958.5</v>
      </c>
      <c r="H30" s="186">
        <f>CardFinancialModel!H240</f>
        <v>287404.89999999997</v>
      </c>
      <c r="I30" s="186">
        <f>CardFinancialModel!I240</f>
        <v>502962.89999999997</v>
      </c>
      <c r="J30" s="186">
        <f>CardFinancialModel!J240</f>
        <v>880189.4</v>
      </c>
      <c r="K30" s="186">
        <f>CardFinancialModel!K240</f>
        <v>1329089.8</v>
      </c>
      <c r="L30" s="186">
        <f>CardFinancialModel!L240</f>
        <v>1827502.8</v>
      </c>
      <c r="M30" s="186">
        <f>CardFinancialModel!M240</f>
        <v>2375757.1</v>
      </c>
      <c r="N30" s="186">
        <f>CardFinancialModel!N240</f>
        <v>2981585.8</v>
      </c>
      <c r="O30" s="186">
        <f>CardFinancialModel!O240</f>
        <v>3968497.17</v>
      </c>
      <c r="P30" s="186">
        <f>CardFinancialModel!P240</f>
        <v>4742371.1499999994</v>
      </c>
      <c r="Q30" s="186">
        <f>CardFinancialModel!Q240</f>
        <v>5524865.7199999997</v>
      </c>
      <c r="R30" s="186">
        <f>CardFinancialModel!R240</f>
        <v>6353603.1899999995</v>
      </c>
      <c r="S30" s="186">
        <f>CardFinancialModel!S240</f>
        <v>7211342.3799999999</v>
      </c>
      <c r="T30" s="186">
        <f>CardFinancialModel!T240</f>
        <v>8076712.5999999996</v>
      </c>
      <c r="U30" s="186">
        <f>CardFinancialModel!U240</f>
        <v>9651673.459999999</v>
      </c>
      <c r="V30" s="186">
        <f>CardFinancialModel!V240</f>
        <v>11244218.039999999</v>
      </c>
      <c r="W30" s="186">
        <f>CardFinancialModel!W240</f>
        <v>12930865.969999999</v>
      </c>
      <c r="X30" s="186">
        <f>CardFinancialModel!X240</f>
        <v>14676544.959999999</v>
      </c>
      <c r="Y30" s="186">
        <f>CardFinancialModel!Y240</f>
        <v>16437733.399999999</v>
      </c>
      <c r="Z30" s="186">
        <f>CardFinancialModel!Z240</f>
        <v>18410269.02</v>
      </c>
      <c r="AA30" s="186">
        <f>CardFinancialModel!AA240</f>
        <v>26853229.193999998</v>
      </c>
      <c r="AB30" s="186">
        <f>CardFinancialModel!AB240</f>
        <v>29672828.935199998</v>
      </c>
      <c r="AC30" s="186">
        <f>CardFinancialModel!AC240</f>
        <v>32343394.089600001</v>
      </c>
      <c r="AD30" s="186">
        <f>CardFinancialModel!AD240</f>
        <v>35254303.576799996</v>
      </c>
      <c r="AE30" s="186">
        <f>CardFinancialModel!AE240</f>
        <v>38427210.491999999</v>
      </c>
      <c r="AF30" s="186">
        <f>CardFinancialModel!AF240</f>
        <v>41309257.558799997</v>
      </c>
      <c r="AG30" s="186">
        <f>CardFinancialModel!AG240</f>
        <v>45027109.076399997</v>
      </c>
      <c r="AH30" s="186">
        <f>CardFinancialModel!AH240</f>
        <v>49079553.666000001</v>
      </c>
      <c r="AI30" s="186">
        <f>CardFinancialModel!AI240</f>
        <v>52760529.610799998</v>
      </c>
      <c r="AJ30" s="186">
        <f>CardFinancialModel!AJ240</f>
        <v>56717569.959600002</v>
      </c>
      <c r="AK30" s="186">
        <f>CardFinancialModel!AK240</f>
        <v>60971398.382399999</v>
      </c>
      <c r="AL30" s="186">
        <f>CardFinancialModel!AL240</f>
        <v>72586217.299199998</v>
      </c>
      <c r="AM30" s="186">
        <f>CardFinancialModel!AM240</f>
        <v>89764978.760800004</v>
      </c>
      <c r="AN30" s="186">
        <f>CardFinancialModel!AN240</f>
        <v>95150885.275600001</v>
      </c>
      <c r="AO30" s="186">
        <f>CardFinancialModel!AO240</f>
        <v>100859944.234</v>
      </c>
      <c r="AP30" s="186">
        <f>CardFinancialModel!AP240</f>
        <v>106911563.6064</v>
      </c>
      <c r="AQ30" s="186">
        <f>CardFinancialModel!AQ240</f>
        <v>113326287.28119999</v>
      </c>
      <c r="AR30" s="186">
        <f>CardFinancialModel!AR240</f>
        <v>120125892.42919999</v>
      </c>
      <c r="AS30" s="186">
        <f>CardFinancialModel!AS240</f>
        <v>127333454.41319999</v>
      </c>
      <c r="AT30" s="186">
        <f>CardFinancialModel!AT240</f>
        <v>134973476.6072</v>
      </c>
      <c r="AU30" s="186">
        <f>CardFinancialModel!AU240</f>
        <v>143071890.3964</v>
      </c>
      <c r="AV30" s="186">
        <f>CardFinancialModel!AV240</f>
        <v>151656217.45120001</v>
      </c>
      <c r="AW30" s="186">
        <f>CardFinancialModel!AW240</f>
        <v>160755602.18199998</v>
      </c>
      <c r="AX30" s="186">
        <f>CardFinancialModel!AX240</f>
        <v>167989614.82800001</v>
      </c>
      <c r="AY30" s="186">
        <f>CardFinancialModel!AY240</f>
        <v>206335753.6275</v>
      </c>
      <c r="AZ30" s="186">
        <f>CardFinancialModel!AZ240</f>
        <v>215620878.75299999</v>
      </c>
      <c r="BA30" s="186">
        <f>CardFinancialModel!BA240</f>
        <v>225323822.493</v>
      </c>
      <c r="BB30" s="186">
        <f>CardFinancialModel!BB240</f>
        <v>235463429.21849999</v>
      </c>
      <c r="BC30" s="186">
        <f>CardFinancialModel!BC240</f>
        <v>246059306.23049998</v>
      </c>
      <c r="BD30" s="186">
        <f>CardFinancialModel!BD240</f>
        <v>257131976.34599999</v>
      </c>
      <c r="BE30" s="186">
        <f>CardFinancialModel!BE240</f>
        <v>264845961.57600001</v>
      </c>
      <c r="BF30" s="186">
        <f>CardFinancialModel!BF240</f>
        <v>272791343.47499996</v>
      </c>
      <c r="BG30" s="186">
        <f>CardFinancialModel!BG240</f>
        <v>280975102.85249996</v>
      </c>
      <c r="BH30" s="186">
        <f>CardFinancialModel!BH240</f>
        <v>289404373.10399997</v>
      </c>
      <c r="BI30" s="186">
        <f>CardFinancialModel!BI240</f>
        <v>298086516.50400001</v>
      </c>
      <c r="BJ30" s="186">
        <f>CardFinancialModel!BJ240</f>
        <v>307029124.20599997</v>
      </c>
      <c r="BK30" s="186">
        <f>CardFinancialModel!BK240</f>
        <v>316240016.24250001</v>
      </c>
    </row>
    <row r="31" spans="2:63" ht="14.25">
      <c r="B31" s="184"/>
      <c r="C31" s="184"/>
      <c r="D31" s="186"/>
      <c r="E31" s="186"/>
      <c r="F31" s="186"/>
      <c r="G31" s="186"/>
      <c r="H31" s="186"/>
      <c r="I31" s="186"/>
      <c r="J31" s="186"/>
      <c r="K31" s="186"/>
      <c r="L31" s="186"/>
      <c r="M31" s="186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</row>
    <row r="32" spans="2:63" ht="14.25">
      <c r="B32" s="184" t="str">
        <f>CardFinancialModel!B279</f>
        <v>(-) TOTAL COSTS with Gross-Up</v>
      </c>
      <c r="C32" s="184" t="str">
        <f>CardFinancialModel!C279</f>
        <v>R$</v>
      </c>
      <c r="D32" s="186">
        <f>CardFinancialModel!D279</f>
        <v>-109811.16666666667</v>
      </c>
      <c r="E32" s="186">
        <f>CardFinancialModel!E279</f>
        <v>-46340.438416666671</v>
      </c>
      <c r="F32" s="186">
        <f>CardFinancialModel!F279</f>
        <v>-68935.535916666675</v>
      </c>
      <c r="G32" s="186">
        <f>CardFinancialModel!G279</f>
        <v>-200514.99750000003</v>
      </c>
      <c r="H32" s="186">
        <f>CardFinancialModel!H279</f>
        <v>-366087.66272500006</v>
      </c>
      <c r="I32" s="186">
        <f>CardFinancialModel!I279</f>
        <v>-499908.997225</v>
      </c>
      <c r="J32" s="186">
        <f>CardFinancialModel!J279</f>
        <v>-805622.96260000009</v>
      </c>
      <c r="K32" s="186">
        <f>CardFinancialModel!K279</f>
        <v>-1061014.757125</v>
      </c>
      <c r="L32" s="186">
        <f>CardFinancialModel!L279</f>
        <v>-1312183.159</v>
      </c>
      <c r="M32" s="186">
        <f>CardFinancialModel!M279</f>
        <v>-1584633.7470624999</v>
      </c>
      <c r="N32" s="186">
        <f>CardFinancialModel!N279</f>
        <v>-1887768.5758750001</v>
      </c>
      <c r="O32" s="186">
        <f>CardFinancialModel!O279</f>
        <v>-2309027.9143187501</v>
      </c>
      <c r="P32" s="186">
        <f>CardFinancialModel!P279</f>
        <v>-2683238.9369000001</v>
      </c>
      <c r="Q32" s="186">
        <f>CardFinancialModel!Q279</f>
        <v>-2991180.5638200003</v>
      </c>
      <c r="R32" s="186">
        <f>CardFinancialModel!R279</f>
        <v>-3345308.7718900004</v>
      </c>
      <c r="S32" s="186">
        <f>CardFinancialModel!S279</f>
        <v>-3697607.0847800002</v>
      </c>
      <c r="T32" s="186">
        <f>CardFinancialModel!T279</f>
        <v>-4036728.6468500006</v>
      </c>
      <c r="U32" s="186">
        <f>CardFinancialModel!U279</f>
        <v>-5178580.48551</v>
      </c>
      <c r="V32" s="186">
        <f>CardFinancialModel!V279</f>
        <v>-5795731.5220999997</v>
      </c>
      <c r="W32" s="186">
        <f>CardFinancialModel!W279</f>
        <v>-6478918.1937374994</v>
      </c>
      <c r="X32" s="186">
        <f>CardFinancialModel!X279</f>
        <v>-7157082.6154000005</v>
      </c>
      <c r="Y32" s="186">
        <f>CardFinancialModel!Y279</f>
        <v>-7808055.3509999998</v>
      </c>
      <c r="Z32" s="186">
        <f>CardFinancialModel!Z279</f>
        <v>-8683431.6341750007</v>
      </c>
      <c r="AA32" s="186">
        <f>CardFinancialModel!AA279</f>
        <v>-11528023.882247502</v>
      </c>
      <c r="AB32" s="186">
        <f>CardFinancialModel!AB279</f>
        <v>-12684573.122123001</v>
      </c>
      <c r="AC32" s="186">
        <f>CardFinancialModel!AC279</f>
        <v>-13549865.438654</v>
      </c>
      <c r="AD32" s="186">
        <f>CardFinancialModel!AD279</f>
        <v>-14723153.602507003</v>
      </c>
      <c r="AE32" s="186">
        <f>CardFinancialModel!AE279</f>
        <v>-16002055.872955</v>
      </c>
      <c r="AF32" s="186">
        <f>CardFinancialModel!AF279</f>
        <v>-16861586.1889995</v>
      </c>
      <c r="AG32" s="186">
        <f>CardFinancialModel!AG279</f>
        <v>-18662256.611748498</v>
      </c>
      <c r="AH32" s="186">
        <f>CardFinancialModel!AH279</f>
        <v>-20295656.231027503</v>
      </c>
      <c r="AI32" s="186">
        <f>CardFinancialModel!AI279</f>
        <v>-21393467.430104498</v>
      </c>
      <c r="AJ32" s="186">
        <f>CardFinancialModel!AJ279</f>
        <v>-22959474.834016498</v>
      </c>
      <c r="AK32" s="186">
        <f>CardFinancialModel!AK279</f>
        <v>-24642947.132626001</v>
      </c>
      <c r="AL32" s="186">
        <f>CardFinancialModel!AL279</f>
        <v>-28802930.147358004</v>
      </c>
      <c r="AM32" s="186">
        <f>CardFinancialModel!AM279</f>
        <v>-34257671.215167001</v>
      </c>
      <c r="AN32" s="186">
        <f>CardFinancialModel!AN279</f>
        <v>-36282329.049481504</v>
      </c>
      <c r="AO32" s="186">
        <f>CardFinancialModel!AO279</f>
        <v>-38428471.698097505</v>
      </c>
      <c r="AP32" s="186">
        <f>CardFinancialModel!AP279</f>
        <v>-40703397.151136003</v>
      </c>
      <c r="AQ32" s="186">
        <f>CardFinancialModel!AQ279</f>
        <v>-43114816.331350498</v>
      </c>
      <c r="AR32" s="186">
        <f>CardFinancialModel!AR279</f>
        <v>-45670915.960745499</v>
      </c>
      <c r="AS32" s="186">
        <f>CardFinancialModel!AS279</f>
        <v>-48380366.985405497</v>
      </c>
      <c r="AT32" s="186">
        <f>CardFinancialModel!AT279</f>
        <v>-51252398.830152996</v>
      </c>
      <c r="AU32" s="186">
        <f>CardFinancialModel!AU279</f>
        <v>-54296741.993548505</v>
      </c>
      <c r="AV32" s="186">
        <f>CardFinancialModel!AV279</f>
        <v>-57523756.744338006</v>
      </c>
      <c r="AW32" s="186">
        <f>CardFinancialModel!AW279</f>
        <v>-60944387.104492493</v>
      </c>
      <c r="AX32" s="186">
        <f>CardFinancialModel!AX279</f>
        <v>-62657871.723844998</v>
      </c>
      <c r="AY32" s="186">
        <f>CardFinancialModel!AY279</f>
        <v>-75729403.11692813</v>
      </c>
      <c r="AZ32" s="186">
        <f>CardFinancialModel!AZ279</f>
        <v>-79114138.573813751</v>
      </c>
      <c r="BA32" s="186">
        <f>CardFinancialModel!BA279</f>
        <v>-82651173.038288742</v>
      </c>
      <c r="BB32" s="186">
        <f>CardFinancialModel!BB279</f>
        <v>-86347400.685424358</v>
      </c>
      <c r="BC32" s="186">
        <f>CardFinancialModel!BC279</f>
        <v>-90209938.389429376</v>
      </c>
      <c r="BD32" s="186">
        <f>CardFinancialModel!BD279</f>
        <v>-94246279.332977489</v>
      </c>
      <c r="BE32" s="186">
        <f>CardFinancialModel!BE279</f>
        <v>-95669722.26974</v>
      </c>
      <c r="BF32" s="186">
        <f>CardFinancialModel!BF279</f>
        <v>-98524407.248531252</v>
      </c>
      <c r="BG32" s="186">
        <f>CardFinancialModel!BG279</f>
        <v>-101464752.99577186</v>
      </c>
      <c r="BH32" s="186">
        <f>CardFinancialModel!BH279</f>
        <v>-104493301.70595999</v>
      </c>
      <c r="BI32" s="186">
        <f>CardFinancialModel!BI279</f>
        <v>-107612704.00195999</v>
      </c>
      <c r="BJ32" s="186">
        <f>CardFinancialModel!BJ279</f>
        <v>-110825690.23250251</v>
      </c>
      <c r="BK32" s="186">
        <f>CardFinancialModel!BK279</f>
        <v>-114135070.47218439</v>
      </c>
    </row>
    <row r="34" spans="2:63" ht="14.25">
      <c r="B34" s="184" t="str">
        <f>CardFinancialModel!B281</f>
        <v>(=) Result - pré bandeira</v>
      </c>
      <c r="C34" s="184" t="str">
        <f>CardFinancialModel!C281</f>
        <v>R$</v>
      </c>
      <c r="D34" s="186">
        <f>CardFinancialModel!D281</f>
        <v>-107648.66666666667</v>
      </c>
      <c r="E34" s="186">
        <f>CardFinancialModel!E281</f>
        <v>-27950.538416666674</v>
      </c>
      <c r="F34" s="186">
        <f>CardFinancialModel!F281</f>
        <v>-22952.135916666673</v>
      </c>
      <c r="G34" s="186">
        <f>CardFinancialModel!G281</f>
        <v>-85556.497500000027</v>
      </c>
      <c r="H34" s="186">
        <f>CardFinancialModel!H281</f>
        <v>-78682.762725000095</v>
      </c>
      <c r="I34" s="186">
        <f>CardFinancialModel!I281</f>
        <v>3053.9027749999659</v>
      </c>
      <c r="J34" s="186">
        <f>CardFinancialModel!J281</f>
        <v>74566.437399999937</v>
      </c>
      <c r="K34" s="186">
        <f>CardFinancialModel!K281</f>
        <v>268075.04287500004</v>
      </c>
      <c r="L34" s="186">
        <f>CardFinancialModel!L281</f>
        <v>515319.64100000006</v>
      </c>
      <c r="M34" s="186">
        <f>CardFinancialModel!M281</f>
        <v>791123.35293750023</v>
      </c>
      <c r="N34" s="186">
        <f>CardFinancialModel!N281</f>
        <v>1093817.2241249997</v>
      </c>
      <c r="O34" s="186">
        <f>CardFinancialModel!O281</f>
        <v>1659469.2556812498</v>
      </c>
      <c r="P34" s="186">
        <f>CardFinancialModel!P281</f>
        <v>2059132.2130999994</v>
      </c>
      <c r="Q34" s="186">
        <f>CardFinancialModel!Q281</f>
        <v>2533685.1561799995</v>
      </c>
      <c r="R34" s="186">
        <f>CardFinancialModel!R281</f>
        <v>3008294.418109999</v>
      </c>
      <c r="S34" s="186">
        <f>CardFinancialModel!S281</f>
        <v>3513735.2952199997</v>
      </c>
      <c r="T34" s="186">
        <f>CardFinancialModel!T281</f>
        <v>4039983.953149999</v>
      </c>
      <c r="U34" s="186">
        <f>CardFinancialModel!U281</f>
        <v>4473092.974489999</v>
      </c>
      <c r="V34" s="186">
        <f>CardFinancialModel!V281</f>
        <v>5448486.5178999994</v>
      </c>
      <c r="W34" s="186">
        <f>CardFinancialModel!W281</f>
        <v>6451947.7762624994</v>
      </c>
      <c r="X34" s="186">
        <f>CardFinancialModel!X281</f>
        <v>7519462.3445999986</v>
      </c>
      <c r="Y34" s="186">
        <f>CardFinancialModel!Y281</f>
        <v>8629678.0489999987</v>
      </c>
      <c r="Z34" s="186">
        <f>CardFinancialModel!Z281</f>
        <v>9726837.3858249988</v>
      </c>
      <c r="AA34" s="186">
        <f>CardFinancialModel!AA281</f>
        <v>15325205.311752496</v>
      </c>
      <c r="AB34" s="186">
        <f>CardFinancialModel!AB281</f>
        <v>16988255.813076995</v>
      </c>
      <c r="AC34" s="186">
        <f>CardFinancialModel!AC281</f>
        <v>18793528.650945999</v>
      </c>
      <c r="AD34" s="186">
        <f>CardFinancialModel!AD281</f>
        <v>20531149.974292994</v>
      </c>
      <c r="AE34" s="186">
        <f>CardFinancialModel!AE281</f>
        <v>22425154.619044997</v>
      </c>
      <c r="AF34" s="186">
        <f>CardFinancialModel!AF281</f>
        <v>24447671.369800497</v>
      </c>
      <c r="AG34" s="186">
        <f>CardFinancialModel!AG281</f>
        <v>26364852.464651499</v>
      </c>
      <c r="AH34" s="186">
        <f>CardFinancialModel!AH281</f>
        <v>28783897.434972499</v>
      </c>
      <c r="AI34" s="186">
        <f>CardFinancialModel!AI281</f>
        <v>31367062.1806955</v>
      </c>
      <c r="AJ34" s="186">
        <f>CardFinancialModel!AJ281</f>
        <v>33758095.1255835</v>
      </c>
      <c r="AK34" s="186">
        <f>CardFinancialModel!AK281</f>
        <v>36328451.249773994</v>
      </c>
      <c r="AL34" s="186">
        <f>CardFinancialModel!AL281</f>
        <v>43783287.151841998</v>
      </c>
      <c r="AM34" s="186">
        <f>CardFinancialModel!AM281</f>
        <v>55507307.545633003</v>
      </c>
      <c r="AN34" s="186">
        <f>CardFinancialModel!AN281</f>
        <v>58868556.226118498</v>
      </c>
      <c r="AO34" s="186">
        <f>CardFinancialModel!AO281</f>
        <v>62431472.535902493</v>
      </c>
      <c r="AP34" s="186">
        <f>CardFinancialModel!AP281</f>
        <v>66208166.455263995</v>
      </c>
      <c r="AQ34" s="186">
        <f>CardFinancialModel!AQ281</f>
        <v>70211470.949849486</v>
      </c>
      <c r="AR34" s="186">
        <f>CardFinancialModel!AR281</f>
        <v>74454976.468454495</v>
      </c>
      <c r="AS34" s="186">
        <f>CardFinancialModel!AS281</f>
        <v>78953087.427794486</v>
      </c>
      <c r="AT34" s="186">
        <f>CardFinancialModel!AT281</f>
        <v>83721077.777047008</v>
      </c>
      <c r="AU34" s="186">
        <f>CardFinancialModel!AU281</f>
        <v>88775148.402851492</v>
      </c>
      <c r="AV34" s="186">
        <f>CardFinancialModel!AV281</f>
        <v>94132460.706862003</v>
      </c>
      <c r="AW34" s="186">
        <f>CardFinancialModel!AW281</f>
        <v>99811215.077507496</v>
      </c>
      <c r="AX34" s="186">
        <f>CardFinancialModel!AX281</f>
        <v>105331743.104155</v>
      </c>
      <c r="AY34" s="186">
        <f>CardFinancialModel!AY281</f>
        <v>130606350.51057187</v>
      </c>
      <c r="AZ34" s="186">
        <f>CardFinancialModel!AZ281</f>
        <v>136506740.17918622</v>
      </c>
      <c r="BA34" s="186">
        <f>CardFinancialModel!BA281</f>
        <v>142672649.45471126</v>
      </c>
      <c r="BB34" s="186">
        <f>CardFinancialModel!BB281</f>
        <v>149116028.53307563</v>
      </c>
      <c r="BC34" s="186">
        <f>CardFinancialModel!BC281</f>
        <v>155849367.84107059</v>
      </c>
      <c r="BD34" s="186">
        <f>CardFinancialModel!BD281</f>
        <v>162885697.01302248</v>
      </c>
      <c r="BE34" s="186">
        <f>CardFinancialModel!BE281</f>
        <v>169176239.30625999</v>
      </c>
      <c r="BF34" s="186">
        <f>CardFinancialModel!BF281</f>
        <v>174266936.22646871</v>
      </c>
      <c r="BG34" s="186">
        <f>CardFinancialModel!BG281</f>
        <v>179510349.85672811</v>
      </c>
      <c r="BH34" s="186">
        <f>CardFinancialModel!BH281</f>
        <v>184911071.39804</v>
      </c>
      <c r="BI34" s="186">
        <f>CardFinancialModel!BI281</f>
        <v>190473812.50204003</v>
      </c>
      <c r="BJ34" s="186">
        <f>CardFinancialModel!BJ281</f>
        <v>196203433.97349745</v>
      </c>
      <c r="BK34" s="186">
        <f>CardFinancialModel!BK281</f>
        <v>202104945.77031562</v>
      </c>
    </row>
    <row r="35" spans="2:63" ht="14.25">
      <c r="B35" s="184" t="str">
        <f>CardFinancialModel!B284</f>
        <v>(-) Bandeira Costs</v>
      </c>
      <c r="C35" s="184" t="str">
        <f>CardFinancialModel!C284</f>
        <v>R$</v>
      </c>
      <c r="D35" s="186">
        <f>CardFinancialModel!D284</f>
        <v>-2893.1166666666668</v>
      </c>
      <c r="E35" s="186">
        <f>CardFinancialModel!E284</f>
        <v>-7595.0641333333333</v>
      </c>
      <c r="F35" s="186">
        <f>CardFinancialModel!F284</f>
        <v>-18991.232800000002</v>
      </c>
      <c r="G35" s="186">
        <f>CardFinancialModel!G284</f>
        <v>-47478.081999999995</v>
      </c>
      <c r="H35" s="186">
        <f>CardFinancialModel!H284</f>
        <v>-118698.77746666667</v>
      </c>
      <c r="I35" s="186">
        <f>CardFinancialModel!I284</f>
        <v>-207724.64679999999</v>
      </c>
      <c r="J35" s="186">
        <f>CardFinancialModel!J284</f>
        <v>-363519.91813333333</v>
      </c>
      <c r="K35" s="186">
        <f>CardFinancialModel!K284</f>
        <v>-548916.64826666669</v>
      </c>
      <c r="L35" s="186">
        <f>CardFinancialModel!L284</f>
        <v>-754762.17760000005</v>
      </c>
      <c r="M35" s="186">
        <f>CardFinancialModel!M284</f>
        <v>-981192.25986666675</v>
      </c>
      <c r="N35" s="186">
        <f>CardFinancialModel!N284</f>
        <v>-1231400.6802666667</v>
      </c>
      <c r="O35" s="186">
        <f>CardFinancialModel!O284</f>
        <v>-1516064.6274000001</v>
      </c>
      <c r="P35" s="186">
        <f>CardFinancialModel!P284</f>
        <v>-1811703.7363333334</v>
      </c>
      <c r="Q35" s="186">
        <f>CardFinancialModel!Q284</f>
        <v>-2110636.1250666669</v>
      </c>
      <c r="R35" s="186">
        <f>CardFinancialModel!R284</f>
        <v>-2427234.4517999999</v>
      </c>
      <c r="S35" s="186">
        <f>CardFinancialModel!S284</f>
        <v>-2754912.1569333333</v>
      </c>
      <c r="T35" s="186">
        <f>CardFinancialModel!T284</f>
        <v>-3085505.1053333329</v>
      </c>
      <c r="U35" s="186">
        <f>CardFinancialModel!U284</f>
        <v>-3687179.327866667</v>
      </c>
      <c r="V35" s="186">
        <f>CardFinancialModel!V284</f>
        <v>-4295570.9687999999</v>
      </c>
      <c r="W35" s="186">
        <f>CardFinancialModel!W284</f>
        <v>-4939912.4300666666</v>
      </c>
      <c r="X35" s="186">
        <f>CardFinancialModel!X284</f>
        <v>-5606805.2245333344</v>
      </c>
      <c r="Y35" s="186">
        <f>CardFinancialModel!Y284</f>
        <v>-6279623.0146666663</v>
      </c>
      <c r="Z35" s="186">
        <f>CardFinancialModel!Z284</f>
        <v>-7033180.6844000006</v>
      </c>
      <c r="AA35" s="186">
        <f>CardFinancialModel!AA284</f>
        <v>-8551749.4081333335</v>
      </c>
      <c r="AB35" s="186">
        <f>CardFinancialModel!AB284</f>
        <v>-9449686.49584</v>
      </c>
      <c r="AC35" s="186">
        <f>CardFinancialModel!AC284</f>
        <v>-10300161.640320001</v>
      </c>
      <c r="AD35" s="186">
        <f>CardFinancialModel!AD284</f>
        <v>-11227177.467893334</v>
      </c>
      <c r="AE35" s="186">
        <f>CardFinancialModel!AE284</f>
        <v>-12237629.679733334</v>
      </c>
      <c r="AF35" s="186">
        <f>CardFinancialModel!AF284</f>
        <v>-13155453.905626666</v>
      </c>
      <c r="AG35" s="186">
        <f>CardFinancialModel!AG284</f>
        <v>-14339450.59688</v>
      </c>
      <c r="AH35" s="186">
        <f>CardFinancialModel!AH284</f>
        <v>-15630002.670533335</v>
      </c>
      <c r="AI35" s="186">
        <f>CardFinancialModel!AI284</f>
        <v>-16802255.870693333</v>
      </c>
      <c r="AJ35" s="186">
        <f>CardFinancialModel!AJ284</f>
        <v>-18062425.260986667</v>
      </c>
      <c r="AK35" s="186">
        <f>CardFinancialModel!AK284</f>
        <v>-19417110.555413339</v>
      </c>
      <c r="AL35" s="186">
        <f>CardFinancialModel!AL284</f>
        <v>-21382210.606826667</v>
      </c>
      <c r="AM35" s="186">
        <f>CardFinancialModel!AM284</f>
        <v>-24393028.456506666</v>
      </c>
      <c r="AN35" s="186">
        <f>CardFinancialModel!AN284</f>
        <v>-25856612.280546665</v>
      </c>
      <c r="AO35" s="186">
        <f>CardFinancialModel!AO284</f>
        <v>-27408010.604866669</v>
      </c>
      <c r="AP35" s="186">
        <f>CardFinancialModel!AP284</f>
        <v>-29052497.414719999</v>
      </c>
      <c r="AQ35" s="186">
        <f>CardFinancialModel!AQ284</f>
        <v>-30795655.373426668</v>
      </c>
      <c r="AR35" s="186">
        <f>CardFinancialModel!AR284</f>
        <v>-32643402.280493334</v>
      </c>
      <c r="AS35" s="186">
        <f>CardFinancialModel!AS284</f>
        <v>-34602008.710359998</v>
      </c>
      <c r="AT35" s="186">
        <f>CardFinancialModel!AT284</f>
        <v>-36678133.289893337</v>
      </c>
      <c r="AU35" s="186">
        <f>CardFinancialModel!AU284</f>
        <v>-38878822.698386669</v>
      </c>
      <c r="AV35" s="186">
        <f>CardFinancialModel!AV284</f>
        <v>-41211555.764426671</v>
      </c>
      <c r="AW35" s="186">
        <f>CardFinancialModel!AW284</f>
        <v>-43684252.285266668</v>
      </c>
      <c r="AX35" s="186">
        <f>CardFinancialModel!AX284</f>
        <v>-45650046.504400007</v>
      </c>
      <c r="AY35" s="186">
        <f>CardFinancialModel!AY284</f>
        <v>-50712317.491916671</v>
      </c>
      <c r="AZ35" s="186">
        <f>CardFinancialModel!AZ284</f>
        <v>-52994375.763633333</v>
      </c>
      <c r="BA35" s="186">
        <f>CardFinancialModel!BA284</f>
        <v>-55379123.704300001</v>
      </c>
      <c r="BB35" s="186">
        <f>CardFinancialModel!BB284</f>
        <v>-57871192.802683339</v>
      </c>
      <c r="BC35" s="186">
        <f>CardFinancialModel!BC284</f>
        <v>-60475402.057216667</v>
      </c>
      <c r="BD35" s="186">
        <f>CardFinancialModel!BD284</f>
        <v>-63196795.477933332</v>
      </c>
      <c r="BE35" s="186">
        <f>CardFinancialModel!BE284</f>
        <v>-65092705.717600003</v>
      </c>
      <c r="BF35" s="186">
        <f>CardFinancialModel!BF284</f>
        <v>-67045487.639166668</v>
      </c>
      <c r="BG35" s="186">
        <f>CardFinancialModel!BG284</f>
        <v>-69056856.956083328</v>
      </c>
      <c r="BH35" s="186">
        <f>CardFinancialModel!BH284</f>
        <v>-71128566.883733332</v>
      </c>
      <c r="BI35" s="186">
        <f>CardFinancialModel!BI284</f>
        <v>-73262426.890400007</v>
      </c>
      <c r="BJ35" s="186">
        <f>CardFinancialModel!BJ284</f>
        <v>-75460302.697266668</v>
      </c>
      <c r="BK35" s="186">
        <f>CardFinancialModel!BK284</f>
        <v>-77724116.278416678</v>
      </c>
    </row>
    <row r="36" spans="2:63" ht="15" customHeight="1"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8"/>
      <c r="T36" s="188"/>
      <c r="U36" s="188"/>
      <c r="V36" s="188"/>
      <c r="W36" s="188"/>
      <c r="X36" s="188"/>
      <c r="Y36" s="188"/>
      <c r="Z36" s="188"/>
      <c r="AA36" s="188"/>
      <c r="AB36" s="188"/>
      <c r="AC36" s="188"/>
      <c r="AD36" s="188"/>
      <c r="AE36" s="188"/>
      <c r="AF36" s="188"/>
      <c r="AG36" s="188"/>
      <c r="AH36" s="188"/>
      <c r="AI36" s="188"/>
      <c r="AJ36" s="188"/>
      <c r="AK36" s="188"/>
      <c r="AL36" s="188"/>
      <c r="AM36" s="188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188"/>
      <c r="AY36" s="188"/>
      <c r="AZ36" s="188"/>
      <c r="BA36" s="188"/>
      <c r="BB36" s="188"/>
      <c r="BC36" s="188"/>
      <c r="BD36" s="188"/>
      <c r="BE36" s="188"/>
      <c r="BF36" s="188"/>
      <c r="BG36" s="188"/>
      <c r="BH36" s="188"/>
      <c r="BI36" s="188"/>
      <c r="BJ36" s="188"/>
      <c r="BK36" s="188"/>
    </row>
    <row r="37" spans="2:63" ht="15" customHeight="1">
      <c r="B37" s="188" t="str">
        <f>CardFinancialModel!B315</f>
        <v>(=) Result - pós custos bandeira</v>
      </c>
      <c r="C37" s="188" t="str">
        <f>CardFinancialModel!C315</f>
        <v>R$</v>
      </c>
      <c r="D37" s="188">
        <f>CardFinancialModel!D315</f>
        <v>-110541.78333333334</v>
      </c>
      <c r="E37" s="188">
        <f>CardFinancialModel!E315</f>
        <v>-35545.602550000011</v>
      </c>
      <c r="F37" s="188">
        <f>CardFinancialModel!F315</f>
        <v>-41943.368716666679</v>
      </c>
      <c r="G37" s="188">
        <f>CardFinancialModel!G315</f>
        <v>-133034.57950000002</v>
      </c>
      <c r="H37" s="188">
        <f>CardFinancialModel!H315</f>
        <v>-197381.54019166675</v>
      </c>
      <c r="I37" s="188">
        <f>CardFinancialModel!I315</f>
        <v>-204670.74402500002</v>
      </c>
      <c r="J37" s="188">
        <f>CardFinancialModel!J315</f>
        <v>-288953.48073333339</v>
      </c>
      <c r="K37" s="188">
        <f>CardFinancialModel!K315</f>
        <v>-280841.60539166664</v>
      </c>
      <c r="L37" s="188">
        <f>CardFinancialModel!L315</f>
        <v>-239442.53659999999</v>
      </c>
      <c r="M37" s="188">
        <f>CardFinancialModel!M315</f>
        <v>-190068.90692916652</v>
      </c>
      <c r="N37" s="188">
        <f>CardFinancialModel!N315</f>
        <v>-137583.45614166697</v>
      </c>
      <c r="O37" s="188">
        <f>CardFinancialModel!O315</f>
        <v>143404.62828124966</v>
      </c>
      <c r="P37" s="188">
        <f>CardFinancialModel!P315</f>
        <v>247428.47676666593</v>
      </c>
      <c r="Q37" s="188">
        <f>CardFinancialModel!Q315</f>
        <v>423049.0311133326</v>
      </c>
      <c r="R37" s="188">
        <f>CardFinancialModel!R315</f>
        <v>581059.96630999912</v>
      </c>
      <c r="S37" s="188">
        <f>CardFinancialModel!S315</f>
        <v>758823.13828666648</v>
      </c>
      <c r="T37" s="188">
        <f>CardFinancialModel!T315</f>
        <v>954478.84781666612</v>
      </c>
      <c r="U37" s="188">
        <f>CardFinancialModel!U315</f>
        <v>785913.64662333205</v>
      </c>
      <c r="V37" s="188">
        <f>CardFinancialModel!V315</f>
        <v>1152915.5490999995</v>
      </c>
      <c r="W37" s="188">
        <f>CardFinancialModel!W315</f>
        <v>1512035.3461958328</v>
      </c>
      <c r="X37" s="188">
        <f>CardFinancialModel!X315</f>
        <v>1912657.1200666642</v>
      </c>
      <c r="Y37" s="188">
        <f>CardFinancialModel!Y315</f>
        <v>2350055.0343333324</v>
      </c>
      <c r="Z37" s="188">
        <f>CardFinancialModel!Z315</f>
        <v>2693656.7014249982</v>
      </c>
      <c r="AA37" s="188">
        <f>CardFinancialModel!AA315</f>
        <v>6773455.9036191627</v>
      </c>
      <c r="AB37" s="188">
        <f>CardFinancialModel!AB315</f>
        <v>7538569.3172369953</v>
      </c>
      <c r="AC37" s="188">
        <f>CardFinancialModel!AC315</f>
        <v>8493367.0106259976</v>
      </c>
      <c r="AD37" s="188">
        <f>CardFinancialModel!AD315</f>
        <v>9303972.5063996594</v>
      </c>
      <c r="AE37" s="188">
        <f>CardFinancialModel!AE315</f>
        <v>10187524.939311663</v>
      </c>
      <c r="AF37" s="188">
        <f>CardFinancialModel!AF315</f>
        <v>11292217.464173831</v>
      </c>
      <c r="AG37" s="188">
        <f>CardFinancialModel!AG315</f>
        <v>12025401.867771499</v>
      </c>
      <c r="AH37" s="188">
        <f>CardFinancialModel!AH315</f>
        <v>13153894.764439164</v>
      </c>
      <c r="AI37" s="188">
        <f>CardFinancialModel!AI315</f>
        <v>14564806.310002167</v>
      </c>
      <c r="AJ37" s="188">
        <f>CardFinancialModel!AJ315</f>
        <v>15695669.864596833</v>
      </c>
      <c r="AK37" s="188">
        <f>CardFinancialModel!AK315</f>
        <v>16911340.694360655</v>
      </c>
      <c r="AL37" s="188">
        <f>CardFinancialModel!AL315</f>
        <v>22401076.545015331</v>
      </c>
      <c r="AM37" s="188">
        <f>CardFinancialModel!AM315</f>
        <v>31114279.089126337</v>
      </c>
      <c r="AN37" s="188">
        <f>CardFinancialModel!AN315</f>
        <v>33011943.945571832</v>
      </c>
      <c r="AO37" s="188">
        <f>CardFinancialModel!AO315</f>
        <v>35023461.931035824</v>
      </c>
      <c r="AP37" s="188">
        <f>CardFinancialModel!AP315</f>
        <v>37155669.040543996</v>
      </c>
      <c r="AQ37" s="188">
        <f>CardFinancialModel!AQ315</f>
        <v>39415815.576422818</v>
      </c>
      <c r="AR37" s="188">
        <f>CardFinancialModel!AR315</f>
        <v>41811574.187961161</v>
      </c>
      <c r="AS37" s="188">
        <f>CardFinancialModel!AS315</f>
        <v>44351078.717434488</v>
      </c>
      <c r="AT37" s="188">
        <f>CardFinancialModel!AT315</f>
        <v>47042944.487153672</v>
      </c>
      <c r="AU37" s="188">
        <f>CardFinancialModel!AU315</f>
        <v>49896325.704464823</v>
      </c>
      <c r="AV37" s="188">
        <f>CardFinancialModel!AV315</f>
        <v>52920904.942435332</v>
      </c>
      <c r="AW37" s="188">
        <f>CardFinancialModel!AW315</f>
        <v>56126962.792240828</v>
      </c>
      <c r="AX37" s="188">
        <f>CardFinancialModel!AX315</f>
        <v>59681696.599754997</v>
      </c>
      <c r="AY37" s="188">
        <f>CardFinancialModel!AY315</f>
        <v>79894033.018655196</v>
      </c>
      <c r="AZ37" s="188">
        <f>CardFinancialModel!AZ315</f>
        <v>83512364.415552884</v>
      </c>
      <c r="BA37" s="188">
        <f>CardFinancialModel!BA315</f>
        <v>87293525.750411257</v>
      </c>
      <c r="BB37" s="188">
        <f>CardFinancialModel!BB315</f>
        <v>91244835.730392292</v>
      </c>
      <c r="BC37" s="188">
        <f>CardFinancialModel!BC315</f>
        <v>95373965.783853918</v>
      </c>
      <c r="BD37" s="188">
        <f>CardFinancialModel!BD315</f>
        <v>99688901.53508915</v>
      </c>
      <c r="BE37" s="188">
        <f>CardFinancialModel!BE315</f>
        <v>104083533.58865999</v>
      </c>
      <c r="BF37" s="188">
        <f>CardFinancialModel!BF315</f>
        <v>107221448.58730204</v>
      </c>
      <c r="BG37" s="188">
        <f>CardFinancialModel!BG315</f>
        <v>110453492.90064478</v>
      </c>
      <c r="BH37" s="188">
        <f>CardFinancialModel!BH315</f>
        <v>113782504.51430666</v>
      </c>
      <c r="BI37" s="188">
        <f>CardFinancialModel!BI315</f>
        <v>117211385.61164002</v>
      </c>
      <c r="BJ37" s="188">
        <f>CardFinancialModel!BJ315</f>
        <v>120743131.27623078</v>
      </c>
      <c r="BK37" s="188">
        <f>CardFinancialModel!BK315</f>
        <v>124380829.49189894</v>
      </c>
    </row>
    <row r="38" spans="2:63" ht="15" customHeight="1">
      <c r="B38" s="184" t="s">
        <v>218</v>
      </c>
      <c r="C38" s="187" t="s">
        <v>19</v>
      </c>
      <c r="D38" s="188">
        <f>Conta!D22</f>
        <v>-40000</v>
      </c>
      <c r="E38" s="188">
        <f>Conta!E22</f>
        <v>-40000</v>
      </c>
      <c r="F38" s="188">
        <f>Conta!F22</f>
        <v>-40000</v>
      </c>
      <c r="G38" s="188">
        <f>Conta!G22</f>
        <v>-76742</v>
      </c>
      <c r="H38" s="188">
        <f>Conta!H22</f>
        <v>-112628</v>
      </c>
      <c r="I38" s="188">
        <f>Conta!I22</f>
        <v>-145935.45000000001</v>
      </c>
      <c r="J38" s="188">
        <f>Conta!J22</f>
        <v>-233471.85</v>
      </c>
      <c r="K38" s="188">
        <f>Conta!K22</f>
        <v>-272418.7</v>
      </c>
      <c r="L38" s="188">
        <f>Conta!L22</f>
        <v>-330649.7</v>
      </c>
      <c r="M38" s="188">
        <f>Conta!M22</f>
        <v>-393167.4</v>
      </c>
      <c r="N38" s="188">
        <f>Conta!N22</f>
        <v>-463080.95</v>
      </c>
      <c r="O38" s="188">
        <f>Conta!O22</f>
        <v>-522311.3</v>
      </c>
      <c r="P38" s="188">
        <f>Conta!P22</f>
        <v>-606996.75</v>
      </c>
      <c r="Q38" s="188">
        <f>Conta!Q22</f>
        <v>-669224.04999999993</v>
      </c>
      <c r="R38" s="188">
        <f>Conta!R22</f>
        <v>-746342.6</v>
      </c>
      <c r="S38" s="188">
        <f>Conta!S22</f>
        <v>-820461.45</v>
      </c>
      <c r="T38" s="188">
        <f>Conta!T22</f>
        <v>-888704.5</v>
      </c>
      <c r="U38" s="188">
        <f>Conta!U22</f>
        <v>-1223115.3999999999</v>
      </c>
      <c r="V38" s="188">
        <f>Conta!V22</f>
        <v>-1349773.1</v>
      </c>
      <c r="W38" s="188">
        <f>Conta!W22</f>
        <v>-1506721.8</v>
      </c>
      <c r="X38" s="188">
        <f>Conta!X22</f>
        <v>-1657571.15</v>
      </c>
      <c r="Y38" s="188">
        <f>Conta!Y22</f>
        <v>-1796452</v>
      </c>
      <c r="Z38" s="188">
        <f>Conta!Z22</f>
        <v>-1636907.2999999998</v>
      </c>
      <c r="AA38" s="188">
        <f>Conta!AA22</f>
        <v>-1780053.75</v>
      </c>
      <c r="AB38" s="188">
        <f>Conta!AB22</f>
        <v>-1964143.9</v>
      </c>
      <c r="AC38" s="188">
        <f>Conta!AC22</f>
        <v>-2106433.2000000002</v>
      </c>
      <c r="AD38" s="188">
        <f>Conta!AD22</f>
        <v>-2293598.1</v>
      </c>
      <c r="AE38" s="188">
        <f>Conta!AE22</f>
        <v>-2497610.5</v>
      </c>
      <c r="AF38" s="188">
        <f>Conta!AF22</f>
        <v>-2640815.3499999996</v>
      </c>
      <c r="AG38" s="188">
        <f>Conta!AG22</f>
        <v>-2921970.05</v>
      </c>
      <c r="AH38" s="188">
        <f>Conta!AH22</f>
        <v>-3182532.75</v>
      </c>
      <c r="AI38" s="188">
        <f>Conta!AI22</f>
        <v>-3365436.8499999996</v>
      </c>
      <c r="AJ38" s="188">
        <f>Conta!AJ22</f>
        <v>-3615832.45</v>
      </c>
      <c r="AK38" s="188">
        <f>Conta!AK22</f>
        <v>-3885009.8</v>
      </c>
      <c r="AL38" s="188">
        <f>Conta!AL22</f>
        <v>-4174375.5999999996</v>
      </c>
      <c r="AM38" s="188">
        <f>Conta!AM22</f>
        <v>-4350412.7</v>
      </c>
      <c r="AN38" s="188">
        <f>Conta!AN22</f>
        <v>-4609827.6500000004</v>
      </c>
      <c r="AO38" s="188">
        <f>Conta!AO22</f>
        <v>-4884808.25</v>
      </c>
      <c r="AP38" s="188">
        <f>Conta!AP22</f>
        <v>-5176289.5999999996</v>
      </c>
      <c r="AQ38" s="188">
        <f>Conta!AQ22</f>
        <v>-5485259.5499999998</v>
      </c>
      <c r="AR38" s="188">
        <f>Conta!AR22</f>
        <v>-5812767.0499999998</v>
      </c>
      <c r="AS38" s="188">
        <f>Conta!AS22</f>
        <v>-6159923.0499999998</v>
      </c>
      <c r="AT38" s="188">
        <f>Conta!AT22</f>
        <v>-6527910.2999999998</v>
      </c>
      <c r="AU38" s="188">
        <f>Conta!AU22</f>
        <v>-6917975.3499999996</v>
      </c>
      <c r="AV38" s="188">
        <f>Conta!AV22</f>
        <v>-7331445.7999999998</v>
      </c>
      <c r="AW38" s="188">
        <f>Conta!AW22</f>
        <v>-7769723.75</v>
      </c>
      <c r="AX38" s="188">
        <f>Conta!AX22</f>
        <v>-7977969.5</v>
      </c>
      <c r="AY38" s="188">
        <f>Conta!AY22</f>
        <v>-8335770.75</v>
      </c>
      <c r="AZ38" s="188">
        <f>Conta!AZ22</f>
        <v>-8709674.9000000004</v>
      </c>
      <c r="BA38" s="188">
        <f>Conta!BA22</f>
        <v>-9100402.9000000004</v>
      </c>
      <c r="BB38" s="188">
        <f>Conta!BB22</f>
        <v>-9508717.0500000007</v>
      </c>
      <c r="BC38" s="188">
        <f>Conta!BC22</f>
        <v>-9935402.6499999985</v>
      </c>
      <c r="BD38" s="188">
        <f>Conta!BD22</f>
        <v>-10381287.800000001</v>
      </c>
      <c r="BE38" s="188">
        <f>Conta!BE22</f>
        <v>-10498412.800000001</v>
      </c>
      <c r="BF38" s="188">
        <f>Conta!BF22</f>
        <v>-10812559.5</v>
      </c>
      <c r="BG38" s="188">
        <f>Conta!BG22</f>
        <v>-11136133.25</v>
      </c>
      <c r="BH38" s="188">
        <f>Conta!BH22</f>
        <v>-11469413.199999999</v>
      </c>
      <c r="BI38" s="188">
        <f>Conta!BI22</f>
        <v>-11812691.199999999</v>
      </c>
      <c r="BJ38" s="188">
        <f>Conta!BJ22</f>
        <v>-12166267.800000001</v>
      </c>
      <c r="BK38" s="188">
        <f>Conta!BK22</f>
        <v>-12530452.25</v>
      </c>
    </row>
    <row r="39" spans="2:63" ht="15" customHeight="1">
      <c r="B39" s="184" t="s">
        <v>219</v>
      </c>
      <c r="C39" s="187" t="s">
        <v>19</v>
      </c>
      <c r="D39" s="186">
        <f>CriptoFinancialModel!D31</f>
        <v>812</v>
      </c>
      <c r="E39" s="186">
        <f>CriptoFinancialModel!E31</f>
        <v>6909</v>
      </c>
      <c r="F39" s="186">
        <f>CriptoFinancialModel!F31</f>
        <v>17277</v>
      </c>
      <c r="G39" s="186">
        <f>CriptoFinancialModel!G31</f>
        <v>43192</v>
      </c>
      <c r="H39" s="186">
        <f>CriptoFinancialModel!H31</f>
        <v>107984</v>
      </c>
      <c r="I39" s="186">
        <f>CriptoFinancialModel!I31</f>
        <v>188974</v>
      </c>
      <c r="J39" s="186">
        <f>CriptoFinancialModel!J31</f>
        <v>330707</v>
      </c>
      <c r="K39" s="186">
        <f>CriptoFinancialModel!K31</f>
        <v>499369</v>
      </c>
      <c r="L39" s="186">
        <f>CriptoFinancialModel!L31</f>
        <v>686634</v>
      </c>
      <c r="M39" s="186">
        <f>CriptoFinancialModel!M31</f>
        <v>892625</v>
      </c>
      <c r="N39" s="186">
        <f>CriptoFinancialModel!N31</f>
        <v>1120249</v>
      </c>
      <c r="O39" s="186">
        <f>CriptoFinancialModel!O31</f>
        <v>1491053.3</v>
      </c>
      <c r="P39" s="186">
        <f>CriptoFinancialModel!P31</f>
        <v>1781815.2</v>
      </c>
      <c r="Q39" s="186">
        <f>CriptoFinancialModel!Q31</f>
        <v>2075816.6</v>
      </c>
      <c r="R39" s="186">
        <f>CriptoFinancialModel!R31</f>
        <v>2387191.4</v>
      </c>
      <c r="S39" s="186">
        <f>CriptoFinancialModel!S31</f>
        <v>2709463.9</v>
      </c>
      <c r="T39" s="186">
        <f>CriptoFinancialModel!T31</f>
        <v>3034603</v>
      </c>
      <c r="U39" s="186">
        <f>CriptoFinancialModel!U31</f>
        <v>3626351.3000000003</v>
      </c>
      <c r="V39" s="186">
        <f>CriptoFinancialModel!V31</f>
        <v>4224706.2</v>
      </c>
      <c r="W39" s="186">
        <f>CriptoFinancialModel!W31</f>
        <v>4858417.3</v>
      </c>
      <c r="X39" s="186">
        <f>CriptoFinancialModel!X31</f>
        <v>5514308.7999999998</v>
      </c>
      <c r="Y39" s="186">
        <f>CriptoFinancialModel!Y31</f>
        <v>6176027</v>
      </c>
      <c r="Z39" s="186">
        <f>CriptoFinancialModel!Z31</f>
        <v>6917153.1000000006</v>
      </c>
      <c r="AA39" s="186">
        <f>CriptoFinancialModel!AA31</f>
        <v>9701310.5199999996</v>
      </c>
      <c r="AB39" s="186">
        <f>CriptoFinancialModel!AB31</f>
        <v>10719952.65</v>
      </c>
      <c r="AC39" s="186">
        <f>CriptoFinancialModel!AC31</f>
        <v>11684752.200000001</v>
      </c>
      <c r="AD39" s="186">
        <f>CriptoFinancialModel!AD31</f>
        <v>12736381.35</v>
      </c>
      <c r="AE39" s="186">
        <f>CriptoFinancialModel!AE31</f>
        <v>13882662.75</v>
      </c>
      <c r="AF39" s="186">
        <f>CriptoFinancialModel!AF31</f>
        <v>14923864.120000001</v>
      </c>
      <c r="AG39" s="186">
        <f>CriptoFinancialModel!AG31</f>
        <v>16267018.57</v>
      </c>
      <c r="AH39" s="186">
        <f>CriptoFinancialModel!AH31</f>
        <v>17731052.02</v>
      </c>
      <c r="AI39" s="186">
        <f>CriptoFinancialModel!AI31</f>
        <v>19060884.370000001</v>
      </c>
      <c r="AJ39" s="186">
        <f>CriptoFinancialModel!AJ31</f>
        <v>20490450.969999999</v>
      </c>
      <c r="AK39" s="186">
        <f>CriptoFinancialModel!AK31</f>
        <v>22027239.300000001</v>
      </c>
      <c r="AL39" s="186">
        <f>CriptoFinancialModel!AL31</f>
        <v>26223344.400000002</v>
      </c>
      <c r="AM39" s="186">
        <f>CriptoFinancialModel!AM31</f>
        <v>33356102.760000002</v>
      </c>
      <c r="AN39" s="186">
        <f>CriptoFinancialModel!AN31</f>
        <v>35357471.82</v>
      </c>
      <c r="AO39" s="186">
        <f>CriptoFinancialModel!AO31</f>
        <v>37478922.300000004</v>
      </c>
      <c r="AP39" s="186">
        <f>CriptoFinancialModel!AP31</f>
        <v>39727666.079999998</v>
      </c>
      <c r="AQ39" s="186">
        <f>CriptoFinancialModel!AQ31</f>
        <v>42111337.140000001</v>
      </c>
      <c r="AR39" s="186">
        <f>CriptoFinancialModel!AR31</f>
        <v>44638027.740000002</v>
      </c>
      <c r="AS39" s="186">
        <f>CriptoFinancialModel!AS31</f>
        <v>47316312.539999999</v>
      </c>
      <c r="AT39" s="186">
        <f>CriptoFinancialModel!AT31</f>
        <v>50155296.840000004</v>
      </c>
      <c r="AU39" s="186">
        <f>CriptoFinancialModel!AU31</f>
        <v>53164616.579999998</v>
      </c>
      <c r="AV39" s="186">
        <f>CriptoFinancialModel!AV31</f>
        <v>56354498.640000001</v>
      </c>
      <c r="AW39" s="186">
        <f>CriptoFinancialModel!AW31</f>
        <v>59735772.899999999</v>
      </c>
      <c r="AX39" s="186">
        <f>CriptoFinancialModel!AX31</f>
        <v>62423886.600000001</v>
      </c>
      <c r="AY39" s="186">
        <f>CriptoFinancialModel!AY31</f>
        <v>75537173.040000007</v>
      </c>
      <c r="AZ39" s="186">
        <f>CriptoFinancialModel!AZ31</f>
        <v>78936352.530000001</v>
      </c>
      <c r="BA39" s="186">
        <f>CriptoFinancialModel!BA31</f>
        <v>82488489.930000007</v>
      </c>
      <c r="BB39" s="186">
        <f>CriptoFinancialModel!BB31</f>
        <v>86200483.950000003</v>
      </c>
      <c r="BC39" s="186">
        <f>CriptoFinancialModel!BC31</f>
        <v>90079514.070000008</v>
      </c>
      <c r="BD39" s="186">
        <f>CriptoFinancialModel!BD31</f>
        <v>94133093.460000008</v>
      </c>
      <c r="BE39" s="186">
        <f>CriptoFinancialModel!BE31</f>
        <v>96957095.760000005</v>
      </c>
      <c r="BF39" s="186">
        <f>CriptoFinancialModel!BF31</f>
        <v>99865809.75</v>
      </c>
      <c r="BG39" s="186">
        <f>CriptoFinancialModel!BG31</f>
        <v>102861790.29000001</v>
      </c>
      <c r="BH39" s="186">
        <f>CriptoFinancialModel!BH31</f>
        <v>105947651.04000001</v>
      </c>
      <c r="BI39" s="186">
        <f>CriptoFinancialModel!BI31</f>
        <v>109126085.04000001</v>
      </c>
      <c r="BJ39" s="186">
        <f>CriptoFinancialModel!BJ31</f>
        <v>112399872.06</v>
      </c>
      <c r="BK39" s="186">
        <f>CriptoFinancialModel!BK31</f>
        <v>115771874.19</v>
      </c>
    </row>
    <row r="40" spans="2:63">
      <c r="B40" s="187" t="s">
        <v>220</v>
      </c>
      <c r="C40" s="187" t="s">
        <v>19</v>
      </c>
      <c r="D40" s="188">
        <f t="shared" ref="D40:AI40" si="4">D37+D38+D39</f>
        <v>-149729.78333333333</v>
      </c>
      <c r="E40" s="188">
        <f t="shared" si="4"/>
        <v>-68636.602550000011</v>
      </c>
      <c r="F40" s="188">
        <f t="shared" si="4"/>
        <v>-64666.368716666679</v>
      </c>
      <c r="G40" s="188">
        <f t="shared" si="4"/>
        <v>-166584.57950000002</v>
      </c>
      <c r="H40" s="188">
        <f t="shared" si="4"/>
        <v>-202025.54019166675</v>
      </c>
      <c r="I40" s="188">
        <f t="shared" si="4"/>
        <v>-161632.19402500003</v>
      </c>
      <c r="J40" s="188">
        <f t="shared" si="4"/>
        <v>-191718.33073333337</v>
      </c>
      <c r="K40" s="188">
        <f t="shared" si="4"/>
        <v>-53891.305391666712</v>
      </c>
      <c r="L40" s="188">
        <f t="shared" si="4"/>
        <v>116541.76340000005</v>
      </c>
      <c r="M40" s="188">
        <f t="shared" si="4"/>
        <v>309388.69307083345</v>
      </c>
      <c r="N40" s="188">
        <f t="shared" si="4"/>
        <v>519584.59385833307</v>
      </c>
      <c r="O40" s="188">
        <f t="shared" si="4"/>
        <v>1112146.6282812497</v>
      </c>
      <c r="P40" s="188">
        <f t="shared" si="4"/>
        <v>1422246.9267666659</v>
      </c>
      <c r="Q40" s="188">
        <f t="shared" si="4"/>
        <v>1829641.5811133329</v>
      </c>
      <c r="R40" s="188">
        <f t="shared" si="4"/>
        <v>2221908.7663099989</v>
      </c>
      <c r="S40" s="188">
        <f t="shared" si="4"/>
        <v>2647825.5882866662</v>
      </c>
      <c r="T40" s="188">
        <f t="shared" si="4"/>
        <v>3100377.3478166661</v>
      </c>
      <c r="U40" s="188">
        <f t="shared" si="4"/>
        <v>3189149.5466233324</v>
      </c>
      <c r="V40" s="188">
        <f t="shared" si="4"/>
        <v>4027848.6490999996</v>
      </c>
      <c r="W40" s="188">
        <f t="shared" si="4"/>
        <v>4863730.8461958328</v>
      </c>
      <c r="X40" s="188">
        <f t="shared" si="4"/>
        <v>5769394.7700666636</v>
      </c>
      <c r="Y40" s="188">
        <f t="shared" si="4"/>
        <v>6729630.0343333324</v>
      </c>
      <c r="Z40" s="188">
        <f t="shared" si="4"/>
        <v>7973902.501424999</v>
      </c>
      <c r="AA40" s="188">
        <f t="shared" si="4"/>
        <v>14694712.673619162</v>
      </c>
      <c r="AB40" s="188">
        <f t="shared" si="4"/>
        <v>16294378.067236995</v>
      </c>
      <c r="AC40" s="188">
        <f t="shared" si="4"/>
        <v>18071686.010625999</v>
      </c>
      <c r="AD40" s="188">
        <f t="shared" si="4"/>
        <v>19746755.756399661</v>
      </c>
      <c r="AE40" s="188">
        <f t="shared" si="4"/>
        <v>21572577.189311661</v>
      </c>
      <c r="AF40" s="188">
        <f t="shared" si="4"/>
        <v>23575266.234173834</v>
      </c>
      <c r="AG40" s="188">
        <f t="shared" si="4"/>
        <v>25370450.387771498</v>
      </c>
      <c r="AH40" s="188">
        <f t="shared" si="4"/>
        <v>27702414.034439161</v>
      </c>
      <c r="AI40" s="188">
        <f t="shared" si="4"/>
        <v>30260253.830002166</v>
      </c>
      <c r="AJ40" s="188">
        <f t="shared" ref="AJ40:BK40" si="5">AJ37+AJ38+AJ39</f>
        <v>32570288.384596832</v>
      </c>
      <c r="AK40" s="188">
        <f t="shared" si="5"/>
        <v>35053570.194360659</v>
      </c>
      <c r="AL40" s="188">
        <f t="shared" si="5"/>
        <v>44450045.345015332</v>
      </c>
      <c r="AM40" s="188">
        <f t="shared" si="5"/>
        <v>60119969.149126336</v>
      </c>
      <c r="AN40" s="188">
        <f t="shared" si="5"/>
        <v>63759588.115571834</v>
      </c>
      <c r="AO40" s="188">
        <f t="shared" si="5"/>
        <v>67617575.981035829</v>
      </c>
      <c r="AP40" s="188">
        <f t="shared" si="5"/>
        <v>71707045.520543993</v>
      </c>
      <c r="AQ40" s="188">
        <f t="shared" si="5"/>
        <v>76041893.166422814</v>
      </c>
      <c r="AR40" s="188">
        <f t="shared" si="5"/>
        <v>80636834.877961159</v>
      </c>
      <c r="AS40" s="188">
        <f t="shared" si="5"/>
        <v>85507468.20743449</v>
      </c>
      <c r="AT40" s="188">
        <f t="shared" si="5"/>
        <v>90670331.027153671</v>
      </c>
      <c r="AU40" s="188">
        <f t="shared" si="5"/>
        <v>96142966.934464812</v>
      </c>
      <c r="AV40" s="188">
        <f t="shared" si="5"/>
        <v>101943957.78243533</v>
      </c>
      <c r="AW40" s="188">
        <f t="shared" si="5"/>
        <v>108093011.94224083</v>
      </c>
      <c r="AX40" s="188">
        <f t="shared" si="5"/>
        <v>114127613.699755</v>
      </c>
      <c r="AY40" s="188">
        <f t="shared" si="5"/>
        <v>147095435.3086552</v>
      </c>
      <c r="AZ40" s="188">
        <f t="shared" si="5"/>
        <v>153739042.04555288</v>
      </c>
      <c r="BA40" s="188">
        <f t="shared" si="5"/>
        <v>160681612.78041124</v>
      </c>
      <c r="BB40" s="188">
        <f t="shared" si="5"/>
        <v>167936602.63039231</v>
      </c>
      <c r="BC40" s="188">
        <f t="shared" si="5"/>
        <v>175518077.20385391</v>
      </c>
      <c r="BD40" s="188">
        <f t="shared" si="5"/>
        <v>183440707.19508916</v>
      </c>
      <c r="BE40" s="188">
        <f t="shared" si="5"/>
        <v>190542216.54865998</v>
      </c>
      <c r="BF40" s="188">
        <f t="shared" si="5"/>
        <v>196274698.83730203</v>
      </c>
      <c r="BG40" s="188">
        <f t="shared" si="5"/>
        <v>202179149.9406448</v>
      </c>
      <c r="BH40" s="188">
        <f t="shared" si="5"/>
        <v>208260742.35430667</v>
      </c>
      <c r="BI40" s="188">
        <f t="shared" si="5"/>
        <v>214524779.45164001</v>
      </c>
      <c r="BJ40" s="188">
        <f t="shared" si="5"/>
        <v>220976735.5362308</v>
      </c>
      <c r="BK40" s="188">
        <f t="shared" si="5"/>
        <v>227622251.43189895</v>
      </c>
    </row>
  </sheetData>
  <mergeCells count="1">
    <mergeCell ref="A1:C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K22"/>
  <sheetViews>
    <sheetView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D10" sqref="D10"/>
    </sheetView>
  </sheetViews>
  <sheetFormatPr defaultColWidth="12.5703125" defaultRowHeight="15" customHeight="1"/>
  <cols>
    <col min="1" max="1" width="2.42578125" customWidth="1"/>
    <col min="2" max="2" width="18.42578125" customWidth="1"/>
    <col min="3" max="3" width="8" customWidth="1"/>
    <col min="8" max="8" width="12.7109375" customWidth="1"/>
    <col min="9" max="9" width="11.140625" customWidth="1"/>
    <col min="10" max="10" width="10.5703125" customWidth="1"/>
    <col min="14" max="14" width="11" customWidth="1"/>
  </cols>
  <sheetData>
    <row r="1" spans="1:63" ht="15" customHeight="1">
      <c r="A1" s="208" t="s">
        <v>221</v>
      </c>
      <c r="B1" s="209"/>
      <c r="C1" s="210"/>
      <c r="D1" s="154" t="s">
        <v>200</v>
      </c>
      <c r="E1" s="155">
        <v>0</v>
      </c>
      <c r="F1" s="216" t="s">
        <v>201</v>
      </c>
      <c r="G1" s="217"/>
      <c r="H1" s="217"/>
      <c r="I1" s="218"/>
      <c r="J1" s="216" t="s">
        <v>202</v>
      </c>
      <c r="K1" s="217"/>
      <c r="L1" s="217"/>
      <c r="M1" s="218"/>
      <c r="N1" s="216" t="s">
        <v>203</v>
      </c>
      <c r="O1" s="217"/>
      <c r="P1" s="217"/>
      <c r="Q1" s="218"/>
      <c r="R1" s="156"/>
      <c r="S1" s="122"/>
      <c r="T1" s="121"/>
      <c r="U1" s="121"/>
      <c r="V1" s="121"/>
      <c r="W1" s="121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</row>
    <row r="2" spans="1:63" ht="15" customHeight="1">
      <c r="A2" s="211"/>
      <c r="B2" s="207"/>
      <c r="C2" s="212"/>
      <c r="D2" s="154" t="s">
        <v>204</v>
      </c>
      <c r="E2" s="155">
        <v>0</v>
      </c>
      <c r="F2" s="157" t="s">
        <v>149</v>
      </c>
      <c r="G2" s="157" t="s">
        <v>150</v>
      </c>
      <c r="H2" s="157" t="s">
        <v>205</v>
      </c>
      <c r="I2" s="157" t="s">
        <v>206</v>
      </c>
      <c r="J2" s="224" t="s">
        <v>207</v>
      </c>
      <c r="K2" s="218"/>
      <c r="L2" s="157" t="s">
        <v>205</v>
      </c>
      <c r="M2" s="157" t="s">
        <v>206</v>
      </c>
      <c r="N2" s="224" t="s">
        <v>207</v>
      </c>
      <c r="O2" s="218"/>
      <c r="P2" s="157" t="s">
        <v>205</v>
      </c>
      <c r="Q2" s="157" t="s">
        <v>206</v>
      </c>
      <c r="R2" s="156"/>
      <c r="S2" s="127">
        <v>0</v>
      </c>
      <c r="T2" s="121"/>
      <c r="U2" s="121"/>
      <c r="V2" s="121"/>
      <c r="W2" s="121"/>
      <c r="X2" s="122"/>
      <c r="Y2" s="122"/>
      <c r="Z2" s="122"/>
      <c r="AA2" s="122"/>
      <c r="AB2" s="122"/>
      <c r="AC2" s="122"/>
      <c r="AD2" s="122"/>
      <c r="AE2" s="122"/>
      <c r="AF2" s="122"/>
      <c r="AG2" s="122"/>
      <c r="AH2" s="122"/>
      <c r="AI2" s="122"/>
      <c r="AJ2" s="122"/>
      <c r="AK2" s="122"/>
      <c r="AL2" s="122"/>
      <c r="AM2" s="122"/>
      <c r="AN2" s="122"/>
      <c r="AO2" s="122"/>
      <c r="AP2" s="122"/>
      <c r="AQ2" s="122"/>
      <c r="AR2" s="122"/>
      <c r="AS2" s="122"/>
      <c r="AT2" s="122"/>
      <c r="AU2" s="122"/>
      <c r="AV2" s="122"/>
      <c r="AW2" s="122"/>
      <c r="AX2" s="122"/>
      <c r="AY2" s="122"/>
      <c r="AZ2" s="122"/>
      <c r="BA2" s="122"/>
      <c r="BB2" s="122"/>
      <c r="BC2" s="122"/>
      <c r="BD2" s="122"/>
      <c r="BE2" s="122"/>
      <c r="BF2" s="122"/>
      <c r="BG2" s="122"/>
      <c r="BH2" s="122"/>
      <c r="BI2" s="122"/>
      <c r="BJ2" s="122"/>
      <c r="BK2" s="122"/>
    </row>
    <row r="3" spans="1:63" ht="15" customHeight="1">
      <c r="A3" s="211"/>
      <c r="B3" s="207"/>
      <c r="C3" s="212"/>
      <c r="D3" s="159" t="s">
        <v>208</v>
      </c>
      <c r="E3" s="155">
        <v>0.4</v>
      </c>
      <c r="F3" s="157">
        <v>0</v>
      </c>
      <c r="G3" s="157">
        <v>10000</v>
      </c>
      <c r="H3" s="160">
        <v>1</v>
      </c>
      <c r="I3" s="160">
        <v>4</v>
      </c>
      <c r="J3" s="157">
        <v>0</v>
      </c>
      <c r="K3" s="157">
        <v>100</v>
      </c>
      <c r="L3" s="160">
        <v>2.5</v>
      </c>
      <c r="M3" s="160">
        <v>3.5</v>
      </c>
      <c r="N3" s="157">
        <v>0</v>
      </c>
      <c r="O3" s="157">
        <v>100</v>
      </c>
      <c r="P3" s="160">
        <v>4</v>
      </c>
      <c r="Q3" s="160">
        <v>4.5</v>
      </c>
      <c r="R3" s="156"/>
      <c r="S3" s="127">
        <v>3</v>
      </c>
      <c r="T3" s="121"/>
      <c r="U3" s="121"/>
      <c r="V3" s="121"/>
      <c r="W3" s="121"/>
      <c r="X3" s="121"/>
      <c r="Y3" s="121"/>
      <c r="Z3" s="121"/>
      <c r="AA3" s="121"/>
      <c r="AB3" s="121"/>
      <c r="AC3" s="121"/>
      <c r="AD3" s="121"/>
      <c r="AE3" s="121"/>
      <c r="AF3" s="121"/>
      <c r="AG3" s="121"/>
      <c r="AH3" s="121"/>
      <c r="AI3" s="121"/>
      <c r="AJ3" s="121"/>
      <c r="AK3" s="121"/>
      <c r="AL3" s="121"/>
      <c r="AM3" s="121"/>
      <c r="AN3" s="121"/>
      <c r="AO3" s="121"/>
      <c r="AP3" s="121"/>
      <c r="AQ3" s="121"/>
      <c r="AR3" s="121"/>
      <c r="AS3" s="121"/>
      <c r="AT3" s="121"/>
      <c r="AU3" s="121"/>
      <c r="AV3" s="121"/>
      <c r="AW3" s="121"/>
      <c r="AX3" s="121"/>
      <c r="AY3" s="121"/>
      <c r="AZ3" s="121"/>
      <c r="BA3" s="121"/>
      <c r="BB3" s="121"/>
      <c r="BC3" s="121"/>
      <c r="BD3" s="121"/>
      <c r="BE3" s="121"/>
      <c r="BF3" s="121"/>
      <c r="BG3" s="121"/>
      <c r="BH3" s="121"/>
      <c r="BI3" s="121"/>
      <c r="BJ3" s="121"/>
      <c r="BK3" s="121"/>
    </row>
    <row r="4" spans="1:63" ht="15" customHeight="1">
      <c r="A4" s="211"/>
      <c r="B4" s="207"/>
      <c r="C4" s="212"/>
      <c r="D4" s="121"/>
      <c r="E4" s="121"/>
      <c r="F4" s="157">
        <v>10001</v>
      </c>
      <c r="G4" s="157">
        <v>30000</v>
      </c>
      <c r="H4" s="160">
        <v>0.9</v>
      </c>
      <c r="I4" s="160">
        <v>3.5</v>
      </c>
      <c r="J4" s="157">
        <v>101</v>
      </c>
      <c r="K4" s="157">
        <v>1000</v>
      </c>
      <c r="L4" s="160">
        <v>2.4</v>
      </c>
      <c r="M4" s="160">
        <v>3.4</v>
      </c>
      <c r="N4" s="157">
        <v>101</v>
      </c>
      <c r="O4" s="157">
        <v>1000</v>
      </c>
      <c r="P4" s="160">
        <v>3.9</v>
      </c>
      <c r="Q4" s="160">
        <v>4.4000000000000004</v>
      </c>
      <c r="R4" s="156"/>
      <c r="S4" s="127">
        <v>5</v>
      </c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</row>
    <row r="5" spans="1:63" ht="15" customHeight="1">
      <c r="A5" s="211"/>
      <c r="B5" s="207"/>
      <c r="C5" s="212"/>
      <c r="D5" s="121" t="s">
        <v>209</v>
      </c>
      <c r="E5" s="161">
        <v>5</v>
      </c>
      <c r="F5" s="157">
        <v>30001</v>
      </c>
      <c r="G5" s="157">
        <v>50000</v>
      </c>
      <c r="H5" s="160">
        <v>0.8</v>
      </c>
      <c r="I5" s="160">
        <v>3</v>
      </c>
      <c r="J5" s="157">
        <v>1001</v>
      </c>
      <c r="K5" s="157">
        <v>10000</v>
      </c>
      <c r="L5" s="160">
        <v>2.2999999999999998</v>
      </c>
      <c r="M5" s="160">
        <v>3.3</v>
      </c>
      <c r="N5" s="157">
        <v>1001</v>
      </c>
      <c r="O5" s="157">
        <v>10000</v>
      </c>
      <c r="P5" s="160">
        <v>3.7</v>
      </c>
      <c r="Q5" s="160">
        <v>4.2</v>
      </c>
      <c r="R5" s="156"/>
      <c r="S5" s="127">
        <v>7</v>
      </c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</row>
    <row r="6" spans="1:63" ht="15" customHeight="1">
      <c r="A6" s="211"/>
      <c r="B6" s="207"/>
      <c r="C6" s="212"/>
      <c r="D6" s="121"/>
      <c r="E6" s="162">
        <f>IF(E5=0,0,IF(E5=3,3,IF(E5=5,5,IF(E5=7,7,IF(E5=10,10,"ERROR")))))</f>
        <v>5</v>
      </c>
      <c r="F6" s="157">
        <v>50001</v>
      </c>
      <c r="G6" s="163"/>
      <c r="H6" s="160">
        <v>0.7</v>
      </c>
      <c r="I6" s="160">
        <v>2.8</v>
      </c>
      <c r="J6" s="157">
        <v>10001</v>
      </c>
      <c r="K6" s="157">
        <v>100000</v>
      </c>
      <c r="L6" s="160">
        <v>2.1</v>
      </c>
      <c r="M6" s="160">
        <v>3.1</v>
      </c>
      <c r="N6" s="157">
        <v>10001</v>
      </c>
      <c r="O6" s="157">
        <v>100000</v>
      </c>
      <c r="P6" s="160">
        <v>3.65</v>
      </c>
      <c r="Q6" s="160">
        <v>4.0999999999999996</v>
      </c>
      <c r="R6" s="156"/>
      <c r="S6" s="127">
        <v>10</v>
      </c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</row>
    <row r="7" spans="1:63" ht="15" customHeight="1">
      <c r="A7" s="213"/>
      <c r="B7" s="214"/>
      <c r="C7" s="215"/>
      <c r="D7" s="121"/>
      <c r="E7" s="121"/>
      <c r="F7" s="121"/>
      <c r="G7" s="121"/>
      <c r="H7" s="160"/>
      <c r="I7" s="121"/>
      <c r="J7" s="157">
        <v>100001</v>
      </c>
      <c r="K7" s="157"/>
      <c r="L7" s="160">
        <v>2</v>
      </c>
      <c r="M7" s="160">
        <v>3</v>
      </c>
      <c r="N7" s="157">
        <v>100001</v>
      </c>
      <c r="O7" s="157"/>
      <c r="P7" s="160">
        <v>3.6</v>
      </c>
      <c r="Q7" s="160">
        <v>4</v>
      </c>
      <c r="R7" s="156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</row>
    <row r="8" spans="1:63" ht="12.75">
      <c r="A8" s="165"/>
      <c r="B8" s="165"/>
      <c r="C8" s="165"/>
      <c r="D8" s="165"/>
      <c r="E8" s="165"/>
      <c r="F8" s="165"/>
      <c r="G8" s="165"/>
      <c r="H8" s="165"/>
      <c r="I8" s="165"/>
      <c r="J8" s="165"/>
      <c r="K8" s="165"/>
      <c r="L8" s="165"/>
      <c r="M8" s="165"/>
      <c r="N8" s="165"/>
      <c r="O8" s="165"/>
      <c r="P8" s="165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5"/>
      <c r="AM8" s="165"/>
      <c r="AN8" s="165"/>
      <c r="AO8" s="165"/>
      <c r="AP8" s="165"/>
      <c r="AQ8" s="165"/>
      <c r="AR8" s="165"/>
      <c r="AS8" s="165"/>
      <c r="AT8" s="165"/>
      <c r="AU8" s="165"/>
      <c r="AV8" s="165"/>
      <c r="AW8" s="165"/>
      <c r="AX8" s="165"/>
      <c r="AY8" s="165"/>
      <c r="AZ8" s="165"/>
      <c r="BA8" s="165"/>
      <c r="BB8" s="165"/>
      <c r="BC8" s="165"/>
      <c r="BD8" s="165"/>
      <c r="BE8" s="165"/>
      <c r="BF8" s="165"/>
      <c r="BG8" s="165"/>
      <c r="BH8" s="165"/>
      <c r="BI8" s="165"/>
      <c r="BJ8" s="165"/>
      <c r="BK8" s="165"/>
    </row>
    <row r="9" spans="1:63" ht="12.75">
      <c r="A9" s="166"/>
      <c r="B9" s="167"/>
      <c r="C9" s="166"/>
      <c r="D9" s="168">
        <v>1</v>
      </c>
      <c r="E9" s="168">
        <f t="shared" ref="E9:AJ9" si="0">D9+1</f>
        <v>2</v>
      </c>
      <c r="F9" s="168">
        <f t="shared" si="0"/>
        <v>3</v>
      </c>
      <c r="G9" s="168">
        <f t="shared" si="0"/>
        <v>4</v>
      </c>
      <c r="H9" s="168">
        <f t="shared" si="0"/>
        <v>5</v>
      </c>
      <c r="I9" s="168">
        <f t="shared" si="0"/>
        <v>6</v>
      </c>
      <c r="J9" s="168">
        <f t="shared" si="0"/>
        <v>7</v>
      </c>
      <c r="K9" s="168">
        <f t="shared" si="0"/>
        <v>8</v>
      </c>
      <c r="L9" s="168">
        <f t="shared" si="0"/>
        <v>9</v>
      </c>
      <c r="M9" s="168">
        <f t="shared" si="0"/>
        <v>10</v>
      </c>
      <c r="N9" s="168">
        <f t="shared" si="0"/>
        <v>11</v>
      </c>
      <c r="O9" s="168">
        <f t="shared" si="0"/>
        <v>12</v>
      </c>
      <c r="P9" s="168">
        <f t="shared" si="0"/>
        <v>13</v>
      </c>
      <c r="Q9" s="168">
        <f t="shared" si="0"/>
        <v>14</v>
      </c>
      <c r="R9" s="168">
        <f t="shared" si="0"/>
        <v>15</v>
      </c>
      <c r="S9" s="168">
        <f t="shared" si="0"/>
        <v>16</v>
      </c>
      <c r="T9" s="168">
        <f t="shared" si="0"/>
        <v>17</v>
      </c>
      <c r="U9" s="168">
        <f t="shared" si="0"/>
        <v>18</v>
      </c>
      <c r="V9" s="168">
        <f t="shared" si="0"/>
        <v>19</v>
      </c>
      <c r="W9" s="168">
        <f t="shared" si="0"/>
        <v>20</v>
      </c>
      <c r="X9" s="168">
        <f t="shared" si="0"/>
        <v>21</v>
      </c>
      <c r="Y9" s="168">
        <f t="shared" si="0"/>
        <v>22</v>
      </c>
      <c r="Z9" s="168">
        <f t="shared" si="0"/>
        <v>23</v>
      </c>
      <c r="AA9" s="168">
        <f t="shared" si="0"/>
        <v>24</v>
      </c>
      <c r="AB9" s="168">
        <f t="shared" si="0"/>
        <v>25</v>
      </c>
      <c r="AC9" s="168">
        <f t="shared" si="0"/>
        <v>26</v>
      </c>
      <c r="AD9" s="168">
        <f t="shared" si="0"/>
        <v>27</v>
      </c>
      <c r="AE9" s="168">
        <f t="shared" si="0"/>
        <v>28</v>
      </c>
      <c r="AF9" s="168">
        <f t="shared" si="0"/>
        <v>29</v>
      </c>
      <c r="AG9" s="168">
        <f t="shared" si="0"/>
        <v>30</v>
      </c>
      <c r="AH9" s="168">
        <f t="shared" si="0"/>
        <v>31</v>
      </c>
      <c r="AI9" s="168">
        <f t="shared" si="0"/>
        <v>32</v>
      </c>
      <c r="AJ9" s="168">
        <f t="shared" si="0"/>
        <v>33</v>
      </c>
      <c r="AK9" s="168">
        <f t="shared" ref="AK9:BK9" si="1">AJ9+1</f>
        <v>34</v>
      </c>
      <c r="AL9" s="168">
        <f t="shared" si="1"/>
        <v>35</v>
      </c>
      <c r="AM9" s="168">
        <f t="shared" si="1"/>
        <v>36</v>
      </c>
      <c r="AN9" s="168">
        <f t="shared" si="1"/>
        <v>37</v>
      </c>
      <c r="AO9" s="168">
        <f t="shared" si="1"/>
        <v>38</v>
      </c>
      <c r="AP9" s="168">
        <f t="shared" si="1"/>
        <v>39</v>
      </c>
      <c r="AQ9" s="168">
        <f t="shared" si="1"/>
        <v>40</v>
      </c>
      <c r="AR9" s="168">
        <f t="shared" si="1"/>
        <v>41</v>
      </c>
      <c r="AS9" s="168">
        <f t="shared" si="1"/>
        <v>42</v>
      </c>
      <c r="AT9" s="168">
        <f t="shared" si="1"/>
        <v>43</v>
      </c>
      <c r="AU9" s="168">
        <f t="shared" si="1"/>
        <v>44</v>
      </c>
      <c r="AV9" s="168">
        <f t="shared" si="1"/>
        <v>45</v>
      </c>
      <c r="AW9" s="168">
        <f t="shared" si="1"/>
        <v>46</v>
      </c>
      <c r="AX9" s="168">
        <f t="shared" si="1"/>
        <v>47</v>
      </c>
      <c r="AY9" s="168">
        <f t="shared" si="1"/>
        <v>48</v>
      </c>
      <c r="AZ9" s="168">
        <f t="shared" si="1"/>
        <v>49</v>
      </c>
      <c r="BA9" s="168">
        <f t="shared" si="1"/>
        <v>50</v>
      </c>
      <c r="BB9" s="168">
        <f t="shared" si="1"/>
        <v>51</v>
      </c>
      <c r="BC9" s="168">
        <f t="shared" si="1"/>
        <v>52</v>
      </c>
      <c r="BD9" s="168">
        <f t="shared" si="1"/>
        <v>53</v>
      </c>
      <c r="BE9" s="168">
        <f t="shared" si="1"/>
        <v>54</v>
      </c>
      <c r="BF9" s="168">
        <f t="shared" si="1"/>
        <v>55</v>
      </c>
      <c r="BG9" s="168">
        <f t="shared" si="1"/>
        <v>56</v>
      </c>
      <c r="BH9" s="168">
        <f t="shared" si="1"/>
        <v>57</v>
      </c>
      <c r="BI9" s="168">
        <f t="shared" si="1"/>
        <v>58</v>
      </c>
      <c r="BJ9" s="168">
        <f t="shared" si="1"/>
        <v>59</v>
      </c>
      <c r="BK9" s="168">
        <f t="shared" si="1"/>
        <v>60</v>
      </c>
    </row>
    <row r="10" spans="1:63" ht="12.75">
      <c r="A10" s="125"/>
      <c r="B10" s="125" t="s">
        <v>210</v>
      </c>
      <c r="C10" s="125" t="str">
        <f>CardFinancialModel!C129</f>
        <v>#</v>
      </c>
      <c r="D10" s="169">
        <f>CardFinancialModel!D129</f>
        <v>125</v>
      </c>
      <c r="E10" s="169">
        <f>CardFinancialModel!E129</f>
        <v>1063</v>
      </c>
      <c r="F10" s="169">
        <f>CardFinancialModel!F129</f>
        <v>2658</v>
      </c>
      <c r="G10" s="169">
        <f>CardFinancialModel!G129</f>
        <v>6645</v>
      </c>
      <c r="H10" s="169">
        <f>CardFinancialModel!H129</f>
        <v>16613</v>
      </c>
      <c r="I10" s="169">
        <f>CardFinancialModel!I129</f>
        <v>29073</v>
      </c>
      <c r="J10" s="169">
        <f>CardFinancialModel!J129</f>
        <v>50878</v>
      </c>
      <c r="K10" s="169">
        <f>CardFinancialModel!K129</f>
        <v>76826</v>
      </c>
      <c r="L10" s="169">
        <f>CardFinancialModel!L129</f>
        <v>105636</v>
      </c>
      <c r="M10" s="169">
        <f>CardFinancialModel!M129</f>
        <v>137327</v>
      </c>
      <c r="N10" s="169">
        <f>CardFinancialModel!N129</f>
        <v>172346</v>
      </c>
      <c r="O10" s="169">
        <f>CardFinancialModel!O129</f>
        <v>208539</v>
      </c>
      <c r="P10" s="169">
        <f>CardFinancialModel!P129</f>
        <v>249205</v>
      </c>
      <c r="Q10" s="169">
        <f>CardFinancialModel!Q129</f>
        <v>290324</v>
      </c>
      <c r="R10" s="169">
        <f>CardFinancialModel!R129</f>
        <v>333873</v>
      </c>
      <c r="S10" s="169">
        <f>CardFinancialModel!S129</f>
        <v>378946</v>
      </c>
      <c r="T10" s="169">
        <f>CardFinancialModel!T129</f>
        <v>424420</v>
      </c>
      <c r="U10" s="169">
        <f>CardFinancialModel!U129</f>
        <v>507182</v>
      </c>
      <c r="V10" s="169">
        <f>CardFinancialModel!V129</f>
        <v>590868</v>
      </c>
      <c r="W10" s="169">
        <f>CardFinancialModel!W129</f>
        <v>679499</v>
      </c>
      <c r="X10" s="169">
        <f>CardFinancialModel!X129</f>
        <v>771232</v>
      </c>
      <c r="Y10" s="169">
        <f>CardFinancialModel!Y129</f>
        <v>863780</v>
      </c>
      <c r="Z10" s="169">
        <f>CardFinancialModel!Z129</f>
        <v>967434</v>
      </c>
      <c r="AA10" s="169">
        <f>CardFinancialModel!AA129</f>
        <v>1069015</v>
      </c>
      <c r="AB10" s="169">
        <f>CardFinancialModel!AB129</f>
        <v>1181262</v>
      </c>
      <c r="AC10" s="169">
        <f>CardFinancialModel!AC129</f>
        <v>1287576</v>
      </c>
      <c r="AD10" s="169">
        <f>CardFinancialModel!AD129</f>
        <v>1403458</v>
      </c>
      <c r="AE10" s="169">
        <f>CardFinancialModel!AE129</f>
        <v>1529770</v>
      </c>
      <c r="AF10" s="169">
        <f>CardFinancialModel!AF129</f>
        <v>1644503</v>
      </c>
      <c r="AG10" s="169">
        <f>CardFinancialModel!AG129</f>
        <v>1792509</v>
      </c>
      <c r="AH10" s="169">
        <f>CardFinancialModel!AH129</f>
        <v>1953835</v>
      </c>
      <c r="AI10" s="169">
        <f>CardFinancialModel!AI129</f>
        <v>2100373</v>
      </c>
      <c r="AJ10" s="169">
        <f>CardFinancialModel!AJ129</f>
        <v>2257901</v>
      </c>
      <c r="AK10" s="169">
        <f>CardFinancialModel!AK129</f>
        <v>2427244</v>
      </c>
      <c r="AL10" s="169">
        <f>CardFinancialModel!AL129</f>
        <v>2609288</v>
      </c>
      <c r="AM10" s="169">
        <f>CardFinancialModel!AM129</f>
        <v>2765846</v>
      </c>
      <c r="AN10" s="169">
        <f>CardFinancialModel!AN129</f>
        <v>2931797</v>
      </c>
      <c r="AO10" s="169">
        <f>CardFinancialModel!AO129</f>
        <v>3107705</v>
      </c>
      <c r="AP10" s="169">
        <f>CardFinancialModel!AP129</f>
        <v>3294168</v>
      </c>
      <c r="AQ10" s="169">
        <f>CardFinancialModel!AQ129</f>
        <v>3491819</v>
      </c>
      <c r="AR10" s="169">
        <f>CardFinancialModel!AR129</f>
        <v>3701329</v>
      </c>
      <c r="AS10" s="169">
        <f>CardFinancialModel!AS129</f>
        <v>3923409</v>
      </c>
      <c r="AT10" s="169">
        <f>CardFinancialModel!AT129</f>
        <v>4158814</v>
      </c>
      <c r="AU10" s="169">
        <f>CardFinancialModel!AU129</f>
        <v>4408343</v>
      </c>
      <c r="AV10" s="169">
        <f>CardFinancialModel!AV129</f>
        <v>4672844</v>
      </c>
      <c r="AW10" s="169">
        <f>CardFinancialModel!AW129</f>
        <v>4953215</v>
      </c>
      <c r="AX10" s="169">
        <f>CardFinancialModel!AX129</f>
        <v>5176110</v>
      </c>
      <c r="AY10" s="169">
        <f>CardFinancialModel!AY129</f>
        <v>5409035</v>
      </c>
      <c r="AZ10" s="169">
        <f>CardFinancialModel!AZ129</f>
        <v>5652442</v>
      </c>
      <c r="BA10" s="169">
        <f>CardFinancialModel!BA129</f>
        <v>5906802</v>
      </c>
      <c r="BB10" s="169">
        <f>CardFinancialModel!BB129</f>
        <v>6172609</v>
      </c>
      <c r="BC10" s="169">
        <f>CardFinancialModel!BC129</f>
        <v>6450377</v>
      </c>
      <c r="BD10" s="169">
        <f>CardFinancialModel!BD129</f>
        <v>6740644</v>
      </c>
      <c r="BE10" s="169">
        <f>CardFinancialModel!BE129</f>
        <v>6942864</v>
      </c>
      <c r="BF10" s="169">
        <f>CardFinancialModel!BF129</f>
        <v>7151150</v>
      </c>
      <c r="BG10" s="169">
        <f>CardFinancialModel!BG129</f>
        <v>7365685</v>
      </c>
      <c r="BH10" s="169">
        <f>CardFinancialModel!BH129</f>
        <v>7586656</v>
      </c>
      <c r="BI10" s="169">
        <f>CardFinancialModel!BI129</f>
        <v>7814256</v>
      </c>
      <c r="BJ10" s="169">
        <f>CardFinancialModel!BJ129</f>
        <v>8048684</v>
      </c>
      <c r="BK10" s="169">
        <f>CardFinancialModel!BK129</f>
        <v>8290145</v>
      </c>
    </row>
    <row r="11" spans="1:63" ht="12.75">
      <c r="A11" s="125"/>
      <c r="B11" s="125" t="s">
        <v>211</v>
      </c>
      <c r="C11" s="125" t="s">
        <v>10</v>
      </c>
      <c r="D11" s="169">
        <f>D10</f>
        <v>125</v>
      </c>
      <c r="E11" s="169">
        <f t="shared" ref="E11:AJ11" si="2">E10-D10</f>
        <v>938</v>
      </c>
      <c r="F11" s="169">
        <f t="shared" si="2"/>
        <v>1595</v>
      </c>
      <c r="G11" s="169">
        <f t="shared" si="2"/>
        <v>3987</v>
      </c>
      <c r="H11" s="169">
        <f t="shared" si="2"/>
        <v>9968</v>
      </c>
      <c r="I11" s="169">
        <f t="shared" si="2"/>
        <v>12460</v>
      </c>
      <c r="J11" s="169">
        <f t="shared" si="2"/>
        <v>21805</v>
      </c>
      <c r="K11" s="169">
        <f t="shared" si="2"/>
        <v>25948</v>
      </c>
      <c r="L11" s="169">
        <f t="shared" si="2"/>
        <v>28810</v>
      </c>
      <c r="M11" s="169">
        <f t="shared" si="2"/>
        <v>31691</v>
      </c>
      <c r="N11" s="169">
        <f t="shared" si="2"/>
        <v>35019</v>
      </c>
      <c r="O11" s="169">
        <f t="shared" si="2"/>
        <v>36193</v>
      </c>
      <c r="P11" s="169">
        <f t="shared" si="2"/>
        <v>40666</v>
      </c>
      <c r="Q11" s="169">
        <f t="shared" si="2"/>
        <v>41119</v>
      </c>
      <c r="R11" s="169">
        <f t="shared" si="2"/>
        <v>43549</v>
      </c>
      <c r="S11" s="169">
        <f t="shared" si="2"/>
        <v>45073</v>
      </c>
      <c r="T11" s="169">
        <f t="shared" si="2"/>
        <v>45474</v>
      </c>
      <c r="U11" s="169">
        <f t="shared" si="2"/>
        <v>82762</v>
      </c>
      <c r="V11" s="169">
        <f t="shared" si="2"/>
        <v>83686</v>
      </c>
      <c r="W11" s="169">
        <f t="shared" si="2"/>
        <v>88631</v>
      </c>
      <c r="X11" s="169">
        <f t="shared" si="2"/>
        <v>91733</v>
      </c>
      <c r="Y11" s="169">
        <f t="shared" si="2"/>
        <v>92548</v>
      </c>
      <c r="Z11" s="169">
        <f t="shared" si="2"/>
        <v>103654</v>
      </c>
      <c r="AA11" s="169">
        <f t="shared" si="2"/>
        <v>101581</v>
      </c>
      <c r="AB11" s="169">
        <f t="shared" si="2"/>
        <v>112247</v>
      </c>
      <c r="AC11" s="169">
        <f t="shared" si="2"/>
        <v>106314</v>
      </c>
      <c r="AD11" s="169">
        <f t="shared" si="2"/>
        <v>115882</v>
      </c>
      <c r="AE11" s="169">
        <f t="shared" si="2"/>
        <v>126312</v>
      </c>
      <c r="AF11" s="169">
        <f t="shared" si="2"/>
        <v>114733</v>
      </c>
      <c r="AG11" s="169">
        <f t="shared" si="2"/>
        <v>148006</v>
      </c>
      <c r="AH11" s="169">
        <f t="shared" si="2"/>
        <v>161326</v>
      </c>
      <c r="AI11" s="169">
        <f t="shared" si="2"/>
        <v>146538</v>
      </c>
      <c r="AJ11" s="169">
        <f t="shared" si="2"/>
        <v>157528</v>
      </c>
      <c r="AK11" s="169">
        <f t="shared" ref="AK11:BK11" si="3">AK10-AJ10</f>
        <v>169343</v>
      </c>
      <c r="AL11" s="169">
        <f t="shared" si="3"/>
        <v>182044</v>
      </c>
      <c r="AM11" s="169">
        <f t="shared" si="3"/>
        <v>156558</v>
      </c>
      <c r="AN11" s="169">
        <f t="shared" si="3"/>
        <v>165951</v>
      </c>
      <c r="AO11" s="169">
        <f t="shared" si="3"/>
        <v>175908</v>
      </c>
      <c r="AP11" s="169">
        <f t="shared" si="3"/>
        <v>186463</v>
      </c>
      <c r="AQ11" s="169">
        <f t="shared" si="3"/>
        <v>197651</v>
      </c>
      <c r="AR11" s="169">
        <f t="shared" si="3"/>
        <v>209510</v>
      </c>
      <c r="AS11" s="169">
        <f t="shared" si="3"/>
        <v>222080</v>
      </c>
      <c r="AT11" s="169">
        <f t="shared" si="3"/>
        <v>235405</v>
      </c>
      <c r="AU11" s="169">
        <f t="shared" si="3"/>
        <v>249529</v>
      </c>
      <c r="AV11" s="169">
        <f t="shared" si="3"/>
        <v>264501</v>
      </c>
      <c r="AW11" s="169">
        <f t="shared" si="3"/>
        <v>280371</v>
      </c>
      <c r="AX11" s="169">
        <f t="shared" si="3"/>
        <v>222895</v>
      </c>
      <c r="AY11" s="169">
        <f t="shared" si="3"/>
        <v>232925</v>
      </c>
      <c r="AZ11" s="169">
        <f t="shared" si="3"/>
        <v>243407</v>
      </c>
      <c r="BA11" s="169">
        <f t="shared" si="3"/>
        <v>254360</v>
      </c>
      <c r="BB11" s="169">
        <f t="shared" si="3"/>
        <v>265807</v>
      </c>
      <c r="BC11" s="169">
        <f t="shared" si="3"/>
        <v>277768</v>
      </c>
      <c r="BD11" s="169">
        <f t="shared" si="3"/>
        <v>290267</v>
      </c>
      <c r="BE11" s="169">
        <f t="shared" si="3"/>
        <v>202220</v>
      </c>
      <c r="BF11" s="169">
        <f t="shared" si="3"/>
        <v>208286</v>
      </c>
      <c r="BG11" s="169">
        <f t="shared" si="3"/>
        <v>214535</v>
      </c>
      <c r="BH11" s="169">
        <f t="shared" si="3"/>
        <v>220971</v>
      </c>
      <c r="BI11" s="169">
        <f t="shared" si="3"/>
        <v>227600</v>
      </c>
      <c r="BJ11" s="169">
        <f t="shared" si="3"/>
        <v>234428</v>
      </c>
      <c r="BK11" s="169">
        <f t="shared" si="3"/>
        <v>241461</v>
      </c>
    </row>
    <row r="12" spans="1:63" ht="12.75">
      <c r="A12" s="125"/>
      <c r="B12" s="125"/>
      <c r="C12" s="125"/>
      <c r="D12" s="125"/>
      <c r="E12" s="125"/>
      <c r="F12" s="125"/>
      <c r="G12" s="125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25"/>
      <c r="BF12" s="125"/>
      <c r="BG12" s="125"/>
      <c r="BH12" s="125"/>
      <c r="BI12" s="125"/>
      <c r="BJ12" s="125"/>
      <c r="BK12" s="125"/>
    </row>
    <row r="13" spans="1:63" ht="12.75">
      <c r="A13" s="125"/>
      <c r="B13" s="170" t="s">
        <v>212</v>
      </c>
      <c r="C13" s="170" t="s">
        <v>19</v>
      </c>
      <c r="D13" s="171">
        <f t="shared" ref="D13:AI13" si="4">-MAX($E$1, -(D14+D15))</f>
        <v>-375</v>
      </c>
      <c r="E13" s="171">
        <f t="shared" si="4"/>
        <v>-3189</v>
      </c>
      <c r="F13" s="171">
        <f t="shared" si="4"/>
        <v>-7974</v>
      </c>
      <c r="G13" s="171">
        <f t="shared" si="4"/>
        <v>-19935</v>
      </c>
      <c r="H13" s="171">
        <f t="shared" si="4"/>
        <v>-49177.7</v>
      </c>
      <c r="I13" s="171">
        <f t="shared" si="4"/>
        <v>-85311.7</v>
      </c>
      <c r="J13" s="171">
        <f t="shared" si="4"/>
        <v>-146370.6</v>
      </c>
      <c r="K13" s="171">
        <f t="shared" si="4"/>
        <v>-216430.2</v>
      </c>
      <c r="L13" s="171">
        <f t="shared" si="4"/>
        <v>-294217.2</v>
      </c>
      <c r="M13" s="171">
        <f t="shared" si="4"/>
        <v>-379782.9</v>
      </c>
      <c r="N13" s="171">
        <f t="shared" si="4"/>
        <v>-474334.2</v>
      </c>
      <c r="O13" s="171">
        <f t="shared" si="4"/>
        <v>-572055.30000000005</v>
      </c>
      <c r="P13" s="171">
        <f t="shared" si="4"/>
        <v>-681853.5</v>
      </c>
      <c r="Q13" s="171">
        <f t="shared" si="4"/>
        <v>-792874.8</v>
      </c>
      <c r="R13" s="171">
        <f t="shared" si="4"/>
        <v>-910457.1</v>
      </c>
      <c r="S13" s="171">
        <f t="shared" si="4"/>
        <v>-1032154.2</v>
      </c>
      <c r="T13" s="171">
        <f t="shared" si="4"/>
        <v>-1154934</v>
      </c>
      <c r="U13" s="171">
        <f t="shared" si="4"/>
        <v>-1378391.4</v>
      </c>
      <c r="V13" s="171">
        <f t="shared" si="4"/>
        <v>-1604343.6</v>
      </c>
      <c r="W13" s="171">
        <f t="shared" si="4"/>
        <v>-1843647.3</v>
      </c>
      <c r="X13" s="171">
        <f t="shared" si="4"/>
        <v>-2091326.4</v>
      </c>
      <c r="Y13" s="171">
        <f t="shared" si="4"/>
        <v>-2341206</v>
      </c>
      <c r="Z13" s="171">
        <f t="shared" si="4"/>
        <v>-2621071.7999999998</v>
      </c>
      <c r="AA13" s="171">
        <f t="shared" si="4"/>
        <v>-2895340.5</v>
      </c>
      <c r="AB13" s="171">
        <f t="shared" si="4"/>
        <v>-3198407.4</v>
      </c>
      <c r="AC13" s="171">
        <f t="shared" si="4"/>
        <v>-3485455.2</v>
      </c>
      <c r="AD13" s="171">
        <f t="shared" si="4"/>
        <v>-3798336.6</v>
      </c>
      <c r="AE13" s="171">
        <f t="shared" si="4"/>
        <v>-4139379</v>
      </c>
      <c r="AF13" s="171">
        <f t="shared" si="4"/>
        <v>-4449158.0999999996</v>
      </c>
      <c r="AG13" s="171">
        <f t="shared" si="4"/>
        <v>-4848774.3</v>
      </c>
      <c r="AH13" s="171">
        <f t="shared" si="4"/>
        <v>-5284354.5</v>
      </c>
      <c r="AI13" s="171">
        <f t="shared" si="4"/>
        <v>-5680007.0999999996</v>
      </c>
      <c r="AJ13" s="171">
        <f t="shared" ref="AJ13:BK13" si="5">-MAX($E$1, -(AJ14+AJ15))</f>
        <v>-6105332.7000000002</v>
      </c>
      <c r="AK13" s="171">
        <f t="shared" si="5"/>
        <v>-6562558.7999999998</v>
      </c>
      <c r="AL13" s="171">
        <f t="shared" si="5"/>
        <v>-7054077.5999999996</v>
      </c>
      <c r="AM13" s="171">
        <f t="shared" si="5"/>
        <v>-7476784.2000000002</v>
      </c>
      <c r="AN13" s="171">
        <f t="shared" si="5"/>
        <v>-7924851.9000000004</v>
      </c>
      <c r="AO13" s="171">
        <f t="shared" si="5"/>
        <v>-8399803.5</v>
      </c>
      <c r="AP13" s="171">
        <f t="shared" si="5"/>
        <v>-8903253.5999999996</v>
      </c>
      <c r="AQ13" s="171">
        <f t="shared" si="5"/>
        <v>-9436911.3000000007</v>
      </c>
      <c r="AR13" s="171">
        <f t="shared" si="5"/>
        <v>-10002588.300000001</v>
      </c>
      <c r="AS13" s="171">
        <f t="shared" si="5"/>
        <v>-10602204.300000001</v>
      </c>
      <c r="AT13" s="171">
        <f t="shared" si="5"/>
        <v>-11237797.800000001</v>
      </c>
      <c r="AU13" s="171">
        <f t="shared" si="5"/>
        <v>-11911526.1</v>
      </c>
      <c r="AV13" s="171">
        <f t="shared" si="5"/>
        <v>-12625678.800000001</v>
      </c>
      <c r="AW13" s="171">
        <f t="shared" si="5"/>
        <v>-13382680.5</v>
      </c>
      <c r="AX13" s="171">
        <f t="shared" si="5"/>
        <v>-13984497</v>
      </c>
      <c r="AY13" s="171">
        <f t="shared" si="5"/>
        <v>-14613394.5</v>
      </c>
      <c r="AZ13" s="171">
        <f t="shared" si="5"/>
        <v>-15270593.4</v>
      </c>
      <c r="BA13" s="171">
        <f t="shared" si="5"/>
        <v>-15957365.4</v>
      </c>
      <c r="BB13" s="171">
        <f t="shared" si="5"/>
        <v>-16675044.300000001</v>
      </c>
      <c r="BC13" s="171">
        <f t="shared" si="5"/>
        <v>-17425017.899999999</v>
      </c>
      <c r="BD13" s="171">
        <f t="shared" si="5"/>
        <v>-18208738.800000001</v>
      </c>
      <c r="BE13" s="171">
        <f t="shared" si="5"/>
        <v>-18754732.800000001</v>
      </c>
      <c r="BF13" s="171">
        <f t="shared" si="5"/>
        <v>-19317105</v>
      </c>
      <c r="BG13" s="171">
        <f t="shared" si="5"/>
        <v>-19896349.5</v>
      </c>
      <c r="BH13" s="171">
        <f t="shared" si="5"/>
        <v>-20492971.199999999</v>
      </c>
      <c r="BI13" s="171">
        <f t="shared" si="5"/>
        <v>-21107491.199999999</v>
      </c>
      <c r="BJ13" s="171">
        <f t="shared" si="5"/>
        <v>-21740446.800000001</v>
      </c>
      <c r="BK13" s="171">
        <f t="shared" si="5"/>
        <v>-22392391.5</v>
      </c>
    </row>
    <row r="14" spans="1:63" ht="12.75">
      <c r="A14" s="125"/>
      <c r="B14" s="125" t="s">
        <v>213</v>
      </c>
      <c r="C14" s="125"/>
      <c r="D14" s="172">
        <f t="shared" ref="D14:AI14" si="6">-(IF(D10&lt;$F$4,D10,$G$3)*$H$3+IF(D10&gt;$G$3,MIN(D10,$G$4)-$G$3,0)*$H$4+IF(D10&gt;$G$4,MIN(D10,$G$5)-$G$4,0)*$H$5+IF(D10&gt;$G$5,D10-$G$5)*$H$6)</f>
        <v>-125</v>
      </c>
      <c r="E14" s="172">
        <f t="shared" si="6"/>
        <v>-1063</v>
      </c>
      <c r="F14" s="172">
        <f t="shared" si="6"/>
        <v>-2658</v>
      </c>
      <c r="G14" s="172">
        <f t="shared" si="6"/>
        <v>-6645</v>
      </c>
      <c r="H14" s="172">
        <f t="shared" si="6"/>
        <v>-15951.7</v>
      </c>
      <c r="I14" s="172">
        <f t="shared" si="6"/>
        <v>-27165.7</v>
      </c>
      <c r="J14" s="172">
        <f t="shared" si="6"/>
        <v>-44614.6</v>
      </c>
      <c r="K14" s="172">
        <f t="shared" si="6"/>
        <v>-62778.2</v>
      </c>
      <c r="L14" s="172">
        <f t="shared" si="6"/>
        <v>-82945.2</v>
      </c>
      <c r="M14" s="172">
        <f t="shared" si="6"/>
        <v>-105128.9</v>
      </c>
      <c r="N14" s="172">
        <f t="shared" si="6"/>
        <v>-129642.2</v>
      </c>
      <c r="O14" s="172">
        <f t="shared" si="6"/>
        <v>-154977.29999999999</v>
      </c>
      <c r="P14" s="172">
        <f t="shared" si="6"/>
        <v>-183443.5</v>
      </c>
      <c r="Q14" s="172">
        <f t="shared" si="6"/>
        <v>-212226.8</v>
      </c>
      <c r="R14" s="172">
        <f t="shared" si="6"/>
        <v>-242711.09999999998</v>
      </c>
      <c r="S14" s="172">
        <f t="shared" si="6"/>
        <v>-274262.19999999995</v>
      </c>
      <c r="T14" s="172">
        <f t="shared" si="6"/>
        <v>-306094</v>
      </c>
      <c r="U14" s="172">
        <f t="shared" si="6"/>
        <v>-364027.39999999997</v>
      </c>
      <c r="V14" s="172">
        <f t="shared" si="6"/>
        <v>-422607.6</v>
      </c>
      <c r="W14" s="172">
        <f t="shared" si="6"/>
        <v>-484649.3</v>
      </c>
      <c r="X14" s="172">
        <f t="shared" si="6"/>
        <v>-548862.39999999991</v>
      </c>
      <c r="Y14" s="172">
        <f t="shared" si="6"/>
        <v>-613646</v>
      </c>
      <c r="Z14" s="172">
        <f t="shared" si="6"/>
        <v>-686203.79999999993</v>
      </c>
      <c r="AA14" s="172">
        <f t="shared" si="6"/>
        <v>-757310.5</v>
      </c>
      <c r="AB14" s="172">
        <f t="shared" si="6"/>
        <v>-835883.39999999991</v>
      </c>
      <c r="AC14" s="172">
        <f t="shared" si="6"/>
        <v>-910303.2</v>
      </c>
      <c r="AD14" s="172">
        <f t="shared" si="6"/>
        <v>-991420.6</v>
      </c>
      <c r="AE14" s="172">
        <f t="shared" si="6"/>
        <v>-1079839</v>
      </c>
      <c r="AF14" s="172">
        <f t="shared" si="6"/>
        <v>-1160152.0999999999</v>
      </c>
      <c r="AG14" s="172">
        <f t="shared" si="6"/>
        <v>-1263756.2999999998</v>
      </c>
      <c r="AH14" s="172">
        <f t="shared" si="6"/>
        <v>-1376684.5</v>
      </c>
      <c r="AI14" s="172">
        <f t="shared" si="6"/>
        <v>-1479261.0999999999</v>
      </c>
      <c r="AJ14" s="172">
        <f t="shared" ref="AJ14:BK14" si="7">-(IF(AJ10&lt;$F$4,AJ10,$G$3)*$H$3+IF(AJ10&gt;$G$3,MIN(AJ10,$G$4)-$G$3,0)*$H$4+IF(AJ10&gt;$G$4,MIN(AJ10,$G$5)-$G$4,0)*$H$5+IF(AJ10&gt;$G$5,AJ10-$G$5)*$H$6)</f>
        <v>-1589530.7</v>
      </c>
      <c r="AK14" s="172">
        <f t="shared" si="7"/>
        <v>-1708070.7999999998</v>
      </c>
      <c r="AL14" s="172">
        <f t="shared" si="7"/>
        <v>-1835501.5999999999</v>
      </c>
      <c r="AM14" s="172">
        <f t="shared" si="7"/>
        <v>-1945092.2</v>
      </c>
      <c r="AN14" s="172">
        <f t="shared" si="7"/>
        <v>-2061257.9</v>
      </c>
      <c r="AO14" s="172">
        <f t="shared" si="7"/>
        <v>-2184393.5</v>
      </c>
      <c r="AP14" s="172">
        <f t="shared" si="7"/>
        <v>-2314917.5999999996</v>
      </c>
      <c r="AQ14" s="172">
        <f t="shared" si="7"/>
        <v>-2453273.2999999998</v>
      </c>
      <c r="AR14" s="172">
        <f t="shared" si="7"/>
        <v>-2599930.2999999998</v>
      </c>
      <c r="AS14" s="172">
        <f t="shared" si="7"/>
        <v>-2755386.3</v>
      </c>
      <c r="AT14" s="172">
        <f t="shared" si="7"/>
        <v>-2920169.8</v>
      </c>
      <c r="AU14" s="172">
        <f t="shared" si="7"/>
        <v>-3094840.0999999996</v>
      </c>
      <c r="AV14" s="172">
        <f t="shared" si="7"/>
        <v>-3279990.8</v>
      </c>
      <c r="AW14" s="172">
        <f t="shared" si="7"/>
        <v>-3476250.5</v>
      </c>
      <c r="AX14" s="172">
        <f t="shared" si="7"/>
        <v>-3632277</v>
      </c>
      <c r="AY14" s="172">
        <f t="shared" si="7"/>
        <v>-3795324.4999999995</v>
      </c>
      <c r="AZ14" s="172">
        <f t="shared" si="7"/>
        <v>-3965709.4</v>
      </c>
      <c r="BA14" s="172">
        <f t="shared" si="7"/>
        <v>-4143761.4</v>
      </c>
      <c r="BB14" s="172">
        <f t="shared" si="7"/>
        <v>-4329826.3</v>
      </c>
      <c r="BC14" s="172">
        <f t="shared" si="7"/>
        <v>-4524263.8999999994</v>
      </c>
      <c r="BD14" s="172">
        <f t="shared" si="7"/>
        <v>-4727450.8</v>
      </c>
      <c r="BE14" s="172">
        <f t="shared" si="7"/>
        <v>-4869004.8</v>
      </c>
      <c r="BF14" s="172">
        <f t="shared" si="7"/>
        <v>-5014805</v>
      </c>
      <c r="BG14" s="172">
        <f t="shared" si="7"/>
        <v>-5164979.5</v>
      </c>
      <c r="BH14" s="172">
        <f t="shared" si="7"/>
        <v>-5319659.1999999993</v>
      </c>
      <c r="BI14" s="172">
        <f t="shared" si="7"/>
        <v>-5478979.1999999993</v>
      </c>
      <c r="BJ14" s="172">
        <f t="shared" si="7"/>
        <v>-5643078.7999999998</v>
      </c>
      <c r="BK14" s="172">
        <f t="shared" si="7"/>
        <v>-5812101.5</v>
      </c>
    </row>
    <row r="15" spans="1:63" ht="12.75">
      <c r="A15" s="125"/>
      <c r="B15" s="125" t="s">
        <v>208</v>
      </c>
      <c r="C15" s="125"/>
      <c r="D15" s="172">
        <f t="shared" ref="D15:AI15" si="8">-D10*$E$6*$E$3</f>
        <v>-250</v>
      </c>
      <c r="E15" s="172">
        <f t="shared" si="8"/>
        <v>-2126</v>
      </c>
      <c r="F15" s="172">
        <f t="shared" si="8"/>
        <v>-5316</v>
      </c>
      <c r="G15" s="172">
        <f t="shared" si="8"/>
        <v>-13290</v>
      </c>
      <c r="H15" s="172">
        <f t="shared" si="8"/>
        <v>-33226</v>
      </c>
      <c r="I15" s="172">
        <f t="shared" si="8"/>
        <v>-58146</v>
      </c>
      <c r="J15" s="172">
        <f t="shared" si="8"/>
        <v>-101756</v>
      </c>
      <c r="K15" s="172">
        <f t="shared" si="8"/>
        <v>-153652</v>
      </c>
      <c r="L15" s="172">
        <f t="shared" si="8"/>
        <v>-211272</v>
      </c>
      <c r="M15" s="172">
        <f t="shared" si="8"/>
        <v>-274654</v>
      </c>
      <c r="N15" s="172">
        <f t="shared" si="8"/>
        <v>-344692</v>
      </c>
      <c r="O15" s="172">
        <f t="shared" si="8"/>
        <v>-417078</v>
      </c>
      <c r="P15" s="172">
        <f t="shared" si="8"/>
        <v>-498410</v>
      </c>
      <c r="Q15" s="172">
        <f t="shared" si="8"/>
        <v>-580648</v>
      </c>
      <c r="R15" s="172">
        <f t="shared" si="8"/>
        <v>-667746</v>
      </c>
      <c r="S15" s="172">
        <f t="shared" si="8"/>
        <v>-757892</v>
      </c>
      <c r="T15" s="172">
        <f t="shared" si="8"/>
        <v>-848840</v>
      </c>
      <c r="U15" s="172">
        <f t="shared" si="8"/>
        <v>-1014364</v>
      </c>
      <c r="V15" s="172">
        <f t="shared" si="8"/>
        <v>-1181736</v>
      </c>
      <c r="W15" s="172">
        <f t="shared" si="8"/>
        <v>-1358998</v>
      </c>
      <c r="X15" s="172">
        <f t="shared" si="8"/>
        <v>-1542464</v>
      </c>
      <c r="Y15" s="172">
        <f t="shared" si="8"/>
        <v>-1727560</v>
      </c>
      <c r="Z15" s="172">
        <f t="shared" si="8"/>
        <v>-1934868</v>
      </c>
      <c r="AA15" s="172">
        <f t="shared" si="8"/>
        <v>-2138030</v>
      </c>
      <c r="AB15" s="172">
        <f t="shared" si="8"/>
        <v>-2362524</v>
      </c>
      <c r="AC15" s="172">
        <f t="shared" si="8"/>
        <v>-2575152</v>
      </c>
      <c r="AD15" s="172">
        <f t="shared" si="8"/>
        <v>-2806916</v>
      </c>
      <c r="AE15" s="172">
        <f t="shared" si="8"/>
        <v>-3059540</v>
      </c>
      <c r="AF15" s="172">
        <f t="shared" si="8"/>
        <v>-3289006</v>
      </c>
      <c r="AG15" s="172">
        <f t="shared" si="8"/>
        <v>-3585018</v>
      </c>
      <c r="AH15" s="172">
        <f t="shared" si="8"/>
        <v>-3907670</v>
      </c>
      <c r="AI15" s="172">
        <f t="shared" si="8"/>
        <v>-4200746</v>
      </c>
      <c r="AJ15" s="172">
        <f t="shared" ref="AJ15:BK15" si="9">-AJ10*$E$6*$E$3</f>
        <v>-4515802</v>
      </c>
      <c r="AK15" s="172">
        <f t="shared" si="9"/>
        <v>-4854488</v>
      </c>
      <c r="AL15" s="172">
        <f t="shared" si="9"/>
        <v>-5218576</v>
      </c>
      <c r="AM15" s="172">
        <f t="shared" si="9"/>
        <v>-5531692</v>
      </c>
      <c r="AN15" s="172">
        <f t="shared" si="9"/>
        <v>-5863594</v>
      </c>
      <c r="AO15" s="172">
        <f t="shared" si="9"/>
        <v>-6215410</v>
      </c>
      <c r="AP15" s="172">
        <f t="shared" si="9"/>
        <v>-6588336</v>
      </c>
      <c r="AQ15" s="172">
        <f t="shared" si="9"/>
        <v>-6983638</v>
      </c>
      <c r="AR15" s="172">
        <f t="shared" si="9"/>
        <v>-7402658</v>
      </c>
      <c r="AS15" s="172">
        <f t="shared" si="9"/>
        <v>-7846818</v>
      </c>
      <c r="AT15" s="172">
        <f t="shared" si="9"/>
        <v>-8317628</v>
      </c>
      <c r="AU15" s="172">
        <f t="shared" si="9"/>
        <v>-8816686</v>
      </c>
      <c r="AV15" s="172">
        <f t="shared" si="9"/>
        <v>-9345688</v>
      </c>
      <c r="AW15" s="172">
        <f t="shared" si="9"/>
        <v>-9906430</v>
      </c>
      <c r="AX15" s="172">
        <f t="shared" si="9"/>
        <v>-10352220</v>
      </c>
      <c r="AY15" s="172">
        <f t="shared" si="9"/>
        <v>-10818070</v>
      </c>
      <c r="AZ15" s="172">
        <f t="shared" si="9"/>
        <v>-11304884</v>
      </c>
      <c r="BA15" s="172">
        <f t="shared" si="9"/>
        <v>-11813604</v>
      </c>
      <c r="BB15" s="172">
        <f t="shared" si="9"/>
        <v>-12345218</v>
      </c>
      <c r="BC15" s="172">
        <f t="shared" si="9"/>
        <v>-12900754</v>
      </c>
      <c r="BD15" s="172">
        <f t="shared" si="9"/>
        <v>-13481288</v>
      </c>
      <c r="BE15" s="172">
        <f t="shared" si="9"/>
        <v>-13885728</v>
      </c>
      <c r="BF15" s="172">
        <f t="shared" si="9"/>
        <v>-14302300</v>
      </c>
      <c r="BG15" s="172">
        <f t="shared" si="9"/>
        <v>-14731370</v>
      </c>
      <c r="BH15" s="172">
        <f t="shared" si="9"/>
        <v>-15173312</v>
      </c>
      <c r="BI15" s="172">
        <f t="shared" si="9"/>
        <v>-15628512</v>
      </c>
      <c r="BJ15" s="172">
        <f t="shared" si="9"/>
        <v>-16097368</v>
      </c>
      <c r="BK15" s="172">
        <f t="shared" si="9"/>
        <v>-16580290</v>
      </c>
    </row>
    <row r="17" spans="2:63" ht="12.75">
      <c r="B17" s="170" t="s">
        <v>214</v>
      </c>
      <c r="C17" s="170"/>
      <c r="D17" s="171">
        <f t="shared" ref="D17:AI17" si="10">-MAX($E$2,-(D18+D19))</f>
        <v>-807.5</v>
      </c>
      <c r="E17" s="171">
        <f t="shared" si="10"/>
        <v>-5929.4</v>
      </c>
      <c r="F17" s="171">
        <f t="shared" si="10"/>
        <v>-9890</v>
      </c>
      <c r="G17" s="171">
        <f t="shared" si="10"/>
        <v>-24242</v>
      </c>
      <c r="H17" s="171">
        <f t="shared" si="10"/>
        <v>-60128</v>
      </c>
      <c r="I17" s="171">
        <f t="shared" si="10"/>
        <v>-74465</v>
      </c>
      <c r="J17" s="171">
        <f t="shared" si="10"/>
        <v>-128198.75</v>
      </c>
      <c r="K17" s="171">
        <f t="shared" si="10"/>
        <v>-152021</v>
      </c>
      <c r="L17" s="171">
        <f t="shared" si="10"/>
        <v>-168477.5</v>
      </c>
      <c r="M17" s="171">
        <f t="shared" si="10"/>
        <v>-185043.25</v>
      </c>
      <c r="N17" s="171">
        <f t="shared" si="10"/>
        <v>-204179.25</v>
      </c>
      <c r="O17" s="171">
        <f t="shared" si="10"/>
        <v>-210929.75</v>
      </c>
      <c r="P17" s="171">
        <f t="shared" si="10"/>
        <v>-236649.5</v>
      </c>
      <c r="Q17" s="171">
        <f t="shared" si="10"/>
        <v>-239254.24999999997</v>
      </c>
      <c r="R17" s="171">
        <f t="shared" si="10"/>
        <v>-253226.75</v>
      </c>
      <c r="S17" s="171">
        <f t="shared" si="10"/>
        <v>-261989.75</v>
      </c>
      <c r="T17" s="171">
        <f t="shared" si="10"/>
        <v>-264295.5</v>
      </c>
      <c r="U17" s="171">
        <f t="shared" si="10"/>
        <v>-478701.5</v>
      </c>
      <c r="V17" s="171">
        <f t="shared" si="10"/>
        <v>-484014.5</v>
      </c>
      <c r="W17" s="171">
        <f t="shared" si="10"/>
        <v>-512448.25</v>
      </c>
      <c r="X17" s="171">
        <f t="shared" si="10"/>
        <v>-530284.75</v>
      </c>
      <c r="Y17" s="171">
        <f t="shared" si="10"/>
        <v>-534971</v>
      </c>
      <c r="Z17" s="171">
        <f t="shared" si="10"/>
        <v>-225128</v>
      </c>
      <c r="AA17" s="171">
        <f t="shared" si="10"/>
        <v>-220982</v>
      </c>
      <c r="AB17" s="171">
        <f t="shared" si="10"/>
        <v>-242314</v>
      </c>
      <c r="AC17" s="171">
        <f t="shared" si="10"/>
        <v>-230448</v>
      </c>
      <c r="AD17" s="171">
        <f t="shared" si="10"/>
        <v>-249584</v>
      </c>
      <c r="AE17" s="171">
        <f t="shared" si="10"/>
        <v>-270444</v>
      </c>
      <c r="AF17" s="171">
        <f t="shared" si="10"/>
        <v>-247286</v>
      </c>
      <c r="AG17" s="171">
        <f t="shared" si="10"/>
        <v>-313832</v>
      </c>
      <c r="AH17" s="171">
        <f t="shared" si="10"/>
        <v>-340472</v>
      </c>
      <c r="AI17" s="171">
        <f t="shared" si="10"/>
        <v>-310896</v>
      </c>
      <c r="AJ17" s="171">
        <f t="shared" ref="AJ17:BK17" si="11">-MAX($E$2,-(AJ18+AJ19))</f>
        <v>-332876</v>
      </c>
      <c r="AK17" s="171">
        <f t="shared" si="11"/>
        <v>-356506</v>
      </c>
      <c r="AL17" s="171">
        <f t="shared" si="11"/>
        <v>-381908</v>
      </c>
      <c r="AM17" s="171">
        <f t="shared" si="11"/>
        <v>-330936</v>
      </c>
      <c r="AN17" s="171">
        <f t="shared" si="11"/>
        <v>-349722</v>
      </c>
      <c r="AO17" s="171">
        <f t="shared" si="11"/>
        <v>-369636</v>
      </c>
      <c r="AP17" s="171">
        <f t="shared" si="11"/>
        <v>-390746</v>
      </c>
      <c r="AQ17" s="171">
        <f t="shared" si="11"/>
        <v>-413122</v>
      </c>
      <c r="AR17" s="171">
        <f t="shared" si="11"/>
        <v>-436840</v>
      </c>
      <c r="AS17" s="171">
        <f t="shared" si="11"/>
        <v>-461980</v>
      </c>
      <c r="AT17" s="171">
        <f t="shared" si="11"/>
        <v>-488630</v>
      </c>
      <c r="AU17" s="171">
        <f t="shared" si="11"/>
        <v>-516878</v>
      </c>
      <c r="AV17" s="171">
        <f t="shared" si="11"/>
        <v>-546822</v>
      </c>
      <c r="AW17" s="171">
        <f t="shared" si="11"/>
        <v>-578562</v>
      </c>
      <c r="AX17" s="171">
        <f t="shared" si="11"/>
        <v>-463610</v>
      </c>
      <c r="AY17" s="171">
        <f t="shared" si="11"/>
        <v>-483670</v>
      </c>
      <c r="AZ17" s="171">
        <f t="shared" si="11"/>
        <v>-504634</v>
      </c>
      <c r="BA17" s="171">
        <f t="shared" si="11"/>
        <v>-526540</v>
      </c>
      <c r="BB17" s="171">
        <f t="shared" si="11"/>
        <v>-549434</v>
      </c>
      <c r="BC17" s="171">
        <f t="shared" si="11"/>
        <v>-573356</v>
      </c>
      <c r="BD17" s="171">
        <f t="shared" si="11"/>
        <v>-598354</v>
      </c>
      <c r="BE17" s="171">
        <f t="shared" si="11"/>
        <v>-422260</v>
      </c>
      <c r="BF17" s="171">
        <f t="shared" si="11"/>
        <v>-434392</v>
      </c>
      <c r="BG17" s="171">
        <f t="shared" si="11"/>
        <v>-446890</v>
      </c>
      <c r="BH17" s="171">
        <f t="shared" si="11"/>
        <v>-459762</v>
      </c>
      <c r="BI17" s="171">
        <f t="shared" si="11"/>
        <v>-473020</v>
      </c>
      <c r="BJ17" s="171">
        <f t="shared" si="11"/>
        <v>-486676</v>
      </c>
      <c r="BK17" s="171">
        <f t="shared" si="11"/>
        <v>-500742</v>
      </c>
    </row>
    <row r="18" spans="2:63" ht="12.75">
      <c r="B18" s="125" t="s">
        <v>202</v>
      </c>
      <c r="C18" s="125" t="s">
        <v>19</v>
      </c>
      <c r="D18" s="172">
        <f t="shared" ref="D18:AI18" si="12">-(IF(D11&lt;$J$4,D11,$K$3)*$L$3+IF(D11&gt;$K$3,MIN(D11,$K$4)-$K$3,0)*$L$4+IF(D11&gt;$K$4,MIN(D11,$K$5)-$K$4,0)*$L$5+IF(D11&gt;$K$5,MIN(D11,$K$6)-$K$5,0)*$L$6+IF(D11&gt;$K$6,D11-$K$6,0)*$L$7)</f>
        <v>-310</v>
      </c>
      <c r="E18" s="172">
        <f t="shared" si="12"/>
        <v>-2261.1999999999998</v>
      </c>
      <c r="F18" s="172">
        <f t="shared" si="12"/>
        <v>-3778.5</v>
      </c>
      <c r="G18" s="172">
        <f t="shared" si="12"/>
        <v>-9280.0999999999985</v>
      </c>
      <c r="H18" s="172">
        <f t="shared" si="12"/>
        <v>-23036.399999999998</v>
      </c>
      <c r="I18" s="172">
        <f t="shared" si="12"/>
        <v>-28276</v>
      </c>
      <c r="J18" s="172">
        <f t="shared" si="12"/>
        <v>-47900.5</v>
      </c>
      <c r="K18" s="172">
        <f t="shared" si="12"/>
        <v>-56600.800000000003</v>
      </c>
      <c r="L18" s="172">
        <f t="shared" si="12"/>
        <v>-62611</v>
      </c>
      <c r="M18" s="172">
        <f t="shared" si="12"/>
        <v>-68661.100000000006</v>
      </c>
      <c r="N18" s="172">
        <f t="shared" si="12"/>
        <v>-75649.899999999994</v>
      </c>
      <c r="O18" s="172">
        <f t="shared" si="12"/>
        <v>-78115.3</v>
      </c>
      <c r="P18" s="172">
        <f t="shared" si="12"/>
        <v>-87508.6</v>
      </c>
      <c r="Q18" s="172">
        <f t="shared" si="12"/>
        <v>-88459.9</v>
      </c>
      <c r="R18" s="172">
        <f t="shared" si="12"/>
        <v>-93562.900000000009</v>
      </c>
      <c r="S18" s="172">
        <f t="shared" si="12"/>
        <v>-96763.3</v>
      </c>
      <c r="T18" s="172">
        <f t="shared" si="12"/>
        <v>-97605.400000000009</v>
      </c>
      <c r="U18" s="172">
        <f t="shared" si="12"/>
        <v>-175910.2</v>
      </c>
      <c r="V18" s="172">
        <f t="shared" si="12"/>
        <v>-177850.6</v>
      </c>
      <c r="W18" s="172">
        <f t="shared" si="12"/>
        <v>-188235.1</v>
      </c>
      <c r="X18" s="172">
        <f t="shared" si="12"/>
        <v>-194749.30000000002</v>
      </c>
      <c r="Y18" s="172">
        <f t="shared" si="12"/>
        <v>-196460.80000000002</v>
      </c>
      <c r="Z18" s="172">
        <f t="shared" si="12"/>
        <v>-219418</v>
      </c>
      <c r="AA18" s="172">
        <f t="shared" si="12"/>
        <v>-215272</v>
      </c>
      <c r="AB18" s="172">
        <f t="shared" si="12"/>
        <v>-236604</v>
      </c>
      <c r="AC18" s="172">
        <f t="shared" si="12"/>
        <v>-224738</v>
      </c>
      <c r="AD18" s="172">
        <f t="shared" si="12"/>
        <v>-243874</v>
      </c>
      <c r="AE18" s="172">
        <f t="shared" si="12"/>
        <v>-264734</v>
      </c>
      <c r="AF18" s="172">
        <f t="shared" si="12"/>
        <v>-241576</v>
      </c>
      <c r="AG18" s="172">
        <f t="shared" si="12"/>
        <v>-308122</v>
      </c>
      <c r="AH18" s="172">
        <f t="shared" si="12"/>
        <v>-334762</v>
      </c>
      <c r="AI18" s="172">
        <f t="shared" si="12"/>
        <v>-305186</v>
      </c>
      <c r="AJ18" s="172">
        <f t="shared" ref="AJ18:BK18" si="13">-(IF(AJ11&lt;$J$4,AJ11,$K$3)*$L$3+IF(AJ11&gt;$K$3,MIN(AJ11,$K$4)-$K$3,0)*$L$4+IF(AJ11&gt;$K$4,MIN(AJ11,$K$5)-$K$4,0)*$L$5+IF(AJ11&gt;$K$5,MIN(AJ11,$K$6)-$K$5,0)*$L$6+IF(AJ11&gt;$K$6,AJ11-$K$6,0)*$L$7)</f>
        <v>-327166</v>
      </c>
      <c r="AK18" s="172">
        <f t="shared" si="13"/>
        <v>-350796</v>
      </c>
      <c r="AL18" s="172">
        <f t="shared" si="13"/>
        <v>-376198</v>
      </c>
      <c r="AM18" s="172">
        <f t="shared" si="13"/>
        <v>-325226</v>
      </c>
      <c r="AN18" s="172">
        <f t="shared" si="13"/>
        <v>-344012</v>
      </c>
      <c r="AO18" s="172">
        <f t="shared" si="13"/>
        <v>-363926</v>
      </c>
      <c r="AP18" s="172">
        <f t="shared" si="13"/>
        <v>-385036</v>
      </c>
      <c r="AQ18" s="172">
        <f t="shared" si="13"/>
        <v>-407412</v>
      </c>
      <c r="AR18" s="172">
        <f t="shared" si="13"/>
        <v>-431130</v>
      </c>
      <c r="AS18" s="172">
        <f t="shared" si="13"/>
        <v>-456270</v>
      </c>
      <c r="AT18" s="172">
        <f t="shared" si="13"/>
        <v>-482920</v>
      </c>
      <c r="AU18" s="172">
        <f t="shared" si="13"/>
        <v>-511168</v>
      </c>
      <c r="AV18" s="172">
        <f t="shared" si="13"/>
        <v>-541112</v>
      </c>
      <c r="AW18" s="172">
        <f t="shared" si="13"/>
        <v>-572852</v>
      </c>
      <c r="AX18" s="172">
        <f t="shared" si="13"/>
        <v>-457900</v>
      </c>
      <c r="AY18" s="172">
        <f t="shared" si="13"/>
        <v>-477960</v>
      </c>
      <c r="AZ18" s="172">
        <f t="shared" si="13"/>
        <v>-498924</v>
      </c>
      <c r="BA18" s="172">
        <f t="shared" si="13"/>
        <v>-520830</v>
      </c>
      <c r="BB18" s="172">
        <f t="shared" si="13"/>
        <v>-543724</v>
      </c>
      <c r="BC18" s="172">
        <f t="shared" si="13"/>
        <v>-567646</v>
      </c>
      <c r="BD18" s="172">
        <f t="shared" si="13"/>
        <v>-592644</v>
      </c>
      <c r="BE18" s="172">
        <f t="shared" si="13"/>
        <v>-416550</v>
      </c>
      <c r="BF18" s="172">
        <f t="shared" si="13"/>
        <v>-428682</v>
      </c>
      <c r="BG18" s="172">
        <f t="shared" si="13"/>
        <v>-441180</v>
      </c>
      <c r="BH18" s="172">
        <f t="shared" si="13"/>
        <v>-454052</v>
      </c>
      <c r="BI18" s="172">
        <f t="shared" si="13"/>
        <v>-467310</v>
      </c>
      <c r="BJ18" s="172">
        <f t="shared" si="13"/>
        <v>-480966</v>
      </c>
      <c r="BK18" s="172">
        <f t="shared" si="13"/>
        <v>-495032</v>
      </c>
    </row>
    <row r="19" spans="2:63" ht="12.75">
      <c r="B19" s="125" t="s">
        <v>203</v>
      </c>
      <c r="C19" s="125" t="s">
        <v>19</v>
      </c>
      <c r="D19" s="172">
        <f t="shared" ref="D19:AI19" si="14">-(IF(D11&lt;$N$4,D11,$O$3)*$P$3+IF(D11&gt;$O$3,MIN(D11,$O$4)-$O$3,0)*$P$4+IF(D11&gt;$O$4,MIN(D11,$O$5)-$O$4,0)*$P$5+IF(D11&gt;$O$5,MIN(D11,$O$6)-$O$5,0)*$P$6+IF(D11&gt;$O$6,D12-$O$6,0)*$P$7)</f>
        <v>-497.5</v>
      </c>
      <c r="E19" s="172">
        <f t="shared" si="14"/>
        <v>-3668.2</v>
      </c>
      <c r="F19" s="172">
        <f t="shared" si="14"/>
        <v>-6111.5</v>
      </c>
      <c r="G19" s="172">
        <f t="shared" si="14"/>
        <v>-14961.9</v>
      </c>
      <c r="H19" s="172">
        <f t="shared" si="14"/>
        <v>-37091.599999999999</v>
      </c>
      <c r="I19" s="172">
        <f t="shared" si="14"/>
        <v>-46189</v>
      </c>
      <c r="J19" s="172">
        <f t="shared" si="14"/>
        <v>-80298.25</v>
      </c>
      <c r="K19" s="172">
        <f t="shared" si="14"/>
        <v>-95420.2</v>
      </c>
      <c r="L19" s="172">
        <f t="shared" si="14"/>
        <v>-105866.5</v>
      </c>
      <c r="M19" s="172">
        <f t="shared" si="14"/>
        <v>-116382.15</v>
      </c>
      <c r="N19" s="172">
        <f t="shared" si="14"/>
        <v>-128529.34999999999</v>
      </c>
      <c r="O19" s="172">
        <f t="shared" si="14"/>
        <v>-132814.45000000001</v>
      </c>
      <c r="P19" s="172">
        <f t="shared" si="14"/>
        <v>-149140.9</v>
      </c>
      <c r="Q19" s="172">
        <f t="shared" si="14"/>
        <v>-150794.34999999998</v>
      </c>
      <c r="R19" s="172">
        <f t="shared" si="14"/>
        <v>-159663.84999999998</v>
      </c>
      <c r="S19" s="172">
        <f t="shared" si="14"/>
        <v>-165226.45000000001</v>
      </c>
      <c r="T19" s="172">
        <f t="shared" si="14"/>
        <v>-166690.09999999998</v>
      </c>
      <c r="U19" s="172">
        <f t="shared" si="14"/>
        <v>-302791.3</v>
      </c>
      <c r="V19" s="172">
        <f t="shared" si="14"/>
        <v>-306163.89999999997</v>
      </c>
      <c r="W19" s="172">
        <f t="shared" si="14"/>
        <v>-324213.14999999997</v>
      </c>
      <c r="X19" s="172">
        <f t="shared" si="14"/>
        <v>-335535.45</v>
      </c>
      <c r="Y19" s="172">
        <f t="shared" si="14"/>
        <v>-338510.2</v>
      </c>
      <c r="Z19" s="172">
        <f t="shared" si="14"/>
        <v>-5710</v>
      </c>
      <c r="AA19" s="172">
        <f t="shared" si="14"/>
        <v>-5710</v>
      </c>
      <c r="AB19" s="172">
        <f t="shared" si="14"/>
        <v>-5710</v>
      </c>
      <c r="AC19" s="172">
        <f t="shared" si="14"/>
        <v>-5710</v>
      </c>
      <c r="AD19" s="172">
        <f t="shared" si="14"/>
        <v>-5710</v>
      </c>
      <c r="AE19" s="172">
        <f t="shared" si="14"/>
        <v>-5710</v>
      </c>
      <c r="AF19" s="172">
        <f t="shared" si="14"/>
        <v>-5710</v>
      </c>
      <c r="AG19" s="172">
        <f t="shared" si="14"/>
        <v>-5710</v>
      </c>
      <c r="AH19" s="172">
        <f t="shared" si="14"/>
        <v>-5710</v>
      </c>
      <c r="AI19" s="172">
        <f t="shared" si="14"/>
        <v>-5710</v>
      </c>
      <c r="AJ19" s="172">
        <f t="shared" ref="AJ19:BK19" si="15">-(IF(AJ11&lt;$N$4,AJ11,$O$3)*$P$3+IF(AJ11&gt;$O$3,MIN(AJ11,$O$4)-$O$3,0)*$P$4+IF(AJ11&gt;$O$4,MIN(AJ11,$O$5)-$O$4,0)*$P$5+IF(AJ11&gt;$O$5,MIN(AJ11,$O$6)-$O$5,0)*$P$6+IF(AJ11&gt;$O$6,AJ12-$O$6,0)*$P$7)</f>
        <v>-5710</v>
      </c>
      <c r="AK19" s="172">
        <f t="shared" si="15"/>
        <v>-5710</v>
      </c>
      <c r="AL19" s="172">
        <f t="shared" si="15"/>
        <v>-5710</v>
      </c>
      <c r="AM19" s="172">
        <f t="shared" si="15"/>
        <v>-5710</v>
      </c>
      <c r="AN19" s="172">
        <f t="shared" si="15"/>
        <v>-5710</v>
      </c>
      <c r="AO19" s="172">
        <f t="shared" si="15"/>
        <v>-5710</v>
      </c>
      <c r="AP19" s="172">
        <f t="shared" si="15"/>
        <v>-5710</v>
      </c>
      <c r="AQ19" s="172">
        <f t="shared" si="15"/>
        <v>-5710</v>
      </c>
      <c r="AR19" s="172">
        <f t="shared" si="15"/>
        <v>-5710</v>
      </c>
      <c r="AS19" s="172">
        <f t="shared" si="15"/>
        <v>-5710</v>
      </c>
      <c r="AT19" s="172">
        <f t="shared" si="15"/>
        <v>-5710</v>
      </c>
      <c r="AU19" s="172">
        <f t="shared" si="15"/>
        <v>-5710</v>
      </c>
      <c r="AV19" s="172">
        <f t="shared" si="15"/>
        <v>-5710</v>
      </c>
      <c r="AW19" s="172">
        <f t="shared" si="15"/>
        <v>-5710</v>
      </c>
      <c r="AX19" s="172">
        <f t="shared" si="15"/>
        <v>-5710</v>
      </c>
      <c r="AY19" s="172">
        <f t="shared" si="15"/>
        <v>-5710</v>
      </c>
      <c r="AZ19" s="172">
        <f t="shared" si="15"/>
        <v>-5710</v>
      </c>
      <c r="BA19" s="172">
        <f t="shared" si="15"/>
        <v>-5710</v>
      </c>
      <c r="BB19" s="172">
        <f t="shared" si="15"/>
        <v>-5710</v>
      </c>
      <c r="BC19" s="172">
        <f t="shared" si="15"/>
        <v>-5710</v>
      </c>
      <c r="BD19" s="172">
        <f t="shared" si="15"/>
        <v>-5710</v>
      </c>
      <c r="BE19" s="172">
        <f t="shared" si="15"/>
        <v>-5710</v>
      </c>
      <c r="BF19" s="172">
        <f t="shared" si="15"/>
        <v>-5710</v>
      </c>
      <c r="BG19" s="172">
        <f t="shared" si="15"/>
        <v>-5710</v>
      </c>
      <c r="BH19" s="172">
        <f t="shared" si="15"/>
        <v>-5710</v>
      </c>
      <c r="BI19" s="172">
        <f t="shared" si="15"/>
        <v>-5710</v>
      </c>
      <c r="BJ19" s="172">
        <f t="shared" si="15"/>
        <v>-5710</v>
      </c>
      <c r="BK19" s="172">
        <f t="shared" si="15"/>
        <v>-5710</v>
      </c>
    </row>
    <row r="20" spans="2:63" ht="12.75">
      <c r="B20" s="125"/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/>
      <c r="BK20" s="125"/>
    </row>
    <row r="21" spans="2:63" ht="12.75">
      <c r="B21" s="125" t="s">
        <v>215</v>
      </c>
      <c r="C21" s="125"/>
      <c r="D21" s="125"/>
      <c r="E21" s="125"/>
      <c r="F21" s="125"/>
      <c r="G21" s="171">
        <f>-90000/4</f>
        <v>-22500</v>
      </c>
      <c r="H21" s="171">
        <f>-90000/4</f>
        <v>-22500</v>
      </c>
      <c r="I21" s="171">
        <f>-90000/4</f>
        <v>-22500</v>
      </c>
      <c r="J21" s="171">
        <f>-90000/4</f>
        <v>-22500</v>
      </c>
      <c r="K21" s="125"/>
      <c r="L21" s="125"/>
      <c r="M21" s="125"/>
      <c r="N21" s="125"/>
      <c r="O21" s="125"/>
      <c r="P21" s="125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</row>
    <row r="22" spans="2:63" ht="12.75">
      <c r="B22" s="170" t="s">
        <v>216</v>
      </c>
      <c r="C22" s="170" t="s">
        <v>19</v>
      </c>
      <c r="D22" s="171">
        <f t="shared" ref="D22:AI22" si="16">D17+D13+D21</f>
        <v>-1182.5</v>
      </c>
      <c r="E22" s="171">
        <f t="shared" si="16"/>
        <v>-9118.4</v>
      </c>
      <c r="F22" s="171">
        <f t="shared" si="16"/>
        <v>-17864</v>
      </c>
      <c r="G22" s="171">
        <f t="shared" si="16"/>
        <v>-66677</v>
      </c>
      <c r="H22" s="171">
        <f t="shared" si="16"/>
        <v>-131805.70000000001</v>
      </c>
      <c r="I22" s="171">
        <f t="shared" si="16"/>
        <v>-182276.7</v>
      </c>
      <c r="J22" s="171">
        <f t="shared" si="16"/>
        <v>-297069.34999999998</v>
      </c>
      <c r="K22" s="171">
        <f t="shared" si="16"/>
        <v>-368451.2</v>
      </c>
      <c r="L22" s="171">
        <f t="shared" si="16"/>
        <v>-462694.7</v>
      </c>
      <c r="M22" s="171">
        <f t="shared" si="16"/>
        <v>-564826.15</v>
      </c>
      <c r="N22" s="171">
        <f t="shared" si="16"/>
        <v>-678513.45</v>
      </c>
      <c r="O22" s="171">
        <f t="shared" si="16"/>
        <v>-782985.05</v>
      </c>
      <c r="P22" s="171">
        <f t="shared" si="16"/>
        <v>-918503</v>
      </c>
      <c r="Q22" s="171">
        <f t="shared" si="16"/>
        <v>-1032129.05</v>
      </c>
      <c r="R22" s="171">
        <f t="shared" si="16"/>
        <v>-1163683.8500000001</v>
      </c>
      <c r="S22" s="171">
        <f t="shared" si="16"/>
        <v>-1294143.95</v>
      </c>
      <c r="T22" s="171">
        <f t="shared" si="16"/>
        <v>-1419229.5</v>
      </c>
      <c r="U22" s="171">
        <f t="shared" si="16"/>
        <v>-1857092.9</v>
      </c>
      <c r="V22" s="171">
        <f t="shared" si="16"/>
        <v>-2088358.1</v>
      </c>
      <c r="W22" s="171">
        <f t="shared" si="16"/>
        <v>-2356095.5499999998</v>
      </c>
      <c r="X22" s="171">
        <f t="shared" si="16"/>
        <v>-2621611.15</v>
      </c>
      <c r="Y22" s="171">
        <f t="shared" si="16"/>
        <v>-2876177</v>
      </c>
      <c r="Z22" s="171">
        <f t="shared" si="16"/>
        <v>-2846199.8</v>
      </c>
      <c r="AA22" s="171">
        <f t="shared" si="16"/>
        <v>-3116322.5</v>
      </c>
      <c r="AB22" s="171">
        <f t="shared" si="16"/>
        <v>-3440721.4</v>
      </c>
      <c r="AC22" s="171">
        <f t="shared" si="16"/>
        <v>-3715903.2</v>
      </c>
      <c r="AD22" s="171">
        <f t="shared" si="16"/>
        <v>-4047920.6</v>
      </c>
      <c r="AE22" s="171">
        <f t="shared" si="16"/>
        <v>-4409823</v>
      </c>
      <c r="AF22" s="171">
        <f t="shared" si="16"/>
        <v>-4696444.0999999996</v>
      </c>
      <c r="AG22" s="171">
        <f t="shared" si="16"/>
        <v>-5162606.3</v>
      </c>
      <c r="AH22" s="171">
        <f t="shared" si="16"/>
        <v>-5624826.5</v>
      </c>
      <c r="AI22" s="171">
        <f t="shared" si="16"/>
        <v>-5990903.0999999996</v>
      </c>
      <c r="AJ22" s="171">
        <f t="shared" ref="AJ22:BK22" si="17">AJ17+AJ13+AJ21</f>
        <v>-6438208.7000000002</v>
      </c>
      <c r="AK22" s="171">
        <f t="shared" si="17"/>
        <v>-6919064.7999999998</v>
      </c>
      <c r="AL22" s="171">
        <f t="shared" si="17"/>
        <v>-7435985.5999999996</v>
      </c>
      <c r="AM22" s="171">
        <f t="shared" si="17"/>
        <v>-7807720.2000000002</v>
      </c>
      <c r="AN22" s="171">
        <f t="shared" si="17"/>
        <v>-8274573.9000000004</v>
      </c>
      <c r="AO22" s="171">
        <f t="shared" si="17"/>
        <v>-8769439.5</v>
      </c>
      <c r="AP22" s="171">
        <f t="shared" si="17"/>
        <v>-9293999.5999999996</v>
      </c>
      <c r="AQ22" s="171">
        <f t="shared" si="17"/>
        <v>-9850033.3000000007</v>
      </c>
      <c r="AR22" s="171">
        <f t="shared" si="17"/>
        <v>-10439428.300000001</v>
      </c>
      <c r="AS22" s="171">
        <f t="shared" si="17"/>
        <v>-11064184.300000001</v>
      </c>
      <c r="AT22" s="171">
        <f t="shared" si="17"/>
        <v>-11726427.800000001</v>
      </c>
      <c r="AU22" s="171">
        <f t="shared" si="17"/>
        <v>-12428404.1</v>
      </c>
      <c r="AV22" s="171">
        <f t="shared" si="17"/>
        <v>-13172500.800000001</v>
      </c>
      <c r="AW22" s="171">
        <f t="shared" si="17"/>
        <v>-13961242.5</v>
      </c>
      <c r="AX22" s="171">
        <f t="shared" si="17"/>
        <v>-14448107</v>
      </c>
      <c r="AY22" s="171">
        <f t="shared" si="17"/>
        <v>-15097064.5</v>
      </c>
      <c r="AZ22" s="171">
        <f t="shared" si="17"/>
        <v>-15775227.4</v>
      </c>
      <c r="BA22" s="171">
        <f t="shared" si="17"/>
        <v>-16483905.4</v>
      </c>
      <c r="BB22" s="171">
        <f t="shared" si="17"/>
        <v>-17224478.300000001</v>
      </c>
      <c r="BC22" s="171">
        <f t="shared" si="17"/>
        <v>-17998373.899999999</v>
      </c>
      <c r="BD22" s="171">
        <f t="shared" si="17"/>
        <v>-18807092.800000001</v>
      </c>
      <c r="BE22" s="171">
        <f t="shared" si="17"/>
        <v>-19176992.800000001</v>
      </c>
      <c r="BF22" s="171">
        <f t="shared" si="17"/>
        <v>-19751497</v>
      </c>
      <c r="BG22" s="171">
        <f t="shared" si="17"/>
        <v>-20343239.5</v>
      </c>
      <c r="BH22" s="171">
        <f t="shared" si="17"/>
        <v>-20952733.199999999</v>
      </c>
      <c r="BI22" s="171">
        <f t="shared" si="17"/>
        <v>-21580511.199999999</v>
      </c>
      <c r="BJ22" s="171">
        <f t="shared" si="17"/>
        <v>-22227122.800000001</v>
      </c>
      <c r="BK22" s="171">
        <f t="shared" si="17"/>
        <v>-22893133.5</v>
      </c>
    </row>
  </sheetData>
  <mergeCells count="6">
    <mergeCell ref="F1:I1"/>
    <mergeCell ref="A1:C7"/>
    <mergeCell ref="J2:K2"/>
    <mergeCell ref="N1:Q1"/>
    <mergeCell ref="N2:O2"/>
    <mergeCell ref="J1:M1"/>
  </mergeCells>
  <dataValidations count="1">
    <dataValidation type="list" allowBlank="1" showErrorMessage="1" sqref="E5" xr:uid="{00000000-0002-0000-0400-000000000000}">
      <formula1>$S$2:$S$6</formula1>
    </dataValidation>
  </dataValidation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K39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ColWidth="12.5703125" defaultRowHeight="15" customHeight="1"/>
  <cols>
    <col min="1" max="1" width="2.42578125" customWidth="1"/>
    <col min="2" max="2" width="47.140625" customWidth="1"/>
    <col min="3" max="3" width="8.85546875" customWidth="1"/>
    <col min="4" max="4" width="11.85546875" customWidth="1"/>
    <col min="6" max="6" width="14.28515625" customWidth="1"/>
    <col min="7" max="7" width="14.140625" customWidth="1"/>
    <col min="8" max="8" width="14" customWidth="1"/>
  </cols>
  <sheetData>
    <row r="1" spans="1:9" ht="12.75">
      <c r="A1" s="226" t="s">
        <v>217</v>
      </c>
      <c r="B1" s="220"/>
      <c r="C1" s="221"/>
      <c r="D1" s="174"/>
      <c r="E1" s="174"/>
      <c r="F1" s="174"/>
      <c r="G1" s="174"/>
      <c r="H1" s="174"/>
      <c r="I1" s="174"/>
    </row>
    <row r="2" spans="1:9" ht="12.75">
      <c r="A2" s="222"/>
      <c r="B2" s="207"/>
      <c r="C2" s="223"/>
      <c r="D2" s="175"/>
      <c r="E2" s="175"/>
      <c r="F2" s="175"/>
      <c r="G2" s="175"/>
      <c r="H2" s="175"/>
      <c r="I2" s="175"/>
    </row>
    <row r="3" spans="1:9">
      <c r="A3" s="227"/>
      <c r="B3" s="228"/>
      <c r="C3" s="229"/>
      <c r="D3" s="199">
        <v>1</v>
      </c>
      <c r="E3" s="199">
        <f>D3+1</f>
        <v>2</v>
      </c>
      <c r="F3" s="199">
        <f>E3+1</f>
        <v>3</v>
      </c>
      <c r="G3" s="199">
        <f>F3+1</f>
        <v>4</v>
      </c>
      <c r="H3" s="199">
        <f>G3+1</f>
        <v>5</v>
      </c>
      <c r="I3" s="177"/>
    </row>
    <row r="4" spans="1:9">
      <c r="A4" s="177"/>
      <c r="B4" s="184" t="str">
        <f>CardFinancialModel!B14</f>
        <v>Total # of Active Cardholders</v>
      </c>
      <c r="C4" s="184" t="str">
        <f>CardFinancialModel!C14</f>
        <v>#</v>
      </c>
      <c r="D4" s="200">
        <f>CardFinancialModel!D14</f>
        <v>208539</v>
      </c>
      <c r="E4" s="200">
        <f>CardFinancialModel!E14</f>
        <v>1069015</v>
      </c>
      <c r="F4" s="200">
        <f>CardFinancialModel!F14</f>
        <v>2765846</v>
      </c>
      <c r="G4" s="200">
        <f>CardFinancialModel!G14</f>
        <v>5409035</v>
      </c>
      <c r="H4" s="200">
        <f>CardFinancialModel!H14</f>
        <v>8290145</v>
      </c>
      <c r="I4" s="177"/>
    </row>
    <row r="5" spans="1:9" ht="14.25">
      <c r="A5" s="177"/>
      <c r="B5" s="184" t="str">
        <f>CardFinancialModel!B19</f>
        <v>Total # of Transactions</v>
      </c>
      <c r="C5" s="184" t="str">
        <f>CardFinancialModel!C19</f>
        <v>#</v>
      </c>
      <c r="D5" s="201">
        <f>CardFinancialModel!D19</f>
        <v>8077290</v>
      </c>
      <c r="E5" s="201">
        <f>CardFinancialModel!E19</f>
        <v>73395810</v>
      </c>
      <c r="F5" s="201">
        <f>CardFinancialModel!F19</f>
        <v>280974472</v>
      </c>
      <c r="G5" s="201">
        <f>CardFinancialModel!G19</f>
        <v>694609267</v>
      </c>
      <c r="H5" s="201">
        <f>CardFinancialModel!H19</f>
        <v>1261834710</v>
      </c>
      <c r="I5" s="177"/>
    </row>
    <row r="6" spans="1:9" ht="14.25">
      <c r="A6" s="177"/>
      <c r="B6" s="184" t="str">
        <f>CardFinancialModel!B24</f>
        <v>Total Volume</v>
      </c>
      <c r="C6" s="184" t="str">
        <f>CardFinancialModel!C24</f>
        <v>R$</v>
      </c>
      <c r="D6" s="186">
        <f>CardFinancialModel!D24</f>
        <v>828582900</v>
      </c>
      <c r="E6" s="186">
        <f>CardFinancialModel!E24</f>
        <v>8214649080</v>
      </c>
      <c r="F6" s="186">
        <f>CardFinancialModel!F24</f>
        <v>34908344012</v>
      </c>
      <c r="G6" s="186">
        <f>CardFinancialModel!G24</f>
        <v>94132403603</v>
      </c>
      <c r="H6" s="186">
        <f>CardFinancialModel!H24</f>
        <v>185489702370</v>
      </c>
      <c r="I6" s="177"/>
    </row>
    <row r="7" spans="1:9" ht="14.25">
      <c r="A7" s="177"/>
      <c r="B7" s="184"/>
      <c r="C7" s="184"/>
      <c r="D7" s="186"/>
      <c r="E7" s="186"/>
      <c r="F7" s="186"/>
      <c r="G7" s="186"/>
      <c r="H7" s="186"/>
      <c r="I7" s="177"/>
    </row>
    <row r="8" spans="1:9" ht="14.25">
      <c r="A8" s="177"/>
      <c r="B8" s="184" t="str">
        <f>CardFinancialModel!B29</f>
        <v>(+) Interchange Fee</v>
      </c>
      <c r="C8" s="184" t="str">
        <f>CardFinancialModel!C29</f>
        <v>R$</v>
      </c>
      <c r="D8" s="186">
        <f>CardFinancialModel!D29</f>
        <v>14334484.17</v>
      </c>
      <c r="E8" s="186">
        <f>CardFinancialModel!E29</f>
        <v>142113429.08399999</v>
      </c>
      <c r="F8" s="186">
        <f>CardFinancialModel!F29</f>
        <v>603914351.40759993</v>
      </c>
      <c r="G8" s="186">
        <f>CardFinancialModel!G29</f>
        <v>1628490582.3318999</v>
      </c>
      <c r="H8" s="186">
        <f>CardFinancialModel!H29</f>
        <v>3208971851.0009995</v>
      </c>
      <c r="I8" s="177"/>
    </row>
    <row r="9" spans="1:9" ht="14.25">
      <c r="A9" s="177"/>
      <c r="B9" s="184"/>
      <c r="C9" s="184"/>
      <c r="D9" s="186"/>
      <c r="E9" s="186"/>
      <c r="F9" s="186"/>
      <c r="G9" s="186"/>
      <c r="H9" s="186"/>
      <c r="I9" s="177"/>
    </row>
    <row r="10" spans="1:9" ht="14.25">
      <c r="A10" s="177"/>
      <c r="B10" s="184" t="str">
        <f>CardFinancialModel!B68</f>
        <v>(-) TOTAL COSTS with Gross-Up</v>
      </c>
      <c r="C10" s="184" t="str">
        <f>CardFinancialModel!C68</f>
        <v>R$</v>
      </c>
      <c r="D10" s="186">
        <f>CardFinancialModel!D68</f>
        <v>-10251849.91443125</v>
      </c>
      <c r="E10" s="186">
        <f>CardFinancialModel!E68</f>
        <v>-69383887.688410014</v>
      </c>
      <c r="F10" s="186">
        <f>CardFinancialModel!F68</f>
        <v>-244835637.82728648</v>
      </c>
      <c r="G10" s="186">
        <f>CardFinancialModel!G68</f>
        <v>-614984856.68952155</v>
      </c>
      <c r="H10" s="186">
        <f>CardFinancialModel!H68</f>
        <v>-1165294578.9465837</v>
      </c>
      <c r="I10" s="177"/>
    </row>
    <row r="11" spans="1:9" ht="14.25">
      <c r="A11" s="177"/>
      <c r="B11" s="184"/>
      <c r="C11" s="184"/>
      <c r="D11" s="186"/>
      <c r="E11" s="186"/>
      <c r="F11" s="186"/>
      <c r="G11" s="186"/>
      <c r="H11" s="186"/>
      <c r="I11" s="177"/>
    </row>
    <row r="12" spans="1:9" ht="14.25">
      <c r="A12" s="202"/>
      <c r="B12" s="184" t="str">
        <f>CardFinancialModel!B70</f>
        <v>(=) Result - pré bandeira</v>
      </c>
      <c r="C12" s="184" t="str">
        <f>CardFinancialModel!C70</f>
        <v>R$</v>
      </c>
      <c r="D12" s="186">
        <f>CardFinancialModel!D70</f>
        <v>4082634.2555687502</v>
      </c>
      <c r="E12" s="186">
        <f>CardFinancialModel!E70</f>
        <v>72729541.395589978</v>
      </c>
      <c r="F12" s="186">
        <f>CardFinancialModel!F70</f>
        <v>359078713.58031344</v>
      </c>
      <c r="G12" s="186">
        <f>CardFinancialModel!G70</f>
        <v>1013505725.6423783</v>
      </c>
      <c r="H12" s="186">
        <f>CardFinancialModel!H70</f>
        <v>2043677272.0544157</v>
      </c>
      <c r="I12" s="202"/>
    </row>
    <row r="13" spans="1:9" ht="14.25">
      <c r="A13" s="184"/>
      <c r="B13" s="184" t="str">
        <f>CardFinancialModel!B73</f>
        <v>(-) Bandeira Costs</v>
      </c>
      <c r="C13" s="184" t="str">
        <f>CardFinancialModel!C73</f>
        <v>R$</v>
      </c>
      <c r="D13" s="186">
        <f>CardFinancialModel!D73</f>
        <v>-5799237.2313999999</v>
      </c>
      <c r="E13" s="186">
        <f>CardFinancialModel!E73</f>
        <v>-52584012.633933328</v>
      </c>
      <c r="F13" s="186">
        <f>CardFinancialModel!F73</f>
        <v>-186396593.20725334</v>
      </c>
      <c r="G13" s="186">
        <f>CardFinancialModel!G73</f>
        <v>-437173314.69870335</v>
      </c>
      <c r="H13" s="186">
        <f>CardFinancialModel!H73</f>
        <v>-788687352.86843348</v>
      </c>
      <c r="I13" s="184"/>
    </row>
    <row r="14" spans="1:9" ht="15" customHeight="1">
      <c r="A14" s="187"/>
      <c r="B14" s="187"/>
      <c r="C14" s="187"/>
      <c r="D14" s="188"/>
      <c r="E14" s="188"/>
      <c r="F14" s="188"/>
      <c r="G14" s="188"/>
      <c r="H14" s="188"/>
      <c r="I14" s="187"/>
    </row>
    <row r="15" spans="1:9" ht="15" customHeight="1">
      <c r="A15" s="187"/>
      <c r="B15" s="187" t="str">
        <f>CardFinancialModel!B104</f>
        <v>(=) Result - pós custos bandeira</v>
      </c>
      <c r="C15" s="187" t="str">
        <f>CardFinancialModel!C104</f>
        <v>R$</v>
      </c>
      <c r="D15" s="188">
        <f>CardFinancialModel!D104</f>
        <v>-1716602.9758312507</v>
      </c>
      <c r="E15" s="188">
        <f>CardFinancialModel!E104</f>
        <v>20145528.761656653</v>
      </c>
      <c r="F15" s="188">
        <f>CardFinancialModel!F104</f>
        <v>172682120.37306014</v>
      </c>
      <c r="G15" s="188">
        <f>CardFinancialModel!G104</f>
        <v>576332410.94367492</v>
      </c>
      <c r="H15" s="188">
        <f>CardFinancialModel!H104</f>
        <v>1254989919.1859827</v>
      </c>
      <c r="I15" s="187"/>
    </row>
    <row r="16" spans="1:9" ht="14.25">
      <c r="A16" s="184"/>
      <c r="B16" s="184" t="s">
        <v>218</v>
      </c>
      <c r="C16" s="184" t="s">
        <v>19</v>
      </c>
      <c r="D16" s="186">
        <f t="array" ref="D16">SUM(IF($D$21:$BK$21=D3,$D$37:$BK$37))</f>
        <v>-3563464.2</v>
      </c>
      <c r="E16" s="186">
        <f t="array" ref="E16">SUM(IF($D$21:$BK$21=E3,$D$37:$BK$37))</f>
        <v>-23589546.349999998</v>
      </c>
      <c r="F16" s="186">
        <f t="array" ref="F16">SUM(IF($D$21:$BK$21=F3,$D$37:$BK$37))</f>
        <v>-65690127.5</v>
      </c>
      <c r="G16" s="186">
        <f t="array" ref="G16">SUM(IF($D$21:$BK$21=G3,$D$37:$BK$37))</f>
        <v>-138525405.59999996</v>
      </c>
      <c r="H16" s="186">
        <f t="array" ref="H16">SUM(IF($D$21:$BK$21=H3,$D$37:$BK$37))</f>
        <v>-233214307.79999998</v>
      </c>
      <c r="I16" s="186">
        <f>SUM(D16:H16)</f>
        <v>-464582851.44999993</v>
      </c>
    </row>
    <row r="17" spans="2:63" ht="14.25">
      <c r="B17" s="190" t="s">
        <v>219</v>
      </c>
      <c r="C17" s="184" t="s">
        <v>19</v>
      </c>
      <c r="D17" s="186">
        <f t="array" ref="D17">SUM(IF($D$21:$BK$21=D3,$D$38:$BK$38))</f>
        <v>5385785.2999999998</v>
      </c>
      <c r="E17" s="186">
        <f t="array" ref="E17">SUM(IF($D$21:$BK$21=E3,$D$38:$BK$38))</f>
        <v>53007164.320000008</v>
      </c>
      <c r="F17" s="186">
        <f t="array" ref="F17">SUM(IF($D$21:$BK$21=F3,$D$38:$BK$38))</f>
        <v>219103705.46000001</v>
      </c>
      <c r="G17" s="186">
        <f t="array" ref="G17">SUM(IF($D$21:$BK$21=G3,$D$38:$BK$38))</f>
        <v>604000982.22000003</v>
      </c>
      <c r="H17" s="186">
        <f t="array" ref="H17">SUM(IF($D$21:$BK$21=H3,$D$38:$BK$38))</f>
        <v>1174768112.0699999</v>
      </c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  <c r="X17" s="184"/>
      <c r="Y17" s="184"/>
      <c r="Z17" s="184"/>
      <c r="AA17" s="184"/>
      <c r="AB17" s="184"/>
      <c r="AC17" s="184"/>
      <c r="AD17" s="184"/>
      <c r="AE17" s="184"/>
      <c r="AF17" s="184"/>
      <c r="AG17" s="184"/>
      <c r="AH17" s="184"/>
      <c r="AI17" s="184"/>
      <c r="AJ17" s="184"/>
      <c r="AK17" s="184"/>
      <c r="AL17" s="184"/>
      <c r="AM17" s="184"/>
      <c r="AN17" s="184"/>
      <c r="AO17" s="184"/>
      <c r="AP17" s="184"/>
      <c r="AQ17" s="184"/>
      <c r="AR17" s="184"/>
      <c r="AS17" s="184"/>
      <c r="AT17" s="184"/>
      <c r="AU17" s="184"/>
      <c r="AV17" s="184"/>
      <c r="AW17" s="184"/>
      <c r="AX17" s="184"/>
      <c r="AY17" s="184"/>
      <c r="AZ17" s="184"/>
      <c r="BA17" s="184"/>
      <c r="BB17" s="184"/>
      <c r="BC17" s="184"/>
      <c r="BD17" s="184"/>
      <c r="BE17" s="184"/>
      <c r="BF17" s="184"/>
      <c r="BG17" s="184"/>
      <c r="BH17" s="184"/>
      <c r="BI17" s="184"/>
      <c r="BJ17" s="184"/>
      <c r="BK17" s="184"/>
    </row>
    <row r="18" spans="2:63" ht="15" customHeight="1">
      <c r="B18" s="187" t="s">
        <v>220</v>
      </c>
      <c r="C18" s="187" t="s">
        <v>19</v>
      </c>
      <c r="D18" s="188">
        <f>D15+D16+D17</f>
        <v>105718.12416874897</v>
      </c>
      <c r="E18" s="188">
        <f>E15+E16+E17</f>
        <v>49563146.731656663</v>
      </c>
      <c r="F18" s="188">
        <f>F15+F16+F17</f>
        <v>326095698.33306015</v>
      </c>
      <c r="G18" s="188">
        <f>G15+G16+G17</f>
        <v>1041807987.5636749</v>
      </c>
      <c r="H18" s="188">
        <f>H15+H16+H17</f>
        <v>2196543723.4559827</v>
      </c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  <c r="AA18" s="187"/>
      <c r="AB18" s="187"/>
      <c r="AC18" s="187"/>
      <c r="AD18" s="187"/>
      <c r="AE18" s="187"/>
      <c r="AF18" s="187"/>
      <c r="AG18" s="187"/>
      <c r="AH18" s="187"/>
      <c r="AI18" s="187"/>
      <c r="AJ18" s="187"/>
      <c r="AK18" s="187"/>
      <c r="AL18" s="187"/>
      <c r="AM18" s="187"/>
      <c r="AN18" s="187"/>
      <c r="AO18" s="187"/>
      <c r="AP18" s="187"/>
      <c r="AQ18" s="187"/>
      <c r="AR18" s="187"/>
      <c r="AS18" s="187"/>
      <c r="AT18" s="187"/>
      <c r="AU18" s="187"/>
      <c r="AV18" s="187"/>
      <c r="AW18" s="187"/>
      <c r="AX18" s="187"/>
      <c r="AY18" s="187"/>
      <c r="AZ18" s="187"/>
      <c r="BA18" s="187"/>
      <c r="BB18" s="187"/>
      <c r="BC18" s="187"/>
      <c r="BD18" s="187"/>
      <c r="BE18" s="187"/>
      <c r="BF18" s="187"/>
      <c r="BG18" s="187"/>
      <c r="BH18" s="187"/>
      <c r="BI18" s="187"/>
      <c r="BJ18" s="187"/>
      <c r="BK18" s="187"/>
    </row>
    <row r="19" spans="2:63" ht="14.25">
      <c r="B19" s="184"/>
      <c r="C19" s="184"/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4"/>
      <c r="AI19" s="184"/>
      <c r="AJ19" s="184"/>
      <c r="AK19" s="184"/>
      <c r="AL19" s="184"/>
      <c r="AM19" s="184"/>
      <c r="AN19" s="184"/>
      <c r="AO19" s="184"/>
      <c r="AP19" s="184"/>
      <c r="AQ19" s="184"/>
      <c r="AR19" s="184"/>
      <c r="AS19" s="184"/>
      <c r="AT19" s="184"/>
      <c r="AU19" s="184"/>
      <c r="AV19" s="184"/>
      <c r="AW19" s="184"/>
      <c r="AX19" s="184"/>
      <c r="AY19" s="184"/>
      <c r="AZ19" s="184"/>
      <c r="BA19" s="184"/>
      <c r="BB19" s="184"/>
      <c r="BC19" s="184"/>
      <c r="BD19" s="184"/>
      <c r="BE19" s="184"/>
      <c r="BF19" s="184"/>
      <c r="BG19" s="184"/>
      <c r="BH19" s="184"/>
      <c r="BI19" s="184"/>
      <c r="BJ19" s="184"/>
      <c r="BK19" s="184"/>
    </row>
    <row r="20" spans="2:63" ht="14.25"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203"/>
      <c r="AC20" s="203"/>
      <c r="AD20" s="203"/>
      <c r="AE20" s="203"/>
      <c r="AF20" s="203"/>
      <c r="AG20" s="203"/>
      <c r="AH20" s="203"/>
      <c r="AI20" s="203"/>
      <c r="AJ20" s="203"/>
      <c r="AK20" s="203"/>
      <c r="AL20" s="203"/>
      <c r="AM20" s="203"/>
      <c r="AN20" s="203"/>
      <c r="AO20" s="203"/>
      <c r="AP20" s="203"/>
      <c r="AQ20" s="203"/>
      <c r="AR20" s="203"/>
      <c r="AS20" s="203"/>
      <c r="AT20" s="203"/>
      <c r="AU20" s="203"/>
      <c r="AV20" s="203"/>
      <c r="AW20" s="203"/>
      <c r="AX20" s="203"/>
      <c r="AY20" s="203"/>
      <c r="AZ20" s="203"/>
      <c r="BA20" s="203"/>
      <c r="BB20" s="203"/>
      <c r="BC20" s="203"/>
      <c r="BD20" s="203"/>
      <c r="BE20" s="203"/>
      <c r="BF20" s="203"/>
      <c r="BG20" s="203"/>
      <c r="BH20" s="203"/>
      <c r="BI20" s="203"/>
      <c r="BJ20" s="203"/>
      <c r="BK20" s="203"/>
    </row>
    <row r="21" spans="2:63" ht="14.25">
      <c r="B21" s="194"/>
      <c r="C21" s="195"/>
      <c r="D21" s="196">
        <v>1</v>
      </c>
      <c r="E21" s="196">
        <f t="shared" ref="E21:AJ21" si="0">IF(MOD(D22,12)=0,D21+1,D21)</f>
        <v>1</v>
      </c>
      <c r="F21" s="196">
        <f t="shared" si="0"/>
        <v>1</v>
      </c>
      <c r="G21" s="196">
        <f t="shared" si="0"/>
        <v>1</v>
      </c>
      <c r="H21" s="196">
        <f t="shared" si="0"/>
        <v>1</v>
      </c>
      <c r="I21" s="196">
        <f t="shared" si="0"/>
        <v>1</v>
      </c>
      <c r="J21" s="196">
        <f t="shared" si="0"/>
        <v>1</v>
      </c>
      <c r="K21" s="196">
        <f t="shared" si="0"/>
        <v>1</v>
      </c>
      <c r="L21" s="196">
        <f t="shared" si="0"/>
        <v>1</v>
      </c>
      <c r="M21" s="196">
        <f t="shared" si="0"/>
        <v>1</v>
      </c>
      <c r="N21" s="196">
        <f t="shared" si="0"/>
        <v>1</v>
      </c>
      <c r="O21" s="196">
        <f t="shared" si="0"/>
        <v>1</v>
      </c>
      <c r="P21" s="196">
        <f t="shared" si="0"/>
        <v>2</v>
      </c>
      <c r="Q21" s="196">
        <f t="shared" si="0"/>
        <v>2</v>
      </c>
      <c r="R21" s="196">
        <f t="shared" si="0"/>
        <v>2</v>
      </c>
      <c r="S21" s="196">
        <f t="shared" si="0"/>
        <v>2</v>
      </c>
      <c r="T21" s="196">
        <f t="shared" si="0"/>
        <v>2</v>
      </c>
      <c r="U21" s="196">
        <f t="shared" si="0"/>
        <v>2</v>
      </c>
      <c r="V21" s="196">
        <f t="shared" si="0"/>
        <v>2</v>
      </c>
      <c r="W21" s="196">
        <f t="shared" si="0"/>
        <v>2</v>
      </c>
      <c r="X21" s="196">
        <f t="shared" si="0"/>
        <v>2</v>
      </c>
      <c r="Y21" s="196">
        <f t="shared" si="0"/>
        <v>2</v>
      </c>
      <c r="Z21" s="196">
        <f t="shared" si="0"/>
        <v>2</v>
      </c>
      <c r="AA21" s="196">
        <f t="shared" si="0"/>
        <v>2</v>
      </c>
      <c r="AB21" s="196">
        <f t="shared" si="0"/>
        <v>3</v>
      </c>
      <c r="AC21" s="196">
        <f t="shared" si="0"/>
        <v>3</v>
      </c>
      <c r="AD21" s="196">
        <f t="shared" si="0"/>
        <v>3</v>
      </c>
      <c r="AE21" s="196">
        <f t="shared" si="0"/>
        <v>3</v>
      </c>
      <c r="AF21" s="196">
        <f t="shared" si="0"/>
        <v>3</v>
      </c>
      <c r="AG21" s="196">
        <f t="shared" si="0"/>
        <v>3</v>
      </c>
      <c r="AH21" s="196">
        <f t="shared" si="0"/>
        <v>3</v>
      </c>
      <c r="AI21" s="196">
        <f t="shared" si="0"/>
        <v>3</v>
      </c>
      <c r="AJ21" s="196">
        <f t="shared" si="0"/>
        <v>3</v>
      </c>
      <c r="AK21" s="196">
        <f t="shared" ref="AK21:BK21" si="1">IF(MOD(AJ22,12)=0,AJ21+1,AJ21)</f>
        <v>3</v>
      </c>
      <c r="AL21" s="196">
        <f t="shared" si="1"/>
        <v>3</v>
      </c>
      <c r="AM21" s="196">
        <f t="shared" si="1"/>
        <v>3</v>
      </c>
      <c r="AN21" s="196">
        <f t="shared" si="1"/>
        <v>4</v>
      </c>
      <c r="AO21" s="196">
        <f t="shared" si="1"/>
        <v>4</v>
      </c>
      <c r="AP21" s="196">
        <f t="shared" si="1"/>
        <v>4</v>
      </c>
      <c r="AQ21" s="196">
        <f t="shared" si="1"/>
        <v>4</v>
      </c>
      <c r="AR21" s="196">
        <f t="shared" si="1"/>
        <v>4</v>
      </c>
      <c r="AS21" s="196">
        <f t="shared" si="1"/>
        <v>4</v>
      </c>
      <c r="AT21" s="196">
        <f t="shared" si="1"/>
        <v>4</v>
      </c>
      <c r="AU21" s="196">
        <f t="shared" si="1"/>
        <v>4</v>
      </c>
      <c r="AV21" s="196">
        <f t="shared" si="1"/>
        <v>4</v>
      </c>
      <c r="AW21" s="196">
        <f t="shared" si="1"/>
        <v>4</v>
      </c>
      <c r="AX21" s="196">
        <f t="shared" si="1"/>
        <v>4</v>
      </c>
      <c r="AY21" s="196">
        <f t="shared" si="1"/>
        <v>4</v>
      </c>
      <c r="AZ21" s="196">
        <f t="shared" si="1"/>
        <v>5</v>
      </c>
      <c r="BA21" s="196">
        <f t="shared" si="1"/>
        <v>5</v>
      </c>
      <c r="BB21" s="196">
        <f t="shared" si="1"/>
        <v>5</v>
      </c>
      <c r="BC21" s="196">
        <f t="shared" si="1"/>
        <v>5</v>
      </c>
      <c r="BD21" s="196">
        <f t="shared" si="1"/>
        <v>5</v>
      </c>
      <c r="BE21" s="196">
        <f t="shared" si="1"/>
        <v>5</v>
      </c>
      <c r="BF21" s="196">
        <f t="shared" si="1"/>
        <v>5</v>
      </c>
      <c r="BG21" s="196">
        <f t="shared" si="1"/>
        <v>5</v>
      </c>
      <c r="BH21" s="196">
        <f t="shared" si="1"/>
        <v>5</v>
      </c>
      <c r="BI21" s="196">
        <f t="shared" si="1"/>
        <v>5</v>
      </c>
      <c r="BJ21" s="196">
        <f t="shared" si="1"/>
        <v>5</v>
      </c>
      <c r="BK21" s="196">
        <f t="shared" si="1"/>
        <v>5</v>
      </c>
    </row>
    <row r="22" spans="2:63">
      <c r="B22" s="194"/>
      <c r="C22" s="193"/>
      <c r="D22" s="197">
        <v>1</v>
      </c>
      <c r="E22" s="197">
        <f t="shared" ref="E22:AJ22" si="2">D22+1</f>
        <v>2</v>
      </c>
      <c r="F22" s="197">
        <f t="shared" si="2"/>
        <v>3</v>
      </c>
      <c r="G22" s="197">
        <f t="shared" si="2"/>
        <v>4</v>
      </c>
      <c r="H22" s="197">
        <f t="shared" si="2"/>
        <v>5</v>
      </c>
      <c r="I22" s="197">
        <f t="shared" si="2"/>
        <v>6</v>
      </c>
      <c r="J22" s="197">
        <f t="shared" si="2"/>
        <v>7</v>
      </c>
      <c r="K22" s="197">
        <f t="shared" si="2"/>
        <v>8</v>
      </c>
      <c r="L22" s="197">
        <f t="shared" si="2"/>
        <v>9</v>
      </c>
      <c r="M22" s="197">
        <f t="shared" si="2"/>
        <v>10</v>
      </c>
      <c r="N22" s="197">
        <f t="shared" si="2"/>
        <v>11</v>
      </c>
      <c r="O22" s="197">
        <f t="shared" si="2"/>
        <v>12</v>
      </c>
      <c r="P22" s="197">
        <f t="shared" si="2"/>
        <v>13</v>
      </c>
      <c r="Q22" s="197">
        <f t="shared" si="2"/>
        <v>14</v>
      </c>
      <c r="R22" s="197">
        <f t="shared" si="2"/>
        <v>15</v>
      </c>
      <c r="S22" s="197">
        <f t="shared" si="2"/>
        <v>16</v>
      </c>
      <c r="T22" s="197">
        <f t="shared" si="2"/>
        <v>17</v>
      </c>
      <c r="U22" s="197">
        <f t="shared" si="2"/>
        <v>18</v>
      </c>
      <c r="V22" s="197">
        <f t="shared" si="2"/>
        <v>19</v>
      </c>
      <c r="W22" s="197">
        <f t="shared" si="2"/>
        <v>20</v>
      </c>
      <c r="X22" s="197">
        <f t="shared" si="2"/>
        <v>21</v>
      </c>
      <c r="Y22" s="197">
        <f t="shared" si="2"/>
        <v>22</v>
      </c>
      <c r="Z22" s="197">
        <f t="shared" si="2"/>
        <v>23</v>
      </c>
      <c r="AA22" s="197">
        <f t="shared" si="2"/>
        <v>24</v>
      </c>
      <c r="AB22" s="197">
        <f t="shared" si="2"/>
        <v>25</v>
      </c>
      <c r="AC22" s="197">
        <f t="shared" si="2"/>
        <v>26</v>
      </c>
      <c r="AD22" s="197">
        <f t="shared" si="2"/>
        <v>27</v>
      </c>
      <c r="AE22" s="197">
        <f t="shared" si="2"/>
        <v>28</v>
      </c>
      <c r="AF22" s="197">
        <f t="shared" si="2"/>
        <v>29</v>
      </c>
      <c r="AG22" s="197">
        <f t="shared" si="2"/>
        <v>30</v>
      </c>
      <c r="AH22" s="197">
        <f t="shared" si="2"/>
        <v>31</v>
      </c>
      <c r="AI22" s="197">
        <f t="shared" si="2"/>
        <v>32</v>
      </c>
      <c r="AJ22" s="197">
        <f t="shared" si="2"/>
        <v>33</v>
      </c>
      <c r="AK22" s="197">
        <f t="shared" ref="AK22:BK22" si="3">AJ22+1</f>
        <v>34</v>
      </c>
      <c r="AL22" s="197">
        <f t="shared" si="3"/>
        <v>35</v>
      </c>
      <c r="AM22" s="197">
        <f t="shared" si="3"/>
        <v>36</v>
      </c>
      <c r="AN22" s="197">
        <f t="shared" si="3"/>
        <v>37</v>
      </c>
      <c r="AO22" s="197">
        <f t="shared" si="3"/>
        <v>38</v>
      </c>
      <c r="AP22" s="197">
        <f t="shared" si="3"/>
        <v>39</v>
      </c>
      <c r="AQ22" s="197">
        <f t="shared" si="3"/>
        <v>40</v>
      </c>
      <c r="AR22" s="197">
        <f t="shared" si="3"/>
        <v>41</v>
      </c>
      <c r="AS22" s="197">
        <f t="shared" si="3"/>
        <v>42</v>
      </c>
      <c r="AT22" s="197">
        <f t="shared" si="3"/>
        <v>43</v>
      </c>
      <c r="AU22" s="197">
        <f t="shared" si="3"/>
        <v>44</v>
      </c>
      <c r="AV22" s="197">
        <f t="shared" si="3"/>
        <v>45</v>
      </c>
      <c r="AW22" s="197">
        <f t="shared" si="3"/>
        <v>46</v>
      </c>
      <c r="AX22" s="197">
        <f t="shared" si="3"/>
        <v>47</v>
      </c>
      <c r="AY22" s="197">
        <f t="shared" si="3"/>
        <v>48</v>
      </c>
      <c r="AZ22" s="197">
        <f t="shared" si="3"/>
        <v>49</v>
      </c>
      <c r="BA22" s="197">
        <f t="shared" si="3"/>
        <v>50</v>
      </c>
      <c r="BB22" s="197">
        <f t="shared" si="3"/>
        <v>51</v>
      </c>
      <c r="BC22" s="197">
        <f t="shared" si="3"/>
        <v>52</v>
      </c>
      <c r="BD22" s="197">
        <f t="shared" si="3"/>
        <v>53</v>
      </c>
      <c r="BE22" s="197">
        <f t="shared" si="3"/>
        <v>54</v>
      </c>
      <c r="BF22" s="197">
        <f t="shared" si="3"/>
        <v>55</v>
      </c>
      <c r="BG22" s="197">
        <f t="shared" si="3"/>
        <v>56</v>
      </c>
      <c r="BH22" s="197">
        <f t="shared" si="3"/>
        <v>57</v>
      </c>
      <c r="BI22" s="197">
        <f t="shared" si="3"/>
        <v>58</v>
      </c>
      <c r="BJ22" s="197">
        <f t="shared" si="3"/>
        <v>59</v>
      </c>
      <c r="BK22" s="197">
        <f t="shared" si="3"/>
        <v>60</v>
      </c>
    </row>
    <row r="23" spans="2:63" ht="14.25">
      <c r="B23" s="184" t="str">
        <f>CardFinancialModel!B129</f>
        <v># of active cardholders - all cards</v>
      </c>
      <c r="C23" s="184" t="str">
        <f>CardFinancialModel!C129</f>
        <v>#</v>
      </c>
      <c r="D23" s="198">
        <f>CardFinancialModel!D129</f>
        <v>125</v>
      </c>
      <c r="E23" s="198">
        <f>CardFinancialModel!E129</f>
        <v>1063</v>
      </c>
      <c r="F23" s="198">
        <f>CardFinancialModel!F129</f>
        <v>2658</v>
      </c>
      <c r="G23" s="198">
        <f>CardFinancialModel!G129</f>
        <v>6645</v>
      </c>
      <c r="H23" s="198">
        <f>CardFinancialModel!H129</f>
        <v>16613</v>
      </c>
      <c r="I23" s="198">
        <f>CardFinancialModel!I129</f>
        <v>29073</v>
      </c>
      <c r="J23" s="198">
        <f>CardFinancialModel!J129</f>
        <v>50878</v>
      </c>
      <c r="K23" s="198">
        <f>CardFinancialModel!K129</f>
        <v>76826</v>
      </c>
      <c r="L23" s="198">
        <f>CardFinancialModel!L129</f>
        <v>105636</v>
      </c>
      <c r="M23" s="198">
        <f>CardFinancialModel!M129</f>
        <v>137327</v>
      </c>
      <c r="N23" s="198">
        <f>CardFinancialModel!N129</f>
        <v>172346</v>
      </c>
      <c r="O23" s="198">
        <f>CardFinancialModel!O129</f>
        <v>208539</v>
      </c>
      <c r="P23" s="198">
        <f>CardFinancialModel!P129</f>
        <v>249205</v>
      </c>
      <c r="Q23" s="198">
        <f>CardFinancialModel!Q129</f>
        <v>290324</v>
      </c>
      <c r="R23" s="198">
        <f>CardFinancialModel!R129</f>
        <v>333873</v>
      </c>
      <c r="S23" s="198">
        <f>CardFinancialModel!S129</f>
        <v>378946</v>
      </c>
      <c r="T23" s="198">
        <f>CardFinancialModel!T129</f>
        <v>424420</v>
      </c>
      <c r="U23" s="198">
        <f>CardFinancialModel!U129</f>
        <v>507182</v>
      </c>
      <c r="V23" s="198">
        <f>CardFinancialModel!V129</f>
        <v>590868</v>
      </c>
      <c r="W23" s="198">
        <f>CardFinancialModel!W129</f>
        <v>679499</v>
      </c>
      <c r="X23" s="198">
        <f>CardFinancialModel!X129</f>
        <v>771232</v>
      </c>
      <c r="Y23" s="198">
        <f>CardFinancialModel!Y129</f>
        <v>863780</v>
      </c>
      <c r="Z23" s="198">
        <f>CardFinancialModel!Z129</f>
        <v>967434</v>
      </c>
      <c r="AA23" s="198">
        <f>CardFinancialModel!AA129</f>
        <v>1069015</v>
      </c>
      <c r="AB23" s="198">
        <f>CardFinancialModel!AB129</f>
        <v>1181262</v>
      </c>
      <c r="AC23" s="198">
        <f>CardFinancialModel!AC129</f>
        <v>1287576</v>
      </c>
      <c r="AD23" s="198">
        <f>CardFinancialModel!AD129</f>
        <v>1403458</v>
      </c>
      <c r="AE23" s="198">
        <f>CardFinancialModel!AE129</f>
        <v>1529770</v>
      </c>
      <c r="AF23" s="198">
        <f>CardFinancialModel!AF129</f>
        <v>1644503</v>
      </c>
      <c r="AG23" s="198">
        <f>CardFinancialModel!AG129</f>
        <v>1792509</v>
      </c>
      <c r="AH23" s="198">
        <f>CardFinancialModel!AH129</f>
        <v>1953835</v>
      </c>
      <c r="AI23" s="198">
        <f>CardFinancialModel!AI129</f>
        <v>2100373</v>
      </c>
      <c r="AJ23" s="198">
        <f>CardFinancialModel!AJ129</f>
        <v>2257901</v>
      </c>
      <c r="AK23" s="198">
        <f>CardFinancialModel!AK129</f>
        <v>2427244</v>
      </c>
      <c r="AL23" s="198">
        <f>CardFinancialModel!AL129</f>
        <v>2609288</v>
      </c>
      <c r="AM23" s="198">
        <f>CardFinancialModel!AM129</f>
        <v>2765846</v>
      </c>
      <c r="AN23" s="198">
        <f>CardFinancialModel!AN129</f>
        <v>2931797</v>
      </c>
      <c r="AO23" s="198">
        <f>CardFinancialModel!AO129</f>
        <v>3107705</v>
      </c>
      <c r="AP23" s="198">
        <f>CardFinancialModel!AP129</f>
        <v>3294168</v>
      </c>
      <c r="AQ23" s="198">
        <f>CardFinancialModel!AQ129</f>
        <v>3491819</v>
      </c>
      <c r="AR23" s="198">
        <f>CardFinancialModel!AR129</f>
        <v>3701329</v>
      </c>
      <c r="AS23" s="198">
        <f>CardFinancialModel!AS129</f>
        <v>3923409</v>
      </c>
      <c r="AT23" s="198">
        <f>CardFinancialModel!AT129</f>
        <v>4158814</v>
      </c>
      <c r="AU23" s="198">
        <f>CardFinancialModel!AU129</f>
        <v>4408343</v>
      </c>
      <c r="AV23" s="198">
        <f>CardFinancialModel!AV129</f>
        <v>4672844</v>
      </c>
      <c r="AW23" s="198">
        <f>CardFinancialModel!AW129</f>
        <v>4953215</v>
      </c>
      <c r="AX23" s="198">
        <f>CardFinancialModel!AX129</f>
        <v>5176110</v>
      </c>
      <c r="AY23" s="198">
        <f>CardFinancialModel!AY129</f>
        <v>5409035</v>
      </c>
      <c r="AZ23" s="198">
        <f>CardFinancialModel!AZ129</f>
        <v>5652442</v>
      </c>
      <c r="BA23" s="198">
        <f>CardFinancialModel!BA129</f>
        <v>5906802</v>
      </c>
      <c r="BB23" s="198">
        <f>CardFinancialModel!BB129</f>
        <v>6172609</v>
      </c>
      <c r="BC23" s="198">
        <f>CardFinancialModel!BC129</f>
        <v>6450377</v>
      </c>
      <c r="BD23" s="198">
        <f>CardFinancialModel!BD129</f>
        <v>6740644</v>
      </c>
      <c r="BE23" s="198">
        <f>CardFinancialModel!BE129</f>
        <v>6942864</v>
      </c>
      <c r="BF23" s="198">
        <f>CardFinancialModel!BF129</f>
        <v>7151150</v>
      </c>
      <c r="BG23" s="198">
        <f>CardFinancialModel!BG129</f>
        <v>7365685</v>
      </c>
      <c r="BH23" s="198">
        <f>CardFinancialModel!BH129</f>
        <v>7586656</v>
      </c>
      <c r="BI23" s="198">
        <f>CardFinancialModel!BI129</f>
        <v>7814256</v>
      </c>
      <c r="BJ23" s="198">
        <f>CardFinancialModel!BJ129</f>
        <v>8048684</v>
      </c>
      <c r="BK23" s="198">
        <f>CardFinancialModel!BK129</f>
        <v>8290145</v>
      </c>
    </row>
    <row r="24" spans="2:63" ht="14.25">
      <c r="B24" s="184" t="str">
        <f>CardFinancialModel!B151</f>
        <v># of transactions per Caldholder - platinum and premium cards</v>
      </c>
      <c r="C24" s="184" t="str">
        <f>CardFinancialModel!C151</f>
        <v>#</v>
      </c>
      <c r="D24" s="185">
        <f>CardFinancialModel!D151</f>
        <v>10</v>
      </c>
      <c r="E24" s="185">
        <f>CardFinancialModel!E151</f>
        <v>10</v>
      </c>
      <c r="F24" s="185">
        <f>CardFinancialModel!F151</f>
        <v>10</v>
      </c>
      <c r="G24" s="185">
        <f>CardFinancialModel!G151</f>
        <v>10</v>
      </c>
      <c r="H24" s="185">
        <f>CardFinancialModel!H151</f>
        <v>10</v>
      </c>
      <c r="I24" s="185">
        <f>CardFinancialModel!I151</f>
        <v>10</v>
      </c>
      <c r="J24" s="185">
        <f>CardFinancialModel!J151</f>
        <v>10</v>
      </c>
      <c r="K24" s="185">
        <f>CardFinancialModel!K151</f>
        <v>10</v>
      </c>
      <c r="L24" s="185">
        <f>CardFinancialModel!L151</f>
        <v>10</v>
      </c>
      <c r="M24" s="185">
        <f>CardFinancialModel!M151</f>
        <v>10</v>
      </c>
      <c r="N24" s="185">
        <f>CardFinancialModel!N151</f>
        <v>10</v>
      </c>
      <c r="O24" s="185">
        <f>CardFinancialModel!O151</f>
        <v>10</v>
      </c>
      <c r="P24" s="185">
        <f>CardFinancialModel!P151</f>
        <v>10</v>
      </c>
      <c r="Q24" s="185">
        <f>CardFinancialModel!Q151</f>
        <v>10</v>
      </c>
      <c r="R24" s="185">
        <f>CardFinancialModel!R151</f>
        <v>10</v>
      </c>
      <c r="S24" s="185">
        <f>CardFinancialModel!S151</f>
        <v>10</v>
      </c>
      <c r="T24" s="185">
        <f>CardFinancialModel!T151</f>
        <v>10</v>
      </c>
      <c r="U24" s="185">
        <f>CardFinancialModel!U151</f>
        <v>10</v>
      </c>
      <c r="V24" s="185">
        <f>CardFinancialModel!V151</f>
        <v>10</v>
      </c>
      <c r="W24" s="185">
        <f>CardFinancialModel!W151</f>
        <v>10</v>
      </c>
      <c r="X24" s="185">
        <f>CardFinancialModel!X151</f>
        <v>10</v>
      </c>
      <c r="Y24" s="185">
        <f>CardFinancialModel!Y151</f>
        <v>10</v>
      </c>
      <c r="Z24" s="185">
        <f>CardFinancialModel!Z151</f>
        <v>10</v>
      </c>
      <c r="AA24" s="185">
        <f>CardFinancialModel!AA151</f>
        <v>12</v>
      </c>
      <c r="AB24" s="185">
        <f>CardFinancialModel!AB151</f>
        <v>12</v>
      </c>
      <c r="AC24" s="185">
        <f>CardFinancialModel!AC151</f>
        <v>12</v>
      </c>
      <c r="AD24" s="185">
        <f>CardFinancialModel!AD151</f>
        <v>12</v>
      </c>
      <c r="AE24" s="185">
        <f>CardFinancialModel!AE151</f>
        <v>12</v>
      </c>
      <c r="AF24" s="185">
        <f>CardFinancialModel!AF151</f>
        <v>12</v>
      </c>
      <c r="AG24" s="185">
        <f>CardFinancialModel!AG151</f>
        <v>12</v>
      </c>
      <c r="AH24" s="185">
        <f>CardFinancialModel!AH151</f>
        <v>12</v>
      </c>
      <c r="AI24" s="185">
        <f>CardFinancialModel!AI151</f>
        <v>12</v>
      </c>
      <c r="AJ24" s="185">
        <f>CardFinancialModel!AJ151</f>
        <v>12</v>
      </c>
      <c r="AK24" s="185">
        <f>CardFinancialModel!AK151</f>
        <v>12</v>
      </c>
      <c r="AL24" s="185">
        <f>CardFinancialModel!AL151</f>
        <v>12</v>
      </c>
      <c r="AM24" s="185">
        <f>CardFinancialModel!AM151</f>
        <v>14</v>
      </c>
      <c r="AN24" s="185">
        <f>CardFinancialModel!AN151</f>
        <v>14</v>
      </c>
      <c r="AO24" s="185">
        <f>CardFinancialModel!AO151</f>
        <v>14</v>
      </c>
      <c r="AP24" s="185">
        <f>CardFinancialModel!AP151</f>
        <v>14</v>
      </c>
      <c r="AQ24" s="185">
        <f>CardFinancialModel!AQ151</f>
        <v>14</v>
      </c>
      <c r="AR24" s="185">
        <f>CardFinancialModel!AR151</f>
        <v>14</v>
      </c>
      <c r="AS24" s="185">
        <f>CardFinancialModel!AS151</f>
        <v>14</v>
      </c>
      <c r="AT24" s="185">
        <f>CardFinancialModel!AT151</f>
        <v>14</v>
      </c>
      <c r="AU24" s="185">
        <f>CardFinancialModel!AU151</f>
        <v>14</v>
      </c>
      <c r="AV24" s="185">
        <f>CardFinancialModel!AV151</f>
        <v>14</v>
      </c>
      <c r="AW24" s="185">
        <f>CardFinancialModel!AW151</f>
        <v>14</v>
      </c>
      <c r="AX24" s="185">
        <f>CardFinancialModel!AX151</f>
        <v>14</v>
      </c>
      <c r="AY24" s="185">
        <f>CardFinancialModel!AY151</f>
        <v>15</v>
      </c>
      <c r="AZ24" s="185">
        <f>CardFinancialModel!AZ151</f>
        <v>15</v>
      </c>
      <c r="BA24" s="185">
        <f>CardFinancialModel!BA151</f>
        <v>15</v>
      </c>
      <c r="BB24" s="185">
        <f>CardFinancialModel!BB151</f>
        <v>15</v>
      </c>
      <c r="BC24" s="185">
        <f>CardFinancialModel!BC151</f>
        <v>15</v>
      </c>
      <c r="BD24" s="185">
        <f>CardFinancialModel!BD151</f>
        <v>15</v>
      </c>
      <c r="BE24" s="185">
        <f>CardFinancialModel!BE151</f>
        <v>15</v>
      </c>
      <c r="BF24" s="185">
        <f>CardFinancialModel!BF151</f>
        <v>15</v>
      </c>
      <c r="BG24" s="185">
        <f>CardFinancialModel!BG151</f>
        <v>15</v>
      </c>
      <c r="BH24" s="185">
        <f>CardFinancialModel!BH151</f>
        <v>15</v>
      </c>
      <c r="BI24" s="185">
        <f>CardFinancialModel!BI151</f>
        <v>15</v>
      </c>
      <c r="BJ24" s="185">
        <f>CardFinancialModel!BJ151</f>
        <v>15</v>
      </c>
      <c r="BK24" s="185">
        <f>CardFinancialModel!BK151</f>
        <v>15</v>
      </c>
    </row>
    <row r="25" spans="2:63" ht="14.25">
      <c r="B25" s="184" t="str">
        <f>CardFinancialModel!B161</f>
        <v>Average Ticket - platinum cards</v>
      </c>
      <c r="C25" s="184" t="str">
        <f>CardFinancialModel!C161</f>
        <v>R$</v>
      </c>
      <c r="D25" s="185">
        <f>CardFinancialModel!D161</f>
        <v>100</v>
      </c>
      <c r="E25" s="185">
        <f>CardFinancialModel!E161</f>
        <v>100</v>
      </c>
      <c r="F25" s="185">
        <f>CardFinancialModel!F161</f>
        <v>100</v>
      </c>
      <c r="G25" s="185">
        <f>CardFinancialModel!G161</f>
        <v>100</v>
      </c>
      <c r="H25" s="185">
        <f>CardFinancialModel!H161</f>
        <v>100</v>
      </c>
      <c r="I25" s="185">
        <f>CardFinancialModel!I161</f>
        <v>100</v>
      </c>
      <c r="J25" s="185">
        <f>CardFinancialModel!J161</f>
        <v>100</v>
      </c>
      <c r="K25" s="185">
        <f>CardFinancialModel!K161</f>
        <v>100</v>
      </c>
      <c r="L25" s="185">
        <f>CardFinancialModel!L161</f>
        <v>100</v>
      </c>
      <c r="M25" s="185">
        <f>CardFinancialModel!M161</f>
        <v>100</v>
      </c>
      <c r="N25" s="185">
        <f>CardFinancialModel!N161</f>
        <v>100</v>
      </c>
      <c r="O25" s="185">
        <f>CardFinancialModel!O161</f>
        <v>110</v>
      </c>
      <c r="P25" s="185">
        <f>CardFinancialModel!P161</f>
        <v>110</v>
      </c>
      <c r="Q25" s="185">
        <f>CardFinancialModel!Q161</f>
        <v>110</v>
      </c>
      <c r="R25" s="185">
        <f>CardFinancialModel!R161</f>
        <v>110</v>
      </c>
      <c r="S25" s="185">
        <f>CardFinancialModel!S161</f>
        <v>110</v>
      </c>
      <c r="T25" s="185">
        <f>CardFinancialModel!T161</f>
        <v>110</v>
      </c>
      <c r="U25" s="185">
        <f>CardFinancialModel!U161</f>
        <v>110</v>
      </c>
      <c r="V25" s="185">
        <f>CardFinancialModel!V161</f>
        <v>110</v>
      </c>
      <c r="W25" s="185">
        <f>CardFinancialModel!W161</f>
        <v>110</v>
      </c>
      <c r="X25" s="185">
        <f>CardFinancialModel!X161</f>
        <v>110</v>
      </c>
      <c r="Y25" s="185">
        <f>CardFinancialModel!Y161</f>
        <v>110</v>
      </c>
      <c r="Z25" s="185">
        <f>CardFinancialModel!Z161</f>
        <v>110</v>
      </c>
      <c r="AA25" s="185">
        <f>CardFinancialModel!AA161</f>
        <v>121</v>
      </c>
      <c r="AB25" s="185">
        <f>CardFinancialModel!AB161</f>
        <v>121</v>
      </c>
      <c r="AC25" s="185">
        <f>CardFinancialModel!AC161</f>
        <v>121</v>
      </c>
      <c r="AD25" s="185">
        <f>CardFinancialModel!AD161</f>
        <v>121</v>
      </c>
      <c r="AE25" s="185">
        <f>CardFinancialModel!AE161</f>
        <v>121</v>
      </c>
      <c r="AF25" s="185">
        <f>CardFinancialModel!AF161</f>
        <v>121</v>
      </c>
      <c r="AG25" s="185">
        <f>CardFinancialModel!AG161</f>
        <v>121</v>
      </c>
      <c r="AH25" s="185">
        <f>CardFinancialModel!AH161</f>
        <v>121</v>
      </c>
      <c r="AI25" s="185">
        <f>CardFinancialModel!AI161</f>
        <v>121</v>
      </c>
      <c r="AJ25" s="185">
        <f>CardFinancialModel!AJ161</f>
        <v>121</v>
      </c>
      <c r="AK25" s="185">
        <f>CardFinancialModel!AK161</f>
        <v>121</v>
      </c>
      <c r="AL25" s="185">
        <f>CardFinancialModel!AL161</f>
        <v>134</v>
      </c>
      <c r="AM25" s="185">
        <f>CardFinancialModel!AM161</f>
        <v>134</v>
      </c>
      <c r="AN25" s="185">
        <f>CardFinancialModel!AN161</f>
        <v>134</v>
      </c>
      <c r="AO25" s="185">
        <f>CardFinancialModel!AO161</f>
        <v>134</v>
      </c>
      <c r="AP25" s="185">
        <f>CardFinancialModel!AP161</f>
        <v>134</v>
      </c>
      <c r="AQ25" s="185">
        <f>CardFinancialModel!AQ161</f>
        <v>134</v>
      </c>
      <c r="AR25" s="185">
        <f>CardFinancialModel!AR161</f>
        <v>134</v>
      </c>
      <c r="AS25" s="185">
        <f>CardFinancialModel!AS161</f>
        <v>134</v>
      </c>
      <c r="AT25" s="185">
        <f>CardFinancialModel!AT161</f>
        <v>134</v>
      </c>
      <c r="AU25" s="185">
        <f>CardFinancialModel!AU161</f>
        <v>134</v>
      </c>
      <c r="AV25" s="185">
        <f>CardFinancialModel!AV161</f>
        <v>134</v>
      </c>
      <c r="AW25" s="185">
        <f>CardFinancialModel!AW161</f>
        <v>134</v>
      </c>
      <c r="AX25" s="185">
        <f>CardFinancialModel!AX161</f>
        <v>134</v>
      </c>
      <c r="AY25" s="185">
        <f>CardFinancialModel!AY161</f>
        <v>147</v>
      </c>
      <c r="AZ25" s="185">
        <f>CardFinancialModel!AZ161</f>
        <v>147</v>
      </c>
      <c r="BA25" s="185">
        <f>CardFinancialModel!BA161</f>
        <v>147</v>
      </c>
      <c r="BB25" s="185">
        <f>CardFinancialModel!BB161</f>
        <v>147</v>
      </c>
      <c r="BC25" s="185">
        <f>CardFinancialModel!BC161</f>
        <v>147</v>
      </c>
      <c r="BD25" s="185">
        <f>CardFinancialModel!BD161</f>
        <v>147</v>
      </c>
      <c r="BE25" s="185">
        <f>CardFinancialModel!BE161</f>
        <v>147</v>
      </c>
      <c r="BF25" s="185">
        <f>CardFinancialModel!BF161</f>
        <v>147</v>
      </c>
      <c r="BG25" s="185">
        <f>CardFinancialModel!BG161</f>
        <v>147</v>
      </c>
      <c r="BH25" s="185">
        <f>CardFinancialModel!BH161</f>
        <v>147</v>
      </c>
      <c r="BI25" s="185">
        <f>CardFinancialModel!BI161</f>
        <v>147</v>
      </c>
      <c r="BJ25" s="185">
        <f>CardFinancialModel!BJ161</f>
        <v>147</v>
      </c>
      <c r="BK25" s="185">
        <f>CardFinancialModel!BK161</f>
        <v>147</v>
      </c>
    </row>
    <row r="26" spans="2:63" ht="14.25">
      <c r="B26" s="184" t="str">
        <f>CardFinancialModel!B171</f>
        <v>Monthly Volume per Cardholder - all cards</v>
      </c>
      <c r="C26" s="184" t="str">
        <f>CardFinancialModel!C171</f>
        <v>R$</v>
      </c>
      <c r="D26" s="185">
        <f>CardFinancialModel!D171</f>
        <v>1000</v>
      </c>
      <c r="E26" s="185">
        <f>CardFinancialModel!E171</f>
        <v>1000</v>
      </c>
      <c r="F26" s="185">
        <f>CardFinancialModel!F171</f>
        <v>1000</v>
      </c>
      <c r="G26" s="185">
        <f>CardFinancialModel!G171</f>
        <v>1000</v>
      </c>
      <c r="H26" s="185">
        <f>CardFinancialModel!H171</f>
        <v>1000</v>
      </c>
      <c r="I26" s="185">
        <f>CardFinancialModel!I171</f>
        <v>1000</v>
      </c>
      <c r="J26" s="185">
        <f>CardFinancialModel!J171</f>
        <v>1000</v>
      </c>
      <c r="K26" s="185">
        <f>CardFinancialModel!K171</f>
        <v>1000</v>
      </c>
      <c r="L26" s="185">
        <f>CardFinancialModel!L171</f>
        <v>1000</v>
      </c>
      <c r="M26" s="185">
        <f>CardFinancialModel!M171</f>
        <v>1000</v>
      </c>
      <c r="N26" s="185">
        <f>CardFinancialModel!N171</f>
        <v>1000</v>
      </c>
      <c r="O26" s="185">
        <f>CardFinancialModel!O171</f>
        <v>1100</v>
      </c>
      <c r="P26" s="185">
        <f>CardFinancialModel!P171</f>
        <v>1100</v>
      </c>
      <c r="Q26" s="185">
        <f>CardFinancialModel!Q171</f>
        <v>1100</v>
      </c>
      <c r="R26" s="185">
        <f>CardFinancialModel!R171</f>
        <v>1100</v>
      </c>
      <c r="S26" s="185">
        <f>CardFinancialModel!S171</f>
        <v>1100</v>
      </c>
      <c r="T26" s="185">
        <f>CardFinancialModel!T171</f>
        <v>1100</v>
      </c>
      <c r="U26" s="185">
        <f>CardFinancialModel!U171</f>
        <v>1100</v>
      </c>
      <c r="V26" s="185">
        <f>CardFinancialModel!V171</f>
        <v>1100</v>
      </c>
      <c r="W26" s="185">
        <f>CardFinancialModel!W171</f>
        <v>1100</v>
      </c>
      <c r="X26" s="185">
        <f>CardFinancialModel!X171</f>
        <v>1100</v>
      </c>
      <c r="Y26" s="185">
        <f>CardFinancialModel!Y171</f>
        <v>1100</v>
      </c>
      <c r="Z26" s="185">
        <f>CardFinancialModel!Z171</f>
        <v>1100</v>
      </c>
      <c r="AA26" s="185">
        <f>CardFinancialModel!AA171</f>
        <v>1452</v>
      </c>
      <c r="AB26" s="185">
        <f>CardFinancialModel!AB171</f>
        <v>1452</v>
      </c>
      <c r="AC26" s="185">
        <f>CardFinancialModel!AC171</f>
        <v>1452</v>
      </c>
      <c r="AD26" s="185">
        <f>CardFinancialModel!AD171</f>
        <v>1452</v>
      </c>
      <c r="AE26" s="185">
        <f>CardFinancialModel!AE171</f>
        <v>1452</v>
      </c>
      <c r="AF26" s="185">
        <f>CardFinancialModel!AF171</f>
        <v>1452</v>
      </c>
      <c r="AG26" s="185">
        <f>CardFinancialModel!AG171</f>
        <v>1452</v>
      </c>
      <c r="AH26" s="185">
        <f>CardFinancialModel!AH171</f>
        <v>1452</v>
      </c>
      <c r="AI26" s="185">
        <f>CardFinancialModel!AI171</f>
        <v>1452</v>
      </c>
      <c r="AJ26" s="185">
        <f>CardFinancialModel!AJ171</f>
        <v>1452</v>
      </c>
      <c r="AK26" s="185">
        <f>CardFinancialModel!AK171</f>
        <v>1452</v>
      </c>
      <c r="AL26" s="185">
        <f>CardFinancialModel!AL171</f>
        <v>1608</v>
      </c>
      <c r="AM26" s="185">
        <f>CardFinancialModel!AM171</f>
        <v>1876</v>
      </c>
      <c r="AN26" s="185">
        <f>CardFinancialModel!AN171</f>
        <v>1876</v>
      </c>
      <c r="AO26" s="185">
        <f>CardFinancialModel!AO171</f>
        <v>1876</v>
      </c>
      <c r="AP26" s="185">
        <f>CardFinancialModel!AP171</f>
        <v>1876</v>
      </c>
      <c r="AQ26" s="185">
        <f>CardFinancialModel!AQ171</f>
        <v>1876</v>
      </c>
      <c r="AR26" s="185">
        <f>CardFinancialModel!AR171</f>
        <v>1876</v>
      </c>
      <c r="AS26" s="185">
        <f>CardFinancialModel!AS171</f>
        <v>1876</v>
      </c>
      <c r="AT26" s="185">
        <f>CardFinancialModel!AT171</f>
        <v>1876</v>
      </c>
      <c r="AU26" s="185">
        <f>CardFinancialModel!AU171</f>
        <v>1876</v>
      </c>
      <c r="AV26" s="185">
        <f>CardFinancialModel!AV171</f>
        <v>1876</v>
      </c>
      <c r="AW26" s="185">
        <f>CardFinancialModel!AW171</f>
        <v>1876</v>
      </c>
      <c r="AX26" s="185">
        <f>CardFinancialModel!AX171</f>
        <v>1876</v>
      </c>
      <c r="AY26" s="185">
        <f>CardFinancialModel!AY171</f>
        <v>2205</v>
      </c>
      <c r="AZ26" s="185">
        <f>CardFinancialModel!AZ171</f>
        <v>2205</v>
      </c>
      <c r="BA26" s="185">
        <f>CardFinancialModel!BA171</f>
        <v>2205</v>
      </c>
      <c r="BB26" s="185">
        <f>CardFinancialModel!BB171</f>
        <v>2205</v>
      </c>
      <c r="BC26" s="185">
        <f>CardFinancialModel!BC171</f>
        <v>2205</v>
      </c>
      <c r="BD26" s="185">
        <f>CardFinancialModel!BD171</f>
        <v>2205</v>
      </c>
      <c r="BE26" s="185">
        <f>CardFinancialModel!BE171</f>
        <v>2205</v>
      </c>
      <c r="BF26" s="185">
        <f>CardFinancialModel!BF171</f>
        <v>2205</v>
      </c>
      <c r="BG26" s="185">
        <f>CardFinancialModel!BG171</f>
        <v>2205</v>
      </c>
      <c r="BH26" s="185">
        <f>CardFinancialModel!BH171</f>
        <v>2205</v>
      </c>
      <c r="BI26" s="185">
        <f>CardFinancialModel!BI171</f>
        <v>2205</v>
      </c>
      <c r="BJ26" s="185">
        <f>CardFinancialModel!BJ171</f>
        <v>2205</v>
      </c>
      <c r="BK26" s="185">
        <f>CardFinancialModel!BK171</f>
        <v>2205</v>
      </c>
    </row>
    <row r="27" spans="2:63" ht="14.25">
      <c r="B27" s="184" t="str">
        <f>CardFinancialModel!B187</f>
        <v>Total # of Transactions</v>
      </c>
      <c r="C27" s="184" t="str">
        <f>CardFinancialModel!C187</f>
        <v>#</v>
      </c>
      <c r="D27" s="185">
        <f>CardFinancialModel!D187</f>
        <v>1250</v>
      </c>
      <c r="E27" s="185">
        <f>CardFinancialModel!E187</f>
        <v>10630</v>
      </c>
      <c r="F27" s="185">
        <f>CardFinancialModel!F187</f>
        <v>26580</v>
      </c>
      <c r="G27" s="185">
        <f>CardFinancialModel!G187</f>
        <v>66450</v>
      </c>
      <c r="H27" s="185">
        <f>CardFinancialModel!H187</f>
        <v>166130</v>
      </c>
      <c r="I27" s="185">
        <f>CardFinancialModel!I187</f>
        <v>290730</v>
      </c>
      <c r="J27" s="185">
        <f>CardFinancialModel!J187</f>
        <v>508780</v>
      </c>
      <c r="K27" s="185">
        <f>CardFinancialModel!K187</f>
        <v>768260</v>
      </c>
      <c r="L27" s="185">
        <f>CardFinancialModel!L187</f>
        <v>1056360</v>
      </c>
      <c r="M27" s="185">
        <f>CardFinancialModel!M187</f>
        <v>1373270</v>
      </c>
      <c r="N27" s="185">
        <f>CardFinancialModel!N187</f>
        <v>1723460</v>
      </c>
      <c r="O27" s="185">
        <f>CardFinancialModel!O187</f>
        <v>2085390</v>
      </c>
      <c r="P27" s="185">
        <f>CardFinancialModel!P187</f>
        <v>2492050</v>
      </c>
      <c r="Q27" s="185">
        <f>CardFinancialModel!Q187</f>
        <v>2903240</v>
      </c>
      <c r="R27" s="185">
        <f>CardFinancialModel!R187</f>
        <v>3338730</v>
      </c>
      <c r="S27" s="185">
        <f>CardFinancialModel!S187</f>
        <v>3789460</v>
      </c>
      <c r="T27" s="185">
        <f>CardFinancialModel!T187</f>
        <v>4244200</v>
      </c>
      <c r="U27" s="185">
        <f>CardFinancialModel!U187</f>
        <v>5071820</v>
      </c>
      <c r="V27" s="185">
        <f>CardFinancialModel!V187</f>
        <v>5908680</v>
      </c>
      <c r="W27" s="185">
        <f>CardFinancialModel!W187</f>
        <v>6794990</v>
      </c>
      <c r="X27" s="185">
        <f>CardFinancialModel!X187</f>
        <v>7712320</v>
      </c>
      <c r="Y27" s="185">
        <f>CardFinancialModel!Y187</f>
        <v>8637800</v>
      </c>
      <c r="Z27" s="185">
        <f>CardFinancialModel!Z187</f>
        <v>9674340</v>
      </c>
      <c r="AA27" s="185">
        <f>CardFinancialModel!AA187</f>
        <v>12828180</v>
      </c>
      <c r="AB27" s="185">
        <f>CardFinancialModel!AB187</f>
        <v>14175144</v>
      </c>
      <c r="AC27" s="185">
        <f>CardFinancialModel!AC187</f>
        <v>15450912</v>
      </c>
      <c r="AD27" s="185">
        <f>CardFinancialModel!AD187</f>
        <v>16841496</v>
      </c>
      <c r="AE27" s="185">
        <f>CardFinancialModel!AE187</f>
        <v>18357240</v>
      </c>
      <c r="AF27" s="185">
        <f>CardFinancialModel!AF187</f>
        <v>19734036</v>
      </c>
      <c r="AG27" s="185">
        <f>CardFinancialModel!AG187</f>
        <v>21510108</v>
      </c>
      <c r="AH27" s="185">
        <f>CardFinancialModel!AH187</f>
        <v>23446020</v>
      </c>
      <c r="AI27" s="185">
        <f>CardFinancialModel!AI187</f>
        <v>25204476</v>
      </c>
      <c r="AJ27" s="185">
        <f>CardFinancialModel!AJ187</f>
        <v>27094812</v>
      </c>
      <c r="AK27" s="185">
        <f>CardFinancialModel!AK187</f>
        <v>29126928</v>
      </c>
      <c r="AL27" s="185">
        <f>CardFinancialModel!AL187</f>
        <v>31311456</v>
      </c>
      <c r="AM27" s="185">
        <f>CardFinancialModel!AM187</f>
        <v>38721844</v>
      </c>
      <c r="AN27" s="185">
        <f>CardFinancialModel!AN187</f>
        <v>41045158</v>
      </c>
      <c r="AO27" s="185">
        <f>CardFinancialModel!AO187</f>
        <v>43507870</v>
      </c>
      <c r="AP27" s="185">
        <f>CardFinancialModel!AP187</f>
        <v>46118352</v>
      </c>
      <c r="AQ27" s="185">
        <f>CardFinancialModel!AQ187</f>
        <v>48885466</v>
      </c>
      <c r="AR27" s="185">
        <f>CardFinancialModel!AR187</f>
        <v>51818606</v>
      </c>
      <c r="AS27" s="185">
        <f>CardFinancialModel!AS187</f>
        <v>54927726</v>
      </c>
      <c r="AT27" s="185">
        <f>CardFinancialModel!AT187</f>
        <v>58223396</v>
      </c>
      <c r="AU27" s="185">
        <f>CardFinancialModel!AU187</f>
        <v>61716802</v>
      </c>
      <c r="AV27" s="185">
        <f>CardFinancialModel!AV187</f>
        <v>65419816</v>
      </c>
      <c r="AW27" s="185">
        <f>CardFinancialModel!AW187</f>
        <v>69345010</v>
      </c>
      <c r="AX27" s="185">
        <f>CardFinancialModel!AX187</f>
        <v>72465540</v>
      </c>
      <c r="AY27" s="185">
        <f>CardFinancialModel!AY187</f>
        <v>81135525</v>
      </c>
      <c r="AZ27" s="185">
        <f>CardFinancialModel!AZ187</f>
        <v>84786630</v>
      </c>
      <c r="BA27" s="185">
        <f>CardFinancialModel!BA187</f>
        <v>88602030</v>
      </c>
      <c r="BB27" s="185">
        <f>CardFinancialModel!BB187</f>
        <v>92589135</v>
      </c>
      <c r="BC27" s="185">
        <f>CardFinancialModel!BC187</f>
        <v>96755655</v>
      </c>
      <c r="BD27" s="185">
        <f>CardFinancialModel!BD187</f>
        <v>101109660</v>
      </c>
      <c r="BE27" s="185">
        <f>CardFinancialModel!BE187</f>
        <v>104142960</v>
      </c>
      <c r="BF27" s="185">
        <f>CardFinancialModel!BF187</f>
        <v>107267250</v>
      </c>
      <c r="BG27" s="185">
        <f>CardFinancialModel!BG187</f>
        <v>110485275</v>
      </c>
      <c r="BH27" s="185">
        <f>CardFinancialModel!BH187</f>
        <v>113799840</v>
      </c>
      <c r="BI27" s="185">
        <f>CardFinancialModel!BI187</f>
        <v>117213840</v>
      </c>
      <c r="BJ27" s="185">
        <f>CardFinancialModel!BJ187</f>
        <v>120730260</v>
      </c>
      <c r="BK27" s="185">
        <f>CardFinancialModel!BK187</f>
        <v>124352175</v>
      </c>
    </row>
    <row r="28" spans="2:63" ht="14.25">
      <c r="B28" s="184"/>
      <c r="C28" s="184"/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  <c r="X28" s="184"/>
      <c r="Y28" s="184"/>
      <c r="Z28" s="184"/>
      <c r="AA28" s="184"/>
      <c r="AB28" s="184"/>
      <c r="AC28" s="184"/>
      <c r="AD28" s="184"/>
      <c r="AE28" s="184"/>
      <c r="AF28" s="184"/>
      <c r="AG28" s="184"/>
      <c r="AH28" s="184"/>
      <c r="AI28" s="184"/>
      <c r="AJ28" s="184"/>
      <c r="AK28" s="184"/>
      <c r="AL28" s="184"/>
      <c r="AM28" s="184"/>
      <c r="AN28" s="184"/>
      <c r="AO28" s="184"/>
      <c r="AP28" s="184"/>
      <c r="AQ28" s="184"/>
      <c r="AR28" s="184"/>
      <c r="AS28" s="184"/>
      <c r="AT28" s="184"/>
      <c r="AU28" s="184"/>
      <c r="AV28" s="184"/>
      <c r="AW28" s="184"/>
      <c r="AX28" s="184"/>
      <c r="AY28" s="184"/>
      <c r="AZ28" s="184"/>
      <c r="BA28" s="184"/>
      <c r="BB28" s="184"/>
      <c r="BC28" s="184"/>
      <c r="BD28" s="184"/>
      <c r="BE28" s="184"/>
      <c r="BF28" s="184"/>
      <c r="BG28" s="184"/>
      <c r="BH28" s="184"/>
      <c r="BI28" s="184"/>
      <c r="BJ28" s="184"/>
      <c r="BK28" s="184"/>
    </row>
    <row r="29" spans="2:63" ht="14.25">
      <c r="B29" s="184" t="str">
        <f>CardFinancialModel!B240</f>
        <v>(+) Interchange Fee</v>
      </c>
      <c r="C29" s="184" t="str">
        <f>CardFinancialModel!C240</f>
        <v>R$</v>
      </c>
      <c r="D29" s="186">
        <f>CardFinancialModel!D240</f>
        <v>2162.5</v>
      </c>
      <c r="E29" s="186">
        <f>CardFinancialModel!E240</f>
        <v>18389.899999999998</v>
      </c>
      <c r="F29" s="186">
        <f>CardFinancialModel!F240</f>
        <v>45983.4</v>
      </c>
      <c r="G29" s="186">
        <f>CardFinancialModel!G240</f>
        <v>114958.5</v>
      </c>
      <c r="H29" s="186">
        <f>CardFinancialModel!H240</f>
        <v>287404.89999999997</v>
      </c>
      <c r="I29" s="186">
        <f>CardFinancialModel!I240</f>
        <v>502962.89999999997</v>
      </c>
      <c r="J29" s="186">
        <f>CardFinancialModel!J240</f>
        <v>880189.4</v>
      </c>
      <c r="K29" s="186">
        <f>CardFinancialModel!K240</f>
        <v>1329089.8</v>
      </c>
      <c r="L29" s="186">
        <f>CardFinancialModel!L240</f>
        <v>1827502.8</v>
      </c>
      <c r="M29" s="186">
        <f>CardFinancialModel!M240</f>
        <v>2375757.1</v>
      </c>
      <c r="N29" s="186">
        <f>CardFinancialModel!N240</f>
        <v>2981585.8</v>
      </c>
      <c r="O29" s="186">
        <f>CardFinancialModel!O240</f>
        <v>3968497.17</v>
      </c>
      <c r="P29" s="186">
        <f>CardFinancialModel!P240</f>
        <v>4742371.1499999994</v>
      </c>
      <c r="Q29" s="186">
        <f>CardFinancialModel!Q240</f>
        <v>5524865.7199999997</v>
      </c>
      <c r="R29" s="186">
        <f>CardFinancialModel!R240</f>
        <v>6353603.1899999995</v>
      </c>
      <c r="S29" s="186">
        <f>CardFinancialModel!S240</f>
        <v>7211342.3799999999</v>
      </c>
      <c r="T29" s="186">
        <f>CardFinancialModel!T240</f>
        <v>8076712.5999999996</v>
      </c>
      <c r="U29" s="186">
        <f>CardFinancialModel!U240</f>
        <v>9651673.459999999</v>
      </c>
      <c r="V29" s="186">
        <f>CardFinancialModel!V240</f>
        <v>11244218.039999999</v>
      </c>
      <c r="W29" s="186">
        <f>CardFinancialModel!W240</f>
        <v>12930865.969999999</v>
      </c>
      <c r="X29" s="186">
        <f>CardFinancialModel!X240</f>
        <v>14676544.959999999</v>
      </c>
      <c r="Y29" s="186">
        <f>CardFinancialModel!Y240</f>
        <v>16437733.399999999</v>
      </c>
      <c r="Z29" s="186">
        <f>CardFinancialModel!Z240</f>
        <v>18410269.02</v>
      </c>
      <c r="AA29" s="186">
        <f>CardFinancialModel!AA240</f>
        <v>26853229.193999998</v>
      </c>
      <c r="AB29" s="186">
        <f>CardFinancialModel!AB240</f>
        <v>29672828.935199998</v>
      </c>
      <c r="AC29" s="186">
        <f>CardFinancialModel!AC240</f>
        <v>32343394.089600001</v>
      </c>
      <c r="AD29" s="186">
        <f>CardFinancialModel!AD240</f>
        <v>35254303.576799996</v>
      </c>
      <c r="AE29" s="186">
        <f>CardFinancialModel!AE240</f>
        <v>38427210.491999999</v>
      </c>
      <c r="AF29" s="186">
        <f>CardFinancialModel!AF240</f>
        <v>41309257.558799997</v>
      </c>
      <c r="AG29" s="186">
        <f>CardFinancialModel!AG240</f>
        <v>45027109.076399997</v>
      </c>
      <c r="AH29" s="186">
        <f>CardFinancialModel!AH240</f>
        <v>49079553.666000001</v>
      </c>
      <c r="AI29" s="186">
        <f>CardFinancialModel!AI240</f>
        <v>52760529.610799998</v>
      </c>
      <c r="AJ29" s="186">
        <f>CardFinancialModel!AJ240</f>
        <v>56717569.959600002</v>
      </c>
      <c r="AK29" s="186">
        <f>CardFinancialModel!AK240</f>
        <v>60971398.382399999</v>
      </c>
      <c r="AL29" s="186">
        <f>CardFinancialModel!AL240</f>
        <v>72586217.299199998</v>
      </c>
      <c r="AM29" s="186">
        <f>CardFinancialModel!AM240</f>
        <v>89764978.760800004</v>
      </c>
      <c r="AN29" s="186">
        <f>CardFinancialModel!AN240</f>
        <v>95150885.275600001</v>
      </c>
      <c r="AO29" s="186">
        <f>CardFinancialModel!AO240</f>
        <v>100859944.234</v>
      </c>
      <c r="AP29" s="186">
        <f>CardFinancialModel!AP240</f>
        <v>106911563.6064</v>
      </c>
      <c r="AQ29" s="186">
        <f>CardFinancialModel!AQ240</f>
        <v>113326287.28119999</v>
      </c>
      <c r="AR29" s="186">
        <f>CardFinancialModel!AR240</f>
        <v>120125892.42919999</v>
      </c>
      <c r="AS29" s="186">
        <f>CardFinancialModel!AS240</f>
        <v>127333454.41319999</v>
      </c>
      <c r="AT29" s="186">
        <f>CardFinancialModel!AT240</f>
        <v>134973476.6072</v>
      </c>
      <c r="AU29" s="186">
        <f>CardFinancialModel!AU240</f>
        <v>143071890.3964</v>
      </c>
      <c r="AV29" s="186">
        <f>CardFinancialModel!AV240</f>
        <v>151656217.45120001</v>
      </c>
      <c r="AW29" s="186">
        <f>CardFinancialModel!AW240</f>
        <v>160755602.18199998</v>
      </c>
      <c r="AX29" s="186">
        <f>CardFinancialModel!AX240</f>
        <v>167989614.82800001</v>
      </c>
      <c r="AY29" s="186">
        <f>CardFinancialModel!AY240</f>
        <v>206335753.6275</v>
      </c>
      <c r="AZ29" s="186">
        <f>CardFinancialModel!AZ240</f>
        <v>215620878.75299999</v>
      </c>
      <c r="BA29" s="186">
        <f>CardFinancialModel!BA240</f>
        <v>225323822.493</v>
      </c>
      <c r="BB29" s="186">
        <f>CardFinancialModel!BB240</f>
        <v>235463429.21849999</v>
      </c>
      <c r="BC29" s="186">
        <f>CardFinancialModel!BC240</f>
        <v>246059306.23049998</v>
      </c>
      <c r="BD29" s="186">
        <f>CardFinancialModel!BD240</f>
        <v>257131976.34599999</v>
      </c>
      <c r="BE29" s="186">
        <f>CardFinancialModel!BE240</f>
        <v>264845961.57600001</v>
      </c>
      <c r="BF29" s="186">
        <f>CardFinancialModel!BF240</f>
        <v>272791343.47499996</v>
      </c>
      <c r="BG29" s="186">
        <f>CardFinancialModel!BG240</f>
        <v>280975102.85249996</v>
      </c>
      <c r="BH29" s="186">
        <f>CardFinancialModel!BH240</f>
        <v>289404373.10399997</v>
      </c>
      <c r="BI29" s="186">
        <f>CardFinancialModel!BI240</f>
        <v>298086516.50400001</v>
      </c>
      <c r="BJ29" s="186">
        <f>CardFinancialModel!BJ240</f>
        <v>307029124.20599997</v>
      </c>
      <c r="BK29" s="186">
        <f>CardFinancialModel!BK240</f>
        <v>316240016.24250001</v>
      </c>
    </row>
    <row r="30" spans="2:63" ht="14.25">
      <c r="B30" s="184"/>
      <c r="C30" s="184"/>
      <c r="D30" s="186"/>
      <c r="E30" s="186"/>
      <c r="F30" s="186"/>
      <c r="G30" s="186"/>
      <c r="H30" s="186"/>
      <c r="I30" s="186"/>
      <c r="J30" s="186"/>
      <c r="K30" s="186"/>
      <c r="L30" s="186"/>
      <c r="M30" s="186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  <c r="AA30" s="186"/>
      <c r="AB30" s="186"/>
      <c r="AC30" s="186"/>
      <c r="AD30" s="186"/>
      <c r="AE30" s="186"/>
      <c r="AF30" s="186"/>
      <c r="AG30" s="186"/>
      <c r="AH30" s="186"/>
      <c r="AI30" s="186"/>
      <c r="AJ30" s="186"/>
      <c r="AK30" s="186"/>
      <c r="AL30" s="186"/>
      <c r="AM30" s="186"/>
      <c r="AN30" s="186"/>
      <c r="AO30" s="186"/>
      <c r="AP30" s="186"/>
      <c r="AQ30" s="186"/>
      <c r="AR30" s="186"/>
      <c r="AS30" s="186"/>
      <c r="AT30" s="186"/>
      <c r="AU30" s="186"/>
      <c r="AV30" s="186"/>
      <c r="AW30" s="186"/>
      <c r="AX30" s="186"/>
      <c r="AY30" s="186"/>
      <c r="AZ30" s="186"/>
      <c r="BA30" s="186"/>
      <c r="BB30" s="186"/>
      <c r="BC30" s="186"/>
      <c r="BD30" s="186"/>
      <c r="BE30" s="186"/>
      <c r="BF30" s="186"/>
      <c r="BG30" s="186"/>
      <c r="BH30" s="186"/>
      <c r="BI30" s="186"/>
      <c r="BJ30" s="186"/>
      <c r="BK30" s="186"/>
    </row>
    <row r="31" spans="2:63" ht="14.25">
      <c r="B31" s="184" t="str">
        <f>CardFinancialModel!B279</f>
        <v>(-) TOTAL COSTS with Gross-Up</v>
      </c>
      <c r="C31" s="184" t="str">
        <f>CardFinancialModel!C279</f>
        <v>R$</v>
      </c>
      <c r="D31" s="186">
        <f>CardFinancialModel!D279</f>
        <v>-109811.16666666667</v>
      </c>
      <c r="E31" s="186">
        <f>CardFinancialModel!E279</f>
        <v>-46340.438416666671</v>
      </c>
      <c r="F31" s="186">
        <f>CardFinancialModel!F279</f>
        <v>-68935.535916666675</v>
      </c>
      <c r="G31" s="186">
        <f>CardFinancialModel!G279</f>
        <v>-200514.99750000003</v>
      </c>
      <c r="H31" s="186">
        <f>CardFinancialModel!H279</f>
        <v>-366087.66272500006</v>
      </c>
      <c r="I31" s="186">
        <f>CardFinancialModel!I279</f>
        <v>-499908.997225</v>
      </c>
      <c r="J31" s="186">
        <f>CardFinancialModel!J279</f>
        <v>-805622.96260000009</v>
      </c>
      <c r="K31" s="186">
        <f>CardFinancialModel!K279</f>
        <v>-1061014.757125</v>
      </c>
      <c r="L31" s="186">
        <f>CardFinancialModel!L279</f>
        <v>-1312183.159</v>
      </c>
      <c r="M31" s="186">
        <f>CardFinancialModel!M279</f>
        <v>-1584633.7470624999</v>
      </c>
      <c r="N31" s="186">
        <f>CardFinancialModel!N279</f>
        <v>-1887768.5758750001</v>
      </c>
      <c r="O31" s="186">
        <f>CardFinancialModel!O279</f>
        <v>-2309027.9143187501</v>
      </c>
      <c r="P31" s="186">
        <f>CardFinancialModel!P279</f>
        <v>-2683238.9369000001</v>
      </c>
      <c r="Q31" s="186">
        <f>CardFinancialModel!Q279</f>
        <v>-2991180.5638200003</v>
      </c>
      <c r="R31" s="186">
        <f>CardFinancialModel!R279</f>
        <v>-3345308.7718900004</v>
      </c>
      <c r="S31" s="186">
        <f>CardFinancialModel!S279</f>
        <v>-3697607.0847800002</v>
      </c>
      <c r="T31" s="186">
        <f>CardFinancialModel!T279</f>
        <v>-4036728.6468500006</v>
      </c>
      <c r="U31" s="186">
        <f>CardFinancialModel!U279</f>
        <v>-5178580.48551</v>
      </c>
      <c r="V31" s="186">
        <f>CardFinancialModel!V279</f>
        <v>-5795731.5220999997</v>
      </c>
      <c r="W31" s="186">
        <f>CardFinancialModel!W279</f>
        <v>-6478918.1937374994</v>
      </c>
      <c r="X31" s="186">
        <f>CardFinancialModel!X279</f>
        <v>-7157082.6154000005</v>
      </c>
      <c r="Y31" s="186">
        <f>CardFinancialModel!Y279</f>
        <v>-7808055.3509999998</v>
      </c>
      <c r="Z31" s="186">
        <f>CardFinancialModel!Z279</f>
        <v>-8683431.6341750007</v>
      </c>
      <c r="AA31" s="186">
        <f>CardFinancialModel!AA279</f>
        <v>-11528023.882247502</v>
      </c>
      <c r="AB31" s="186">
        <f>CardFinancialModel!AB279</f>
        <v>-12684573.122123001</v>
      </c>
      <c r="AC31" s="186">
        <f>CardFinancialModel!AC279</f>
        <v>-13549865.438654</v>
      </c>
      <c r="AD31" s="186">
        <f>CardFinancialModel!AD279</f>
        <v>-14723153.602507003</v>
      </c>
      <c r="AE31" s="186">
        <f>CardFinancialModel!AE279</f>
        <v>-16002055.872955</v>
      </c>
      <c r="AF31" s="186">
        <f>CardFinancialModel!AF279</f>
        <v>-16861586.1889995</v>
      </c>
      <c r="AG31" s="186">
        <f>CardFinancialModel!AG279</f>
        <v>-18662256.611748498</v>
      </c>
      <c r="AH31" s="186">
        <f>CardFinancialModel!AH279</f>
        <v>-20295656.231027503</v>
      </c>
      <c r="AI31" s="186">
        <f>CardFinancialModel!AI279</f>
        <v>-21393467.430104498</v>
      </c>
      <c r="AJ31" s="186">
        <f>CardFinancialModel!AJ279</f>
        <v>-22959474.834016498</v>
      </c>
      <c r="AK31" s="186">
        <f>CardFinancialModel!AK279</f>
        <v>-24642947.132626001</v>
      </c>
      <c r="AL31" s="186">
        <f>CardFinancialModel!AL279</f>
        <v>-28802930.147358004</v>
      </c>
      <c r="AM31" s="186">
        <f>CardFinancialModel!AM279</f>
        <v>-34257671.215167001</v>
      </c>
      <c r="AN31" s="186">
        <f>CardFinancialModel!AN279</f>
        <v>-36282329.049481504</v>
      </c>
      <c r="AO31" s="186">
        <f>CardFinancialModel!AO279</f>
        <v>-38428471.698097505</v>
      </c>
      <c r="AP31" s="186">
        <f>CardFinancialModel!AP279</f>
        <v>-40703397.151136003</v>
      </c>
      <c r="AQ31" s="186">
        <f>CardFinancialModel!AQ279</f>
        <v>-43114816.331350498</v>
      </c>
      <c r="AR31" s="186">
        <f>CardFinancialModel!AR279</f>
        <v>-45670915.960745499</v>
      </c>
      <c r="AS31" s="186">
        <f>CardFinancialModel!AS279</f>
        <v>-48380366.985405497</v>
      </c>
      <c r="AT31" s="186">
        <f>CardFinancialModel!AT279</f>
        <v>-51252398.830152996</v>
      </c>
      <c r="AU31" s="186">
        <f>CardFinancialModel!AU279</f>
        <v>-54296741.993548505</v>
      </c>
      <c r="AV31" s="186">
        <f>CardFinancialModel!AV279</f>
        <v>-57523756.744338006</v>
      </c>
      <c r="AW31" s="186">
        <f>CardFinancialModel!AW279</f>
        <v>-60944387.104492493</v>
      </c>
      <c r="AX31" s="186">
        <f>CardFinancialModel!AX279</f>
        <v>-62657871.723844998</v>
      </c>
      <c r="AY31" s="186">
        <f>CardFinancialModel!AY279</f>
        <v>-75729403.11692813</v>
      </c>
      <c r="AZ31" s="186">
        <f>CardFinancialModel!AZ279</f>
        <v>-79114138.573813751</v>
      </c>
      <c r="BA31" s="186">
        <f>CardFinancialModel!BA279</f>
        <v>-82651173.038288742</v>
      </c>
      <c r="BB31" s="186">
        <f>CardFinancialModel!BB279</f>
        <v>-86347400.685424358</v>
      </c>
      <c r="BC31" s="186">
        <f>CardFinancialModel!BC279</f>
        <v>-90209938.389429376</v>
      </c>
      <c r="BD31" s="186">
        <f>CardFinancialModel!BD279</f>
        <v>-94246279.332977489</v>
      </c>
      <c r="BE31" s="186">
        <f>CardFinancialModel!BE279</f>
        <v>-95669722.26974</v>
      </c>
      <c r="BF31" s="186">
        <f>CardFinancialModel!BF279</f>
        <v>-98524407.248531252</v>
      </c>
      <c r="BG31" s="186">
        <f>CardFinancialModel!BG279</f>
        <v>-101464752.99577186</v>
      </c>
      <c r="BH31" s="186">
        <f>CardFinancialModel!BH279</f>
        <v>-104493301.70595999</v>
      </c>
      <c r="BI31" s="186">
        <f>CardFinancialModel!BI279</f>
        <v>-107612704.00195999</v>
      </c>
      <c r="BJ31" s="186">
        <f>CardFinancialModel!BJ279</f>
        <v>-110825690.23250251</v>
      </c>
      <c r="BK31" s="186">
        <f>CardFinancialModel!BK279</f>
        <v>-114135070.47218439</v>
      </c>
    </row>
    <row r="33" spans="2:63" ht="14.25">
      <c r="B33" s="184" t="str">
        <f>CardFinancialModel!B281</f>
        <v>(=) Result - pré bandeira</v>
      </c>
      <c r="C33" s="184" t="str">
        <f>CardFinancialModel!C281</f>
        <v>R$</v>
      </c>
      <c r="D33" s="186">
        <f>CardFinancialModel!D281</f>
        <v>-107648.66666666667</v>
      </c>
      <c r="E33" s="186">
        <f>CardFinancialModel!E281</f>
        <v>-27950.538416666674</v>
      </c>
      <c r="F33" s="186">
        <f>CardFinancialModel!F281</f>
        <v>-22952.135916666673</v>
      </c>
      <c r="G33" s="186">
        <f>CardFinancialModel!G281</f>
        <v>-85556.497500000027</v>
      </c>
      <c r="H33" s="186">
        <f>CardFinancialModel!H281</f>
        <v>-78682.762725000095</v>
      </c>
      <c r="I33" s="186">
        <f>CardFinancialModel!I281</f>
        <v>3053.9027749999659</v>
      </c>
      <c r="J33" s="186">
        <f>CardFinancialModel!J281</f>
        <v>74566.437399999937</v>
      </c>
      <c r="K33" s="186">
        <f>CardFinancialModel!K281</f>
        <v>268075.04287500004</v>
      </c>
      <c r="L33" s="186">
        <f>CardFinancialModel!L281</f>
        <v>515319.64100000006</v>
      </c>
      <c r="M33" s="186">
        <f>CardFinancialModel!M281</f>
        <v>791123.35293750023</v>
      </c>
      <c r="N33" s="186">
        <f>CardFinancialModel!N281</f>
        <v>1093817.2241249997</v>
      </c>
      <c r="O33" s="186">
        <f>CardFinancialModel!O281</f>
        <v>1659469.2556812498</v>
      </c>
      <c r="P33" s="186">
        <f>CardFinancialModel!P281</f>
        <v>2059132.2130999994</v>
      </c>
      <c r="Q33" s="186">
        <f>CardFinancialModel!Q281</f>
        <v>2533685.1561799995</v>
      </c>
      <c r="R33" s="186">
        <f>CardFinancialModel!R281</f>
        <v>3008294.418109999</v>
      </c>
      <c r="S33" s="186">
        <f>CardFinancialModel!S281</f>
        <v>3513735.2952199997</v>
      </c>
      <c r="T33" s="186">
        <f>CardFinancialModel!T281</f>
        <v>4039983.953149999</v>
      </c>
      <c r="U33" s="186">
        <f>CardFinancialModel!U281</f>
        <v>4473092.974489999</v>
      </c>
      <c r="V33" s="186">
        <f>CardFinancialModel!V281</f>
        <v>5448486.5178999994</v>
      </c>
      <c r="W33" s="186">
        <f>CardFinancialModel!W281</f>
        <v>6451947.7762624994</v>
      </c>
      <c r="X33" s="186">
        <f>CardFinancialModel!X281</f>
        <v>7519462.3445999986</v>
      </c>
      <c r="Y33" s="186">
        <f>CardFinancialModel!Y281</f>
        <v>8629678.0489999987</v>
      </c>
      <c r="Z33" s="186">
        <f>CardFinancialModel!Z281</f>
        <v>9726837.3858249988</v>
      </c>
      <c r="AA33" s="186">
        <f>CardFinancialModel!AA281</f>
        <v>15325205.311752496</v>
      </c>
      <c r="AB33" s="186">
        <f>CardFinancialModel!AB281</f>
        <v>16988255.813076995</v>
      </c>
      <c r="AC33" s="186">
        <f>CardFinancialModel!AC281</f>
        <v>18793528.650945999</v>
      </c>
      <c r="AD33" s="186">
        <f>CardFinancialModel!AD281</f>
        <v>20531149.974292994</v>
      </c>
      <c r="AE33" s="186">
        <f>CardFinancialModel!AE281</f>
        <v>22425154.619044997</v>
      </c>
      <c r="AF33" s="186">
        <f>CardFinancialModel!AF281</f>
        <v>24447671.369800497</v>
      </c>
      <c r="AG33" s="186">
        <f>CardFinancialModel!AG281</f>
        <v>26364852.464651499</v>
      </c>
      <c r="AH33" s="186">
        <f>CardFinancialModel!AH281</f>
        <v>28783897.434972499</v>
      </c>
      <c r="AI33" s="186">
        <f>CardFinancialModel!AI281</f>
        <v>31367062.1806955</v>
      </c>
      <c r="AJ33" s="186">
        <f>CardFinancialModel!AJ281</f>
        <v>33758095.1255835</v>
      </c>
      <c r="AK33" s="186">
        <f>CardFinancialModel!AK281</f>
        <v>36328451.249773994</v>
      </c>
      <c r="AL33" s="186">
        <f>CardFinancialModel!AL281</f>
        <v>43783287.151841998</v>
      </c>
      <c r="AM33" s="186">
        <f>CardFinancialModel!AM281</f>
        <v>55507307.545633003</v>
      </c>
      <c r="AN33" s="186">
        <f>CardFinancialModel!AN281</f>
        <v>58868556.226118498</v>
      </c>
      <c r="AO33" s="186">
        <f>CardFinancialModel!AO281</f>
        <v>62431472.535902493</v>
      </c>
      <c r="AP33" s="186">
        <f>CardFinancialModel!AP281</f>
        <v>66208166.455263995</v>
      </c>
      <c r="AQ33" s="186">
        <f>CardFinancialModel!AQ281</f>
        <v>70211470.949849486</v>
      </c>
      <c r="AR33" s="186">
        <f>CardFinancialModel!AR281</f>
        <v>74454976.468454495</v>
      </c>
      <c r="AS33" s="186">
        <f>CardFinancialModel!AS281</f>
        <v>78953087.427794486</v>
      </c>
      <c r="AT33" s="186">
        <f>CardFinancialModel!AT281</f>
        <v>83721077.777047008</v>
      </c>
      <c r="AU33" s="186">
        <f>CardFinancialModel!AU281</f>
        <v>88775148.402851492</v>
      </c>
      <c r="AV33" s="186">
        <f>CardFinancialModel!AV281</f>
        <v>94132460.706862003</v>
      </c>
      <c r="AW33" s="186">
        <f>CardFinancialModel!AW281</f>
        <v>99811215.077507496</v>
      </c>
      <c r="AX33" s="186">
        <f>CardFinancialModel!AX281</f>
        <v>105331743.104155</v>
      </c>
      <c r="AY33" s="186">
        <f>CardFinancialModel!AY281</f>
        <v>130606350.51057187</v>
      </c>
      <c r="AZ33" s="186">
        <f>CardFinancialModel!AZ281</f>
        <v>136506740.17918622</v>
      </c>
      <c r="BA33" s="186">
        <f>CardFinancialModel!BA281</f>
        <v>142672649.45471126</v>
      </c>
      <c r="BB33" s="186">
        <f>CardFinancialModel!BB281</f>
        <v>149116028.53307563</v>
      </c>
      <c r="BC33" s="186">
        <f>CardFinancialModel!BC281</f>
        <v>155849367.84107059</v>
      </c>
      <c r="BD33" s="186">
        <f>CardFinancialModel!BD281</f>
        <v>162885697.01302248</v>
      </c>
      <c r="BE33" s="186">
        <f>CardFinancialModel!BE281</f>
        <v>169176239.30625999</v>
      </c>
      <c r="BF33" s="186">
        <f>CardFinancialModel!BF281</f>
        <v>174266936.22646871</v>
      </c>
      <c r="BG33" s="186">
        <f>CardFinancialModel!BG281</f>
        <v>179510349.85672811</v>
      </c>
      <c r="BH33" s="186">
        <f>CardFinancialModel!BH281</f>
        <v>184911071.39804</v>
      </c>
      <c r="BI33" s="186">
        <f>CardFinancialModel!BI281</f>
        <v>190473812.50204003</v>
      </c>
      <c r="BJ33" s="186">
        <f>CardFinancialModel!BJ281</f>
        <v>196203433.97349745</v>
      </c>
      <c r="BK33" s="186">
        <f>CardFinancialModel!BK281</f>
        <v>202104945.77031562</v>
      </c>
    </row>
    <row r="34" spans="2:63" ht="14.25">
      <c r="B34" s="184" t="str">
        <f>CardFinancialModel!B284</f>
        <v>(-) Bandeira Costs</v>
      </c>
      <c r="C34" s="184" t="str">
        <f>CardFinancialModel!C284</f>
        <v>R$</v>
      </c>
      <c r="D34" s="186">
        <f>CardFinancialModel!D284</f>
        <v>-2893.1166666666668</v>
      </c>
      <c r="E34" s="186">
        <f>CardFinancialModel!E284</f>
        <v>-7595.0641333333333</v>
      </c>
      <c r="F34" s="186">
        <f>CardFinancialModel!F284</f>
        <v>-18991.232800000002</v>
      </c>
      <c r="G34" s="186">
        <f>CardFinancialModel!G284</f>
        <v>-47478.081999999995</v>
      </c>
      <c r="H34" s="186">
        <f>CardFinancialModel!H284</f>
        <v>-118698.77746666667</v>
      </c>
      <c r="I34" s="186">
        <f>CardFinancialModel!I284</f>
        <v>-207724.64679999999</v>
      </c>
      <c r="J34" s="186">
        <f>CardFinancialModel!J284</f>
        <v>-363519.91813333333</v>
      </c>
      <c r="K34" s="186">
        <f>CardFinancialModel!K284</f>
        <v>-548916.64826666669</v>
      </c>
      <c r="L34" s="186">
        <f>CardFinancialModel!L284</f>
        <v>-754762.17760000005</v>
      </c>
      <c r="M34" s="186">
        <f>CardFinancialModel!M284</f>
        <v>-981192.25986666675</v>
      </c>
      <c r="N34" s="186">
        <f>CardFinancialModel!N284</f>
        <v>-1231400.6802666667</v>
      </c>
      <c r="O34" s="186">
        <f>CardFinancialModel!O284</f>
        <v>-1516064.6274000001</v>
      </c>
      <c r="P34" s="186">
        <f>CardFinancialModel!P284</f>
        <v>-1811703.7363333334</v>
      </c>
      <c r="Q34" s="186">
        <f>CardFinancialModel!Q284</f>
        <v>-2110636.1250666669</v>
      </c>
      <c r="R34" s="186">
        <f>CardFinancialModel!R284</f>
        <v>-2427234.4517999999</v>
      </c>
      <c r="S34" s="186">
        <f>CardFinancialModel!S284</f>
        <v>-2754912.1569333333</v>
      </c>
      <c r="T34" s="186">
        <f>CardFinancialModel!T284</f>
        <v>-3085505.1053333329</v>
      </c>
      <c r="U34" s="186">
        <f>CardFinancialModel!U284</f>
        <v>-3687179.327866667</v>
      </c>
      <c r="V34" s="186">
        <f>CardFinancialModel!V284</f>
        <v>-4295570.9687999999</v>
      </c>
      <c r="W34" s="186">
        <f>CardFinancialModel!W284</f>
        <v>-4939912.4300666666</v>
      </c>
      <c r="X34" s="186">
        <f>CardFinancialModel!X284</f>
        <v>-5606805.2245333344</v>
      </c>
      <c r="Y34" s="186">
        <f>CardFinancialModel!Y284</f>
        <v>-6279623.0146666663</v>
      </c>
      <c r="Z34" s="186">
        <f>CardFinancialModel!Z284</f>
        <v>-7033180.6844000006</v>
      </c>
      <c r="AA34" s="186">
        <f>CardFinancialModel!AA284</f>
        <v>-8551749.4081333335</v>
      </c>
      <c r="AB34" s="186">
        <f>CardFinancialModel!AB284</f>
        <v>-9449686.49584</v>
      </c>
      <c r="AC34" s="186">
        <f>CardFinancialModel!AC284</f>
        <v>-10300161.640320001</v>
      </c>
      <c r="AD34" s="186">
        <f>CardFinancialModel!AD284</f>
        <v>-11227177.467893334</v>
      </c>
      <c r="AE34" s="186">
        <f>CardFinancialModel!AE284</f>
        <v>-12237629.679733334</v>
      </c>
      <c r="AF34" s="186">
        <f>CardFinancialModel!AF284</f>
        <v>-13155453.905626666</v>
      </c>
      <c r="AG34" s="186">
        <f>CardFinancialModel!AG284</f>
        <v>-14339450.59688</v>
      </c>
      <c r="AH34" s="186">
        <f>CardFinancialModel!AH284</f>
        <v>-15630002.670533335</v>
      </c>
      <c r="AI34" s="186">
        <f>CardFinancialModel!AI284</f>
        <v>-16802255.870693333</v>
      </c>
      <c r="AJ34" s="186">
        <f>CardFinancialModel!AJ284</f>
        <v>-18062425.260986667</v>
      </c>
      <c r="AK34" s="186">
        <f>CardFinancialModel!AK284</f>
        <v>-19417110.555413339</v>
      </c>
      <c r="AL34" s="186">
        <f>CardFinancialModel!AL284</f>
        <v>-21382210.606826667</v>
      </c>
      <c r="AM34" s="186">
        <f>CardFinancialModel!AM284</f>
        <v>-24393028.456506666</v>
      </c>
      <c r="AN34" s="186">
        <f>CardFinancialModel!AN284</f>
        <v>-25856612.280546665</v>
      </c>
      <c r="AO34" s="186">
        <f>CardFinancialModel!AO284</f>
        <v>-27408010.604866669</v>
      </c>
      <c r="AP34" s="186">
        <f>CardFinancialModel!AP284</f>
        <v>-29052497.414719999</v>
      </c>
      <c r="AQ34" s="186">
        <f>CardFinancialModel!AQ284</f>
        <v>-30795655.373426668</v>
      </c>
      <c r="AR34" s="186">
        <f>CardFinancialModel!AR284</f>
        <v>-32643402.280493334</v>
      </c>
      <c r="AS34" s="186">
        <f>CardFinancialModel!AS284</f>
        <v>-34602008.710359998</v>
      </c>
      <c r="AT34" s="186">
        <f>CardFinancialModel!AT284</f>
        <v>-36678133.289893337</v>
      </c>
      <c r="AU34" s="186">
        <f>CardFinancialModel!AU284</f>
        <v>-38878822.698386669</v>
      </c>
      <c r="AV34" s="186">
        <f>CardFinancialModel!AV284</f>
        <v>-41211555.764426671</v>
      </c>
      <c r="AW34" s="186">
        <f>CardFinancialModel!AW284</f>
        <v>-43684252.285266668</v>
      </c>
      <c r="AX34" s="186">
        <f>CardFinancialModel!AX284</f>
        <v>-45650046.504400007</v>
      </c>
      <c r="AY34" s="186">
        <f>CardFinancialModel!AY284</f>
        <v>-50712317.491916671</v>
      </c>
      <c r="AZ34" s="186">
        <f>CardFinancialModel!AZ284</f>
        <v>-52994375.763633333</v>
      </c>
      <c r="BA34" s="186">
        <f>CardFinancialModel!BA284</f>
        <v>-55379123.704300001</v>
      </c>
      <c r="BB34" s="186">
        <f>CardFinancialModel!BB284</f>
        <v>-57871192.802683339</v>
      </c>
      <c r="BC34" s="186">
        <f>CardFinancialModel!BC284</f>
        <v>-60475402.057216667</v>
      </c>
      <c r="BD34" s="186">
        <f>CardFinancialModel!BD284</f>
        <v>-63196795.477933332</v>
      </c>
      <c r="BE34" s="186">
        <f>CardFinancialModel!BE284</f>
        <v>-65092705.717600003</v>
      </c>
      <c r="BF34" s="186">
        <f>CardFinancialModel!BF284</f>
        <v>-67045487.639166668</v>
      </c>
      <c r="BG34" s="186">
        <f>CardFinancialModel!BG284</f>
        <v>-69056856.956083328</v>
      </c>
      <c r="BH34" s="186">
        <f>CardFinancialModel!BH284</f>
        <v>-71128566.883733332</v>
      </c>
      <c r="BI34" s="186">
        <f>CardFinancialModel!BI284</f>
        <v>-73262426.890400007</v>
      </c>
      <c r="BJ34" s="186">
        <f>CardFinancialModel!BJ284</f>
        <v>-75460302.697266668</v>
      </c>
      <c r="BK34" s="186">
        <f>CardFinancialModel!BK284</f>
        <v>-77724116.278416678</v>
      </c>
    </row>
    <row r="35" spans="2:63" ht="15" customHeight="1">
      <c r="B35" s="188"/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8"/>
      <c r="AA35" s="188"/>
      <c r="AB35" s="188"/>
      <c r="AC35" s="188"/>
      <c r="AD35" s="188"/>
      <c r="AE35" s="188"/>
      <c r="AF35" s="188"/>
      <c r="AG35" s="188"/>
      <c r="AH35" s="188"/>
      <c r="AI35" s="188"/>
      <c r="AJ35" s="188"/>
      <c r="AK35" s="188"/>
      <c r="AL35" s="188"/>
      <c r="AM35" s="188"/>
      <c r="AN35" s="188"/>
      <c r="AO35" s="188"/>
      <c r="AP35" s="188"/>
      <c r="AQ35" s="188"/>
      <c r="AR35" s="188"/>
      <c r="AS35" s="188"/>
      <c r="AT35" s="188"/>
      <c r="AU35" s="188"/>
      <c r="AV35" s="188"/>
      <c r="AW35" s="188"/>
      <c r="AX35" s="188"/>
      <c r="AY35" s="188"/>
      <c r="AZ35" s="188"/>
      <c r="BA35" s="188"/>
      <c r="BB35" s="188"/>
      <c r="BC35" s="188"/>
      <c r="BD35" s="188"/>
      <c r="BE35" s="188"/>
      <c r="BF35" s="188"/>
      <c r="BG35" s="188"/>
      <c r="BH35" s="188"/>
      <c r="BI35" s="188"/>
      <c r="BJ35" s="188"/>
      <c r="BK35" s="188"/>
    </row>
    <row r="36" spans="2:63" ht="15" customHeight="1">
      <c r="B36" s="188" t="str">
        <f>CardFinancialModel!B315</f>
        <v>(=) Result - pós custos bandeira</v>
      </c>
      <c r="C36" s="188" t="str">
        <f>CardFinancialModel!C315</f>
        <v>R$</v>
      </c>
      <c r="D36" s="188">
        <f>CardFinancialModel!D315</f>
        <v>-110541.78333333334</v>
      </c>
      <c r="E36" s="188">
        <f>CardFinancialModel!E315</f>
        <v>-35545.602550000011</v>
      </c>
      <c r="F36" s="188">
        <f>CardFinancialModel!F315</f>
        <v>-41943.368716666679</v>
      </c>
      <c r="G36" s="188">
        <f>CardFinancialModel!G315</f>
        <v>-133034.57950000002</v>
      </c>
      <c r="H36" s="188">
        <f>CardFinancialModel!H315</f>
        <v>-197381.54019166675</v>
      </c>
      <c r="I36" s="188">
        <f>CardFinancialModel!I315</f>
        <v>-204670.74402500002</v>
      </c>
      <c r="J36" s="188">
        <f>CardFinancialModel!J315</f>
        <v>-288953.48073333339</v>
      </c>
      <c r="K36" s="188">
        <f>CardFinancialModel!K315</f>
        <v>-280841.60539166664</v>
      </c>
      <c r="L36" s="188">
        <f>CardFinancialModel!L315</f>
        <v>-239442.53659999999</v>
      </c>
      <c r="M36" s="188">
        <f>CardFinancialModel!M315</f>
        <v>-190068.90692916652</v>
      </c>
      <c r="N36" s="188">
        <f>CardFinancialModel!N315</f>
        <v>-137583.45614166697</v>
      </c>
      <c r="O36" s="188">
        <f>CardFinancialModel!O315</f>
        <v>143404.62828124966</v>
      </c>
      <c r="P36" s="188">
        <f>CardFinancialModel!P315</f>
        <v>247428.47676666593</v>
      </c>
      <c r="Q36" s="188">
        <f>CardFinancialModel!Q315</f>
        <v>423049.0311133326</v>
      </c>
      <c r="R36" s="188">
        <f>CardFinancialModel!R315</f>
        <v>581059.96630999912</v>
      </c>
      <c r="S36" s="188">
        <f>CardFinancialModel!S315</f>
        <v>758823.13828666648</v>
      </c>
      <c r="T36" s="188">
        <f>CardFinancialModel!T315</f>
        <v>954478.84781666612</v>
      </c>
      <c r="U36" s="188">
        <f>CardFinancialModel!U315</f>
        <v>785913.64662333205</v>
      </c>
      <c r="V36" s="188">
        <f>CardFinancialModel!V315</f>
        <v>1152915.5490999995</v>
      </c>
      <c r="W36" s="188">
        <f>CardFinancialModel!W315</f>
        <v>1512035.3461958328</v>
      </c>
      <c r="X36" s="188">
        <f>CardFinancialModel!X315</f>
        <v>1912657.1200666642</v>
      </c>
      <c r="Y36" s="188">
        <f>CardFinancialModel!Y315</f>
        <v>2350055.0343333324</v>
      </c>
      <c r="Z36" s="188">
        <f>CardFinancialModel!Z315</f>
        <v>2693656.7014249982</v>
      </c>
      <c r="AA36" s="188">
        <f>CardFinancialModel!AA315</f>
        <v>6773455.9036191627</v>
      </c>
      <c r="AB36" s="188">
        <f>CardFinancialModel!AB315</f>
        <v>7538569.3172369953</v>
      </c>
      <c r="AC36" s="188">
        <f>CardFinancialModel!AC315</f>
        <v>8493367.0106259976</v>
      </c>
      <c r="AD36" s="188">
        <f>CardFinancialModel!AD315</f>
        <v>9303972.5063996594</v>
      </c>
      <c r="AE36" s="188">
        <f>CardFinancialModel!AE315</f>
        <v>10187524.939311663</v>
      </c>
      <c r="AF36" s="188">
        <f>CardFinancialModel!AF315</f>
        <v>11292217.464173831</v>
      </c>
      <c r="AG36" s="188">
        <f>CardFinancialModel!AG315</f>
        <v>12025401.867771499</v>
      </c>
      <c r="AH36" s="188">
        <f>CardFinancialModel!AH315</f>
        <v>13153894.764439164</v>
      </c>
      <c r="AI36" s="188">
        <f>CardFinancialModel!AI315</f>
        <v>14564806.310002167</v>
      </c>
      <c r="AJ36" s="188">
        <f>CardFinancialModel!AJ315</f>
        <v>15695669.864596833</v>
      </c>
      <c r="AK36" s="188">
        <f>CardFinancialModel!AK315</f>
        <v>16911340.694360655</v>
      </c>
      <c r="AL36" s="188">
        <f>CardFinancialModel!AL315</f>
        <v>22401076.545015331</v>
      </c>
      <c r="AM36" s="188">
        <f>CardFinancialModel!AM315</f>
        <v>31114279.089126337</v>
      </c>
      <c r="AN36" s="188">
        <f>CardFinancialModel!AN315</f>
        <v>33011943.945571832</v>
      </c>
      <c r="AO36" s="188">
        <f>CardFinancialModel!AO315</f>
        <v>35023461.931035824</v>
      </c>
      <c r="AP36" s="188">
        <f>CardFinancialModel!AP315</f>
        <v>37155669.040543996</v>
      </c>
      <c r="AQ36" s="188">
        <f>CardFinancialModel!AQ315</f>
        <v>39415815.576422818</v>
      </c>
      <c r="AR36" s="188">
        <f>CardFinancialModel!AR315</f>
        <v>41811574.187961161</v>
      </c>
      <c r="AS36" s="188">
        <f>CardFinancialModel!AS315</f>
        <v>44351078.717434488</v>
      </c>
      <c r="AT36" s="188">
        <f>CardFinancialModel!AT315</f>
        <v>47042944.487153672</v>
      </c>
      <c r="AU36" s="188">
        <f>CardFinancialModel!AU315</f>
        <v>49896325.704464823</v>
      </c>
      <c r="AV36" s="188">
        <f>CardFinancialModel!AV315</f>
        <v>52920904.942435332</v>
      </c>
      <c r="AW36" s="188">
        <f>CardFinancialModel!AW315</f>
        <v>56126962.792240828</v>
      </c>
      <c r="AX36" s="188">
        <f>CardFinancialModel!AX315</f>
        <v>59681696.599754997</v>
      </c>
      <c r="AY36" s="188">
        <f>CardFinancialModel!AY315</f>
        <v>79894033.018655196</v>
      </c>
      <c r="AZ36" s="188">
        <f>CardFinancialModel!AZ315</f>
        <v>83512364.415552884</v>
      </c>
      <c r="BA36" s="188">
        <f>CardFinancialModel!BA315</f>
        <v>87293525.750411257</v>
      </c>
      <c r="BB36" s="188">
        <f>CardFinancialModel!BB315</f>
        <v>91244835.730392292</v>
      </c>
      <c r="BC36" s="188">
        <f>CardFinancialModel!BC315</f>
        <v>95373965.783853918</v>
      </c>
      <c r="BD36" s="188">
        <f>CardFinancialModel!BD315</f>
        <v>99688901.53508915</v>
      </c>
      <c r="BE36" s="188">
        <f>CardFinancialModel!BE315</f>
        <v>104083533.58865999</v>
      </c>
      <c r="BF36" s="188">
        <f>CardFinancialModel!BF315</f>
        <v>107221448.58730204</v>
      </c>
      <c r="BG36" s="188">
        <f>CardFinancialModel!BG315</f>
        <v>110453492.90064478</v>
      </c>
      <c r="BH36" s="188">
        <f>CardFinancialModel!BH315</f>
        <v>113782504.51430666</v>
      </c>
      <c r="BI36" s="188">
        <f>CardFinancialModel!BI315</f>
        <v>117211385.61164002</v>
      </c>
      <c r="BJ36" s="188">
        <f>CardFinancialModel!BJ315</f>
        <v>120743131.27623078</v>
      </c>
      <c r="BK36" s="188">
        <f>CardFinancialModel!BK315</f>
        <v>124380829.49189894</v>
      </c>
    </row>
    <row r="37" spans="2:63" ht="15" customHeight="1">
      <c r="B37" s="184" t="s">
        <v>218</v>
      </c>
      <c r="C37" s="187" t="s">
        <v>19</v>
      </c>
      <c r="D37" s="188">
        <f>'Conta-Proposta'!D22</f>
        <v>-1182.5</v>
      </c>
      <c r="E37" s="188">
        <f>'Conta-Proposta'!E22</f>
        <v>-9118.4</v>
      </c>
      <c r="F37" s="188">
        <f>'Conta-Proposta'!F22</f>
        <v>-17864</v>
      </c>
      <c r="G37" s="188">
        <f>'Conta-Proposta'!G22</f>
        <v>-66677</v>
      </c>
      <c r="H37" s="188">
        <f>'Conta-Proposta'!H22</f>
        <v>-131805.70000000001</v>
      </c>
      <c r="I37" s="188">
        <f>'Conta-Proposta'!I22</f>
        <v>-182276.7</v>
      </c>
      <c r="J37" s="188">
        <f>'Conta-Proposta'!J22</f>
        <v>-297069.34999999998</v>
      </c>
      <c r="K37" s="188">
        <f>'Conta-Proposta'!K22</f>
        <v>-368451.2</v>
      </c>
      <c r="L37" s="188">
        <f>'Conta-Proposta'!L22</f>
        <v>-462694.7</v>
      </c>
      <c r="M37" s="188">
        <f>'Conta-Proposta'!M22</f>
        <v>-564826.15</v>
      </c>
      <c r="N37" s="188">
        <f>'Conta-Proposta'!N22</f>
        <v>-678513.45</v>
      </c>
      <c r="O37" s="188">
        <f>'Conta-Proposta'!O22</f>
        <v>-782985.05</v>
      </c>
      <c r="P37" s="188">
        <f>'Conta-Proposta'!P22</f>
        <v>-918503</v>
      </c>
      <c r="Q37" s="188">
        <f>'Conta-Proposta'!Q22</f>
        <v>-1032129.05</v>
      </c>
      <c r="R37" s="188">
        <f>'Conta-Proposta'!R22</f>
        <v>-1163683.8500000001</v>
      </c>
      <c r="S37" s="188">
        <f>'Conta-Proposta'!S22</f>
        <v>-1294143.95</v>
      </c>
      <c r="T37" s="188">
        <f>'Conta-Proposta'!T22</f>
        <v>-1419229.5</v>
      </c>
      <c r="U37" s="188">
        <f>'Conta-Proposta'!U22</f>
        <v>-1857092.9</v>
      </c>
      <c r="V37" s="188">
        <f>'Conta-Proposta'!V22</f>
        <v>-2088358.1</v>
      </c>
      <c r="W37" s="188">
        <f>'Conta-Proposta'!W22</f>
        <v>-2356095.5499999998</v>
      </c>
      <c r="X37" s="188">
        <f>'Conta-Proposta'!X22</f>
        <v>-2621611.15</v>
      </c>
      <c r="Y37" s="188">
        <f>'Conta-Proposta'!Y22</f>
        <v>-2876177</v>
      </c>
      <c r="Z37" s="188">
        <f>'Conta-Proposta'!Z22</f>
        <v>-2846199.8</v>
      </c>
      <c r="AA37" s="188">
        <f>'Conta-Proposta'!AA22</f>
        <v>-3116322.5</v>
      </c>
      <c r="AB37" s="188">
        <f>'Conta-Proposta'!AB22</f>
        <v>-3440721.4</v>
      </c>
      <c r="AC37" s="188">
        <f>'Conta-Proposta'!AC22</f>
        <v>-3715903.2</v>
      </c>
      <c r="AD37" s="188">
        <f>'Conta-Proposta'!AD22</f>
        <v>-4047920.6</v>
      </c>
      <c r="AE37" s="188">
        <f>'Conta-Proposta'!AE22</f>
        <v>-4409823</v>
      </c>
      <c r="AF37" s="188">
        <f>'Conta-Proposta'!AF22</f>
        <v>-4696444.0999999996</v>
      </c>
      <c r="AG37" s="188">
        <f>'Conta-Proposta'!AG22</f>
        <v>-5162606.3</v>
      </c>
      <c r="AH37" s="188">
        <f>'Conta-Proposta'!AH22</f>
        <v>-5624826.5</v>
      </c>
      <c r="AI37" s="188">
        <f>'Conta-Proposta'!AI22</f>
        <v>-5990903.0999999996</v>
      </c>
      <c r="AJ37" s="188">
        <f>'Conta-Proposta'!AJ22</f>
        <v>-6438208.7000000002</v>
      </c>
      <c r="AK37" s="188">
        <f>'Conta-Proposta'!AK22</f>
        <v>-6919064.7999999998</v>
      </c>
      <c r="AL37" s="188">
        <f>'Conta-Proposta'!AL22</f>
        <v>-7435985.5999999996</v>
      </c>
      <c r="AM37" s="188">
        <f>'Conta-Proposta'!AM22</f>
        <v>-7807720.2000000002</v>
      </c>
      <c r="AN37" s="188">
        <f>'Conta-Proposta'!AN22</f>
        <v>-8274573.9000000004</v>
      </c>
      <c r="AO37" s="188">
        <f>'Conta-Proposta'!AO22</f>
        <v>-8769439.5</v>
      </c>
      <c r="AP37" s="188">
        <f>'Conta-Proposta'!AP22</f>
        <v>-9293999.5999999996</v>
      </c>
      <c r="AQ37" s="188">
        <f>'Conta-Proposta'!AQ22</f>
        <v>-9850033.3000000007</v>
      </c>
      <c r="AR37" s="188">
        <f>'Conta-Proposta'!AR22</f>
        <v>-10439428.300000001</v>
      </c>
      <c r="AS37" s="188">
        <f>'Conta-Proposta'!AS22</f>
        <v>-11064184.300000001</v>
      </c>
      <c r="AT37" s="188">
        <f>'Conta-Proposta'!AT22</f>
        <v>-11726427.800000001</v>
      </c>
      <c r="AU37" s="188">
        <f>'Conta-Proposta'!AU22</f>
        <v>-12428404.1</v>
      </c>
      <c r="AV37" s="188">
        <f>'Conta-Proposta'!AV22</f>
        <v>-13172500.800000001</v>
      </c>
      <c r="AW37" s="188">
        <f>'Conta-Proposta'!AW22</f>
        <v>-13961242.5</v>
      </c>
      <c r="AX37" s="188">
        <f>'Conta-Proposta'!AX22</f>
        <v>-14448107</v>
      </c>
      <c r="AY37" s="188">
        <f>'Conta-Proposta'!AY22</f>
        <v>-15097064.5</v>
      </c>
      <c r="AZ37" s="188">
        <f>'Conta-Proposta'!AZ22</f>
        <v>-15775227.4</v>
      </c>
      <c r="BA37" s="188">
        <f>'Conta-Proposta'!BA22</f>
        <v>-16483905.4</v>
      </c>
      <c r="BB37" s="188">
        <f>'Conta-Proposta'!BB22</f>
        <v>-17224478.300000001</v>
      </c>
      <c r="BC37" s="188">
        <f>'Conta-Proposta'!BC22</f>
        <v>-17998373.899999999</v>
      </c>
      <c r="BD37" s="188">
        <f>'Conta-Proposta'!BD22</f>
        <v>-18807092.800000001</v>
      </c>
      <c r="BE37" s="188">
        <f>'Conta-Proposta'!BE22</f>
        <v>-19176992.800000001</v>
      </c>
      <c r="BF37" s="188">
        <f>'Conta-Proposta'!BF22</f>
        <v>-19751497</v>
      </c>
      <c r="BG37" s="188">
        <f>'Conta-Proposta'!BG22</f>
        <v>-20343239.5</v>
      </c>
      <c r="BH37" s="188">
        <f>'Conta-Proposta'!BH22</f>
        <v>-20952733.199999999</v>
      </c>
      <c r="BI37" s="188">
        <f>'Conta-Proposta'!BI22</f>
        <v>-21580511.199999999</v>
      </c>
      <c r="BJ37" s="188">
        <f>'Conta-Proposta'!BJ22</f>
        <v>-22227122.800000001</v>
      </c>
      <c r="BK37" s="188">
        <f>'Conta-Proposta'!BK22</f>
        <v>-22893133.5</v>
      </c>
    </row>
    <row r="38" spans="2:63" ht="15" customHeight="1">
      <c r="B38" s="184" t="s">
        <v>219</v>
      </c>
      <c r="C38" s="187" t="s">
        <v>19</v>
      </c>
      <c r="D38" s="186">
        <f>CriptoFinancialModel!D31</f>
        <v>812</v>
      </c>
      <c r="E38" s="186">
        <f>CriptoFinancialModel!E31</f>
        <v>6909</v>
      </c>
      <c r="F38" s="186">
        <f>CriptoFinancialModel!F31</f>
        <v>17277</v>
      </c>
      <c r="G38" s="186">
        <f>CriptoFinancialModel!G31</f>
        <v>43192</v>
      </c>
      <c r="H38" s="186">
        <f>CriptoFinancialModel!H31</f>
        <v>107984</v>
      </c>
      <c r="I38" s="186">
        <f>CriptoFinancialModel!I31</f>
        <v>188974</v>
      </c>
      <c r="J38" s="186">
        <f>CriptoFinancialModel!J31</f>
        <v>330707</v>
      </c>
      <c r="K38" s="186">
        <f>CriptoFinancialModel!K31</f>
        <v>499369</v>
      </c>
      <c r="L38" s="186">
        <f>CriptoFinancialModel!L31</f>
        <v>686634</v>
      </c>
      <c r="M38" s="186">
        <f>CriptoFinancialModel!M31</f>
        <v>892625</v>
      </c>
      <c r="N38" s="186">
        <f>CriptoFinancialModel!N31</f>
        <v>1120249</v>
      </c>
      <c r="O38" s="186">
        <f>CriptoFinancialModel!O31</f>
        <v>1491053.3</v>
      </c>
      <c r="P38" s="186">
        <f>CriptoFinancialModel!P31</f>
        <v>1781815.2</v>
      </c>
      <c r="Q38" s="186">
        <f>CriptoFinancialModel!Q31</f>
        <v>2075816.6</v>
      </c>
      <c r="R38" s="186">
        <f>CriptoFinancialModel!R31</f>
        <v>2387191.4</v>
      </c>
      <c r="S38" s="186">
        <f>CriptoFinancialModel!S31</f>
        <v>2709463.9</v>
      </c>
      <c r="T38" s="186">
        <f>CriptoFinancialModel!T31</f>
        <v>3034603</v>
      </c>
      <c r="U38" s="186">
        <f>CriptoFinancialModel!U31</f>
        <v>3626351.3000000003</v>
      </c>
      <c r="V38" s="186">
        <f>CriptoFinancialModel!V31</f>
        <v>4224706.2</v>
      </c>
      <c r="W38" s="186">
        <f>CriptoFinancialModel!W31</f>
        <v>4858417.3</v>
      </c>
      <c r="X38" s="186">
        <f>CriptoFinancialModel!X31</f>
        <v>5514308.7999999998</v>
      </c>
      <c r="Y38" s="186">
        <f>CriptoFinancialModel!Y31</f>
        <v>6176027</v>
      </c>
      <c r="Z38" s="186">
        <f>CriptoFinancialModel!Z31</f>
        <v>6917153.1000000006</v>
      </c>
      <c r="AA38" s="186">
        <f>CriptoFinancialModel!AA31</f>
        <v>9701310.5199999996</v>
      </c>
      <c r="AB38" s="186">
        <f>CriptoFinancialModel!AB31</f>
        <v>10719952.65</v>
      </c>
      <c r="AC38" s="186">
        <f>CriptoFinancialModel!AC31</f>
        <v>11684752.200000001</v>
      </c>
      <c r="AD38" s="186">
        <f>CriptoFinancialModel!AD31</f>
        <v>12736381.35</v>
      </c>
      <c r="AE38" s="186">
        <f>CriptoFinancialModel!AE31</f>
        <v>13882662.75</v>
      </c>
      <c r="AF38" s="186">
        <f>CriptoFinancialModel!AF31</f>
        <v>14923864.120000001</v>
      </c>
      <c r="AG38" s="186">
        <f>CriptoFinancialModel!AG31</f>
        <v>16267018.57</v>
      </c>
      <c r="AH38" s="186">
        <f>CriptoFinancialModel!AH31</f>
        <v>17731052.02</v>
      </c>
      <c r="AI38" s="186">
        <f>CriptoFinancialModel!AI31</f>
        <v>19060884.370000001</v>
      </c>
      <c r="AJ38" s="186">
        <f>CriptoFinancialModel!AJ31</f>
        <v>20490450.969999999</v>
      </c>
      <c r="AK38" s="186">
        <f>CriptoFinancialModel!AK31</f>
        <v>22027239.300000001</v>
      </c>
      <c r="AL38" s="186">
        <f>CriptoFinancialModel!AL31</f>
        <v>26223344.400000002</v>
      </c>
      <c r="AM38" s="186">
        <f>CriptoFinancialModel!AM31</f>
        <v>33356102.760000002</v>
      </c>
      <c r="AN38" s="186">
        <f>CriptoFinancialModel!AN31</f>
        <v>35357471.82</v>
      </c>
      <c r="AO38" s="186">
        <f>CriptoFinancialModel!AO31</f>
        <v>37478922.300000004</v>
      </c>
      <c r="AP38" s="186">
        <f>CriptoFinancialModel!AP31</f>
        <v>39727666.079999998</v>
      </c>
      <c r="AQ38" s="186">
        <f>CriptoFinancialModel!AQ31</f>
        <v>42111337.140000001</v>
      </c>
      <c r="AR38" s="186">
        <f>CriptoFinancialModel!AR31</f>
        <v>44638027.740000002</v>
      </c>
      <c r="AS38" s="186">
        <f>CriptoFinancialModel!AS31</f>
        <v>47316312.539999999</v>
      </c>
      <c r="AT38" s="186">
        <f>CriptoFinancialModel!AT31</f>
        <v>50155296.840000004</v>
      </c>
      <c r="AU38" s="186">
        <f>CriptoFinancialModel!AU31</f>
        <v>53164616.579999998</v>
      </c>
      <c r="AV38" s="186">
        <f>CriptoFinancialModel!AV31</f>
        <v>56354498.640000001</v>
      </c>
      <c r="AW38" s="186">
        <f>CriptoFinancialModel!AW31</f>
        <v>59735772.899999999</v>
      </c>
      <c r="AX38" s="186">
        <f>CriptoFinancialModel!AX31</f>
        <v>62423886.600000001</v>
      </c>
      <c r="AY38" s="186">
        <f>CriptoFinancialModel!AY31</f>
        <v>75537173.040000007</v>
      </c>
      <c r="AZ38" s="186">
        <f>CriptoFinancialModel!AZ31</f>
        <v>78936352.530000001</v>
      </c>
      <c r="BA38" s="186">
        <f>CriptoFinancialModel!BA31</f>
        <v>82488489.930000007</v>
      </c>
      <c r="BB38" s="186">
        <f>CriptoFinancialModel!BB31</f>
        <v>86200483.950000003</v>
      </c>
      <c r="BC38" s="186">
        <f>CriptoFinancialModel!BC31</f>
        <v>90079514.070000008</v>
      </c>
      <c r="BD38" s="186">
        <f>CriptoFinancialModel!BD31</f>
        <v>94133093.460000008</v>
      </c>
      <c r="BE38" s="186">
        <f>CriptoFinancialModel!BE31</f>
        <v>96957095.760000005</v>
      </c>
      <c r="BF38" s="186">
        <f>CriptoFinancialModel!BF31</f>
        <v>99865809.75</v>
      </c>
      <c r="BG38" s="186">
        <f>CriptoFinancialModel!BG31</f>
        <v>102861790.29000001</v>
      </c>
      <c r="BH38" s="186">
        <f>CriptoFinancialModel!BH31</f>
        <v>105947651.04000001</v>
      </c>
      <c r="BI38" s="186">
        <f>CriptoFinancialModel!BI31</f>
        <v>109126085.04000001</v>
      </c>
      <c r="BJ38" s="186">
        <f>CriptoFinancialModel!BJ31</f>
        <v>112399872.06</v>
      </c>
      <c r="BK38" s="186">
        <f>CriptoFinancialModel!BK31</f>
        <v>115771874.19</v>
      </c>
    </row>
    <row r="39" spans="2:63" ht="15" customHeight="1">
      <c r="B39" s="187" t="s">
        <v>220</v>
      </c>
      <c r="C39" s="187" t="s">
        <v>19</v>
      </c>
      <c r="D39" s="188">
        <f t="shared" ref="D39:AI39" si="4">D36+D37+D38</f>
        <v>-110912.28333333334</v>
      </c>
      <c r="E39" s="188">
        <f t="shared" si="4"/>
        <v>-37755.002550000012</v>
      </c>
      <c r="F39" s="188">
        <f t="shared" si="4"/>
        <v>-42530.368716666679</v>
      </c>
      <c r="G39" s="188">
        <f t="shared" si="4"/>
        <v>-156519.57950000002</v>
      </c>
      <c r="H39" s="188">
        <f t="shared" si="4"/>
        <v>-221203.24019166676</v>
      </c>
      <c r="I39" s="188">
        <f t="shared" si="4"/>
        <v>-197973.44402500003</v>
      </c>
      <c r="J39" s="188">
        <f t="shared" si="4"/>
        <v>-255315.83073333337</v>
      </c>
      <c r="K39" s="188">
        <f t="shared" si="4"/>
        <v>-149923.80539166671</v>
      </c>
      <c r="L39" s="188">
        <f t="shared" si="4"/>
        <v>-15503.236599999946</v>
      </c>
      <c r="M39" s="188">
        <f t="shared" si="4"/>
        <v>137729.94307083345</v>
      </c>
      <c r="N39" s="188">
        <f t="shared" si="4"/>
        <v>304152.09385833307</v>
      </c>
      <c r="O39" s="188">
        <f t="shared" si="4"/>
        <v>851472.87828124966</v>
      </c>
      <c r="P39" s="188">
        <f t="shared" si="4"/>
        <v>1110740.6767666659</v>
      </c>
      <c r="Q39" s="188">
        <f t="shared" si="4"/>
        <v>1466736.5811133326</v>
      </c>
      <c r="R39" s="188">
        <f t="shared" si="4"/>
        <v>1804567.5163099989</v>
      </c>
      <c r="S39" s="188">
        <f t="shared" si="4"/>
        <v>2174143.0882866662</v>
      </c>
      <c r="T39" s="188">
        <f t="shared" si="4"/>
        <v>2569852.3478166661</v>
      </c>
      <c r="U39" s="188">
        <f t="shared" si="4"/>
        <v>2555172.0466233324</v>
      </c>
      <c r="V39" s="188">
        <f t="shared" si="4"/>
        <v>3289263.6490999996</v>
      </c>
      <c r="W39" s="188">
        <f t="shared" si="4"/>
        <v>4014357.0961958328</v>
      </c>
      <c r="X39" s="188">
        <f t="shared" si="4"/>
        <v>4805354.7700666636</v>
      </c>
      <c r="Y39" s="188">
        <f t="shared" si="4"/>
        <v>5649905.0343333324</v>
      </c>
      <c r="Z39" s="188">
        <f t="shared" si="4"/>
        <v>6764610.001424999</v>
      </c>
      <c r="AA39" s="188">
        <f t="shared" si="4"/>
        <v>13358443.923619162</v>
      </c>
      <c r="AB39" s="188">
        <f t="shared" si="4"/>
        <v>14817800.567236995</v>
      </c>
      <c r="AC39" s="188">
        <f t="shared" si="4"/>
        <v>16462216.010625999</v>
      </c>
      <c r="AD39" s="188">
        <f t="shared" si="4"/>
        <v>17992433.256399661</v>
      </c>
      <c r="AE39" s="188">
        <f t="shared" si="4"/>
        <v>19660364.689311661</v>
      </c>
      <c r="AF39" s="188">
        <f t="shared" si="4"/>
        <v>21519637.484173834</v>
      </c>
      <c r="AG39" s="188">
        <f t="shared" si="4"/>
        <v>23129814.137771498</v>
      </c>
      <c r="AH39" s="188">
        <f t="shared" si="4"/>
        <v>25260120.284439161</v>
      </c>
      <c r="AI39" s="188">
        <f t="shared" si="4"/>
        <v>27634787.580002166</v>
      </c>
      <c r="AJ39" s="188">
        <f t="shared" ref="AJ39:BK39" si="5">AJ36+AJ37+AJ38</f>
        <v>29747912.134596832</v>
      </c>
      <c r="AK39" s="188">
        <f t="shared" si="5"/>
        <v>32019515.194360655</v>
      </c>
      <c r="AL39" s="188">
        <f t="shared" si="5"/>
        <v>41188435.345015332</v>
      </c>
      <c r="AM39" s="188">
        <f t="shared" si="5"/>
        <v>56662661.649126336</v>
      </c>
      <c r="AN39" s="188">
        <f t="shared" si="5"/>
        <v>60094841.865571834</v>
      </c>
      <c r="AO39" s="188">
        <f t="shared" si="5"/>
        <v>63732944.731035829</v>
      </c>
      <c r="AP39" s="188">
        <f t="shared" si="5"/>
        <v>67589335.520543993</v>
      </c>
      <c r="AQ39" s="188">
        <f t="shared" si="5"/>
        <v>71677119.416422814</v>
      </c>
      <c r="AR39" s="188">
        <f t="shared" si="5"/>
        <v>76010173.627961159</v>
      </c>
      <c r="AS39" s="188">
        <f t="shared" si="5"/>
        <v>80603206.95743449</v>
      </c>
      <c r="AT39" s="188">
        <f t="shared" si="5"/>
        <v>85471813.527153671</v>
      </c>
      <c r="AU39" s="188">
        <f t="shared" si="5"/>
        <v>90632538.184464812</v>
      </c>
      <c r="AV39" s="188">
        <f t="shared" si="5"/>
        <v>96102902.782435328</v>
      </c>
      <c r="AW39" s="188">
        <f t="shared" si="5"/>
        <v>101901493.19224083</v>
      </c>
      <c r="AX39" s="188">
        <f t="shared" si="5"/>
        <v>107657476.199755</v>
      </c>
      <c r="AY39" s="188">
        <f t="shared" si="5"/>
        <v>140334141.5586552</v>
      </c>
      <c r="AZ39" s="188">
        <f t="shared" si="5"/>
        <v>146673489.54555288</v>
      </c>
      <c r="BA39" s="188">
        <f t="shared" si="5"/>
        <v>153298110.28041124</v>
      </c>
      <c r="BB39" s="188">
        <f t="shared" si="5"/>
        <v>160220841.38039231</v>
      </c>
      <c r="BC39" s="188">
        <f t="shared" si="5"/>
        <v>167455105.95385391</v>
      </c>
      <c r="BD39" s="188">
        <f t="shared" si="5"/>
        <v>175014902.19508916</v>
      </c>
      <c r="BE39" s="188">
        <f t="shared" si="5"/>
        <v>181863636.54865998</v>
      </c>
      <c r="BF39" s="188">
        <f t="shared" si="5"/>
        <v>187335761.33730203</v>
      </c>
      <c r="BG39" s="188">
        <f t="shared" si="5"/>
        <v>192972043.6906448</v>
      </c>
      <c r="BH39" s="188">
        <f t="shared" si="5"/>
        <v>198777422.35430667</v>
      </c>
      <c r="BI39" s="188">
        <f t="shared" si="5"/>
        <v>204756959.45164001</v>
      </c>
      <c r="BJ39" s="188">
        <f t="shared" si="5"/>
        <v>210915880.5362308</v>
      </c>
      <c r="BK39" s="188">
        <f t="shared" si="5"/>
        <v>217259570.18189895</v>
      </c>
    </row>
  </sheetData>
  <mergeCells count="1">
    <mergeCell ref="A1:C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CardFinancialModel</vt:lpstr>
      <vt:lpstr>CriptoFinancialModel</vt:lpstr>
      <vt:lpstr>Conta</vt:lpstr>
      <vt:lpstr>Projecao-Original</vt:lpstr>
      <vt:lpstr>Conta-Proposta</vt:lpstr>
      <vt:lpstr>Projecao-Proposta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Kryon</dc:creator>
  <cp:lastModifiedBy>CHRISTOPHER COSTA SILVA</cp:lastModifiedBy>
  <dcterms:created xsi:type="dcterms:W3CDTF">2023-01-16T17:01:39Z</dcterms:created>
  <dcterms:modified xsi:type="dcterms:W3CDTF">2024-07-26T06:18:15Z</dcterms:modified>
</cp:coreProperties>
</file>