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oakes/Desktop/ZNCM/Omni/"/>
    </mc:Choice>
  </mc:AlternateContent>
  <xr:revisionPtr revIDLastSave="1885" documentId="13_ncr:1_{505F574F-C85D-5145-97A2-4FB530EB6D62}" xr6:coauthVersionLast="45" xr6:coauthVersionMax="45" xr10:uidLastSave="{3E7A16C6-B46D-491B-AA71-144BA92EE398}"/>
  <bookViews>
    <workbookView xWindow="740" yWindow="4840" windowWidth="28040" windowHeight="16760" xr2:uid="{67211337-528C-FF4A-AE0B-6197911F84A2}"/>
  </bookViews>
  <sheets>
    <sheet name="Closed P&amp;L" sheetId="1" r:id="rId1"/>
    <sheet name="Metrics" sheetId="5" r:id="rId2"/>
    <sheet name="Revisions" sheetId="4" r:id="rId3"/>
    <sheet name="temp" sheetId="2" r:id="rId4"/>
    <sheet name="Underperformers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3" i="1" l="1"/>
  <c r="X33" i="1"/>
  <c r="R33" i="1"/>
  <c r="S33" i="1" s="1"/>
  <c r="Y32" i="1" l="1"/>
  <c r="X32" i="1"/>
  <c r="R32" i="1"/>
  <c r="Y31" i="1" l="1"/>
  <c r="X31" i="1"/>
  <c r="R31" i="1"/>
  <c r="X30" i="1" l="1"/>
  <c r="Y30" i="1" s="1"/>
  <c r="R30" i="1"/>
  <c r="X29" i="1" l="1"/>
  <c r="Y29" i="1" s="1"/>
  <c r="R29" i="1"/>
  <c r="X28" i="1" l="1"/>
  <c r="Y28" i="1" s="1"/>
  <c r="R28" i="1"/>
  <c r="X27" i="1" l="1"/>
  <c r="Y27" i="1" s="1"/>
  <c r="R27" i="1" l="1"/>
  <c r="X26" i="1" l="1"/>
  <c r="Y26" i="1" s="1"/>
  <c r="R26" i="1"/>
  <c r="X25" i="1" l="1"/>
  <c r="Y25" i="1" s="1"/>
  <c r="R25" i="1"/>
  <c r="X24" i="1" l="1"/>
  <c r="Y24" i="1" s="1"/>
  <c r="R24" i="1"/>
  <c r="X23" i="1" l="1"/>
  <c r="Y23" i="1" s="1"/>
  <c r="R23" i="1"/>
  <c r="M21" i="5" l="1"/>
  <c r="M20" i="5"/>
  <c r="P20" i="5" l="1"/>
  <c r="Q20" i="5"/>
  <c r="R20" i="5"/>
  <c r="O20" i="5"/>
  <c r="P21" i="5"/>
  <c r="Q21" i="5"/>
  <c r="R21" i="5"/>
  <c r="O21" i="5"/>
  <c r="X22" i="1"/>
  <c r="Y22" i="1" s="1"/>
  <c r="R22" i="1" l="1"/>
  <c r="X21" i="1" l="1"/>
  <c r="Y21" i="1" s="1"/>
  <c r="R21" i="1"/>
  <c r="X20" i="1" l="1"/>
  <c r="Y20" i="1" s="1"/>
  <c r="R20" i="1"/>
  <c r="X19" i="1" l="1"/>
  <c r="Y19" i="1" s="1"/>
  <c r="R19" i="1"/>
  <c r="X18" i="1" l="1"/>
  <c r="Y18" i="1" s="1"/>
  <c r="R18" i="1"/>
  <c r="X17" i="1" l="1"/>
  <c r="Y17" i="1" s="1"/>
  <c r="R17" i="1"/>
  <c r="X16" i="1" l="1"/>
  <c r="Y16" i="1" s="1"/>
  <c r="R16" i="1"/>
  <c r="X15" i="1" l="1"/>
  <c r="Y15" i="1" s="1"/>
  <c r="R15" i="1"/>
  <c r="X14" i="1" l="1"/>
  <c r="Y14" i="1" s="1"/>
  <c r="X13" i="1"/>
  <c r="Y13" i="1" s="1"/>
  <c r="R14" i="1"/>
  <c r="C1" i="3" l="1"/>
  <c r="D1" i="3"/>
  <c r="E1" i="3"/>
  <c r="F1" i="3"/>
  <c r="G1" i="3"/>
  <c r="H1" i="3"/>
  <c r="I1" i="3"/>
  <c r="J1" i="3"/>
  <c r="K1" i="3"/>
  <c r="L1" i="3"/>
  <c r="M1" i="3"/>
  <c r="N1" i="3"/>
  <c r="O1" i="3"/>
  <c r="P1" i="3"/>
  <c r="B1" i="3"/>
  <c r="R13" i="1"/>
  <c r="X12" i="1" l="1"/>
  <c r="Y12" i="1" s="1"/>
  <c r="R12" i="1"/>
  <c r="X11" i="1" l="1"/>
  <c r="Y11" i="1" s="1"/>
  <c r="R11" i="1"/>
  <c r="AC1" i="3" l="1"/>
  <c r="X10" i="1"/>
  <c r="Y10" i="1" s="1"/>
  <c r="R10" i="1"/>
  <c r="X8" i="1" l="1"/>
  <c r="X9" i="1"/>
  <c r="Y9" i="1" s="1"/>
  <c r="Y8" i="1"/>
  <c r="R9" i="1"/>
  <c r="AB1" i="3" l="1"/>
  <c r="R8" i="1"/>
  <c r="X7" i="1" l="1"/>
  <c r="Y7" i="1" s="1"/>
  <c r="R7" i="1"/>
  <c r="R6" i="1" l="1"/>
  <c r="X5" i="1"/>
  <c r="Y5" i="1" s="1"/>
  <c r="X6" i="1"/>
  <c r="Y6" i="1" s="1"/>
  <c r="R5" i="1" l="1"/>
  <c r="R3" i="1"/>
  <c r="S3" i="1"/>
  <c r="X4" i="2"/>
  <c r="Y4" i="2"/>
  <c r="R4" i="2"/>
  <c r="S4" i="2"/>
  <c r="X3" i="2"/>
  <c r="Y3" i="2"/>
  <c r="R4" i="1"/>
  <c r="X4" i="1"/>
  <c r="Y4" i="1"/>
  <c r="X3" i="1"/>
  <c r="Y3" i="1"/>
  <c r="B1" i="5" l="1"/>
  <c r="B2" i="5"/>
  <c r="S4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B7" i="5" l="1"/>
  <c r="B6" i="5"/>
  <c r="B5" i="5"/>
  <c r="B3" i="5"/>
</calcChain>
</file>

<file path=xl/sharedStrings.xml><?xml version="1.0" encoding="utf-8"?>
<sst xmlns="http://schemas.openxmlformats.org/spreadsheetml/2006/main" count="239" uniqueCount="145">
  <si>
    <t>Omni Performance by Instrument</t>
  </si>
  <si>
    <t>*</t>
  </si>
  <si>
    <t>**Added 2 days in</t>
  </si>
  <si>
    <t>DATE</t>
  </si>
  <si>
    <t>ADBE-ROKU 8.20</t>
  </si>
  <si>
    <t>APC-AMD 8.8+</t>
  </si>
  <si>
    <t>CMG-BYND</t>
  </si>
  <si>
    <t>COST</t>
  </si>
  <si>
    <t>GOOGL</t>
  </si>
  <si>
    <t>GS</t>
  </si>
  <si>
    <t>KMI-CSCO</t>
  </si>
  <si>
    <t>NFLX</t>
  </si>
  <si>
    <t>PYPL</t>
  </si>
  <si>
    <t>SLB</t>
  </si>
  <si>
    <t>TEVA-MCK</t>
  </si>
  <si>
    <t>UAL</t>
  </si>
  <si>
    <t>LULU</t>
  </si>
  <si>
    <t>INTC</t>
  </si>
  <si>
    <t>TSLA</t>
  </si>
  <si>
    <t>TOTAL</t>
  </si>
  <si>
    <t>Equity</t>
  </si>
  <si>
    <t>Pos Size</t>
  </si>
  <si>
    <t>Max DD + Error</t>
  </si>
  <si>
    <t>Simult Pos</t>
  </si>
  <si>
    <t>Capital Req</t>
  </si>
  <si>
    <t>W/ 4x Margin</t>
  </si>
  <si>
    <t>8.1.19</t>
  </si>
  <si>
    <t>8.2.19</t>
  </si>
  <si>
    <t>8.5.19</t>
  </si>
  <si>
    <t>8.6.19</t>
  </si>
  <si>
    <t>8.7.19</t>
  </si>
  <si>
    <t>8.8.19</t>
  </si>
  <si>
    <t>8.9.19</t>
  </si>
  <si>
    <t>8.12.19</t>
  </si>
  <si>
    <t>8.13.19</t>
  </si>
  <si>
    <t>8.14.19</t>
  </si>
  <si>
    <t>8.15.19</t>
  </si>
  <si>
    <t>8.16.19</t>
  </si>
  <si>
    <t>8.19.19</t>
  </si>
  <si>
    <t>8.20.19</t>
  </si>
  <si>
    <t>8.21.19</t>
  </si>
  <si>
    <t>8.22.19</t>
  </si>
  <si>
    <t>8.23.19</t>
  </si>
  <si>
    <t>8.26.19</t>
  </si>
  <si>
    <t>8.27.19</t>
  </si>
  <si>
    <t>8.28.19*1PM</t>
  </si>
  <si>
    <t>8.29.19</t>
  </si>
  <si>
    <t>8.30.19</t>
  </si>
  <si>
    <t>9.3.19</t>
  </si>
  <si>
    <t>9.4.19</t>
  </si>
  <si>
    <t>9.5.19</t>
  </si>
  <si>
    <t>9.6.19</t>
  </si>
  <si>
    <t>9.9.19</t>
  </si>
  <si>
    <t>9.10.19</t>
  </si>
  <si>
    <t>9.11.19</t>
  </si>
  <si>
    <t>9.12.19</t>
  </si>
  <si>
    <t>9.13.19</t>
  </si>
  <si>
    <t>Mu</t>
  </si>
  <si>
    <t>CAPACITY</t>
  </si>
  <si>
    <t>ADV</t>
  </si>
  <si>
    <t>Sigma</t>
  </si>
  <si>
    <t>AMD</t>
  </si>
  <si>
    <t>SR</t>
  </si>
  <si>
    <t>**Seems low? -- Likely understated by overstated upside deviations impact on STD</t>
  </si>
  <si>
    <t>ROKU</t>
  </si>
  <si>
    <t>BYND</t>
  </si>
  <si>
    <t>Calmar</t>
  </si>
  <si>
    <t>Alpha (Yr)</t>
  </si>
  <si>
    <t>Alpha % (Mo)</t>
  </si>
  <si>
    <t>KMI</t>
  </si>
  <si>
    <t>TEVA</t>
  </si>
  <si>
    <t>MIN</t>
  </si>
  <si>
    <t>AVG</t>
  </si>
  <si>
    <t>Changes to portfolio</t>
  </si>
  <si>
    <t>Notes:</t>
  </si>
  <si>
    <t>Research:</t>
  </si>
  <si>
    <t>vol (60d)</t>
  </si>
  <si>
    <t>ADR</t>
  </si>
  <si>
    <t>PF</t>
  </si>
  <si>
    <t>NR</t>
  </si>
  <si>
    <t>DD</t>
  </si>
  <si>
    <t>Corr (To PF)</t>
  </si>
  <si>
    <t>Beta </t>
  </si>
  <si>
    <t>**Reviews only 90 day BT for accurate Corr</t>
  </si>
  <si>
    <t>TSLA added, CMG and ADBE tagged as lagging</t>
  </si>
  <si>
    <t>MDB</t>
  </si>
  <si>
    <t>APC changed to AMD (Acquired by occidental)</t>
  </si>
  <si>
    <t>TXN</t>
  </si>
  <si>
    <t>4.65M</t>
  </si>
  <si>
    <t>Began tracking Roku, considering replacing ADBE +/or CMG</t>
  </si>
  <si>
    <t xml:space="preserve">8.13: NN Underperforms -- build simple RFR or SVR for Future Premkt -- if large onesided moves in pre, (&gt; Mu) -- go with BBS </t>
  </si>
  <si>
    <t>TWLO</t>
  </si>
  <si>
    <t>3.65M</t>
  </si>
  <si>
    <t>** Need depth in pure up or down markets -&gt; PBBS option added for AMD (Consider others, build neural net to determine which to run?)</t>
  </si>
  <si>
    <t>Would like to replace TEVA -- think it tests well, but is too small an avg price.</t>
  </si>
  <si>
    <t>SQ</t>
  </si>
  <si>
    <t>LULU parameter changed, was at 1250 stop randomly, (others are $500-750)</t>
  </si>
  <si>
    <t xml:space="preserve">CMG, ADBE additional replacement candidates </t>
  </si>
  <si>
    <t>VLO</t>
  </si>
  <si>
    <t>Replace CMG w/ BYND (Not trading enough) FIND PLACE FOR CRM -- 92 SR</t>
  </si>
  <si>
    <t>Replace TEVA w/ MCK? FIND PLACE FOR CRM !!  Consider CRM for ROKU?</t>
  </si>
  <si>
    <t>NKE</t>
  </si>
  <si>
    <t>If Teva doesn't come back, replace w/ MCK &amp; CRM for LULU?</t>
  </si>
  <si>
    <t>ETSY</t>
  </si>
  <si>
    <t>MCK or CRM for LULU? (Look at NKE, ADDS, etc)</t>
  </si>
  <si>
    <t>8.13 Note NN Revision: spy['ATR'] &gt; spy['ATR'].mean()</t>
  </si>
  <si>
    <t>ULTA</t>
  </si>
  <si>
    <t>**Halted at 1pm (Outage -- Comcast until 415pm) Prior to halt: 3402.10 Profit</t>
  </si>
  <si>
    <t>**Revise with timestamp for premarket only moves**</t>
  </si>
  <si>
    <t>PANW</t>
  </si>
  <si>
    <t>MCK for TEVA -- Not enough activity (Maybe should replace w CRM)</t>
  </si>
  <si>
    <t>Maybe replace w MCK BBS?</t>
  </si>
  <si>
    <t>ENPH</t>
  </si>
  <si>
    <t>KMI Replace with something -- CRM? Screen for volatile industrials with PR/BBS SR &gt; 10 -- Need a + Beta</t>
  </si>
  <si>
    <t>CSCO FSM? CRM ? CSCO** for now (Review Beta &amp; Corr data)</t>
  </si>
  <si>
    <t>EA</t>
  </si>
  <si>
    <t xml:space="preserve">LULU only remaining weak link -- look at Kohls, ETSY, ULTA, NKE, Cons Cyclicals </t>
  </si>
  <si>
    <t>LULU is absolute garbage, why did I not realize this sooner? Replace w/ CRM, TXN, TWLO</t>
  </si>
  <si>
    <t>FDX</t>
  </si>
  <si>
    <t>Omni INITIAL RECORDED PERFORMANCE</t>
  </si>
  <si>
    <t>**Not Incl</t>
  </si>
  <si>
    <t>ADBE</t>
  </si>
  <si>
    <t>APC</t>
  </si>
  <si>
    <t>CMG</t>
  </si>
  <si>
    <t>Total only here</t>
  </si>
  <si>
    <t>Halt/Repl List:</t>
  </si>
  <si>
    <t>Changes:</t>
  </si>
  <si>
    <t>Corr</t>
  </si>
  <si>
    <t>Cov</t>
  </si>
  <si>
    <t>Beta</t>
  </si>
  <si>
    <t>YoY Ret</t>
  </si>
  <si>
    <t>Net TD</t>
  </si>
  <si>
    <t>ADBE/ROKU</t>
  </si>
  <si>
    <t>APC/AMD</t>
  </si>
  <si>
    <t>CMG/(BYND5.20)</t>
  </si>
  <si>
    <t>ADBE-</t>
  </si>
  <si>
    <t>Alternates:</t>
  </si>
  <si>
    <t>AMD (8.2+)</t>
  </si>
  <si>
    <t>Tesla+</t>
  </si>
  <si>
    <t>CRM+</t>
  </si>
  <si>
    <t>TLRY</t>
  </si>
  <si>
    <t>AMGN</t>
  </si>
  <si>
    <t>MCK</t>
  </si>
  <si>
    <t>TTD</t>
  </si>
  <si>
    <t>MCD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</si>
</sst>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305496"/>
      <name val="Calibri"/>
      <family val="2"/>
      <scheme val="minor"/>
    </font>
    <font>
      <sz val="12"/>
      <color rgb="FFA6A6A6"/>
      <name val="Calibri"/>
      <family val="2"/>
      <scheme val="minor"/>
    </font>
    <font>
      <sz val="12"/>
      <color rgb="FF4472C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3" fontId="0" fillId="0" borderId="0" xfId="0" applyNumberFormat="1"/>
    <xf numFmtId="44" fontId="0" fillId="0" borderId="0" xfId="1" applyFont="1"/>
    <xf numFmtId="44" fontId="0" fillId="0" borderId="0" xfId="0" applyNumberFormat="1"/>
    <xf numFmtId="44" fontId="2" fillId="0" borderId="0" xfId="1" applyFont="1"/>
    <xf numFmtId="2" fontId="0" fillId="0" borderId="0" xfId="1" applyNumberFormat="1" applyFont="1"/>
    <xf numFmtId="2" fontId="0" fillId="0" borderId="0" xfId="0" applyNumberFormat="1"/>
    <xf numFmtId="164" fontId="0" fillId="0" borderId="0" xfId="0" applyNumberFormat="1"/>
    <xf numFmtId="164" fontId="2" fillId="0" borderId="0" xfId="1" applyNumberFormat="1" applyFont="1"/>
    <xf numFmtId="164" fontId="0" fillId="0" borderId="0" xfId="1" applyNumberFormat="1" applyFont="1"/>
    <xf numFmtId="0" fontId="0" fillId="0" borderId="0" xfId="0" applyFont="1"/>
    <xf numFmtId="0" fontId="0" fillId="2" borderId="0" xfId="0" applyFill="1"/>
    <xf numFmtId="0" fontId="4" fillId="0" borderId="0" xfId="0" applyFont="1"/>
    <xf numFmtId="43" fontId="0" fillId="0" borderId="0" xfId="0" applyNumberFormat="1"/>
    <xf numFmtId="43" fontId="0" fillId="0" borderId="0" xfId="2" applyNumberFormat="1" applyFont="1"/>
    <xf numFmtId="43" fontId="5" fillId="0" borderId="0" xfId="0" applyNumberFormat="1" applyFont="1"/>
    <xf numFmtId="10" fontId="0" fillId="0" borderId="0" xfId="0" applyNumberFormat="1"/>
    <xf numFmtId="9" fontId="0" fillId="0" borderId="0" xfId="0" applyNumberFormat="1"/>
    <xf numFmtId="4" fontId="0" fillId="0" borderId="0" xfId="0" applyNumberFormat="1"/>
    <xf numFmtId="0" fontId="6" fillId="0" borderId="0" xfId="0" applyFont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Omni Cumulative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'Closed P&amp;L'!$S$1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'Closed P&amp;L'!$S$2:$S$33</c:f>
              <c:numCache>
                <c:formatCode>General</c:formatCode>
                <c:ptCount val="32"/>
                <c:pt idx="0">
                  <c:v>0</c:v>
                </c:pt>
                <c:pt idx="1">
                  <c:v>9477.35</c:v>
                </c:pt>
                <c:pt idx="2">
                  <c:v>13020.02</c:v>
                </c:pt>
                <c:pt idx="3">
                  <c:v>13156.37</c:v>
                </c:pt>
                <c:pt idx="4">
                  <c:v>16367.380000000001</c:v>
                </c:pt>
                <c:pt idx="5">
                  <c:v>20794.900000000001</c:v>
                </c:pt>
                <c:pt idx="6">
                  <c:v>24235.81</c:v>
                </c:pt>
                <c:pt idx="7">
                  <c:v>28705.11</c:v>
                </c:pt>
                <c:pt idx="8">
                  <c:v>31639.84</c:v>
                </c:pt>
                <c:pt idx="9">
                  <c:v>36951.410000000003</c:v>
                </c:pt>
                <c:pt idx="10">
                  <c:v>47385.55</c:v>
                </c:pt>
                <c:pt idx="11">
                  <c:v>49580.57</c:v>
                </c:pt>
                <c:pt idx="12">
                  <c:v>57346.52</c:v>
                </c:pt>
                <c:pt idx="13">
                  <c:v>61236.85</c:v>
                </c:pt>
                <c:pt idx="14">
                  <c:v>62325.99</c:v>
                </c:pt>
                <c:pt idx="15">
                  <c:v>65384.6</c:v>
                </c:pt>
                <c:pt idx="16">
                  <c:v>72781.460000000006</c:v>
                </c:pt>
                <c:pt idx="17">
                  <c:v>79685.090000000011</c:v>
                </c:pt>
                <c:pt idx="18">
                  <c:v>87238.73000000001</c:v>
                </c:pt>
                <c:pt idx="19">
                  <c:v>99583.470000000016</c:v>
                </c:pt>
                <c:pt idx="20">
                  <c:v>104940.30000000002</c:v>
                </c:pt>
                <c:pt idx="21">
                  <c:v>110908.42000000001</c:v>
                </c:pt>
                <c:pt idx="22">
                  <c:v>115272.65000000001</c:v>
                </c:pt>
                <c:pt idx="23">
                  <c:v>119789.73000000001</c:v>
                </c:pt>
                <c:pt idx="24">
                  <c:v>132709.25</c:v>
                </c:pt>
                <c:pt idx="25">
                  <c:v>142632.07</c:v>
                </c:pt>
                <c:pt idx="26">
                  <c:v>147073.03</c:v>
                </c:pt>
                <c:pt idx="27">
                  <c:v>154332.19</c:v>
                </c:pt>
                <c:pt idx="28">
                  <c:v>166253.85</c:v>
                </c:pt>
                <c:pt idx="29">
                  <c:v>175606.86000000002</c:v>
                </c:pt>
                <c:pt idx="30">
                  <c:v>182439.71000000002</c:v>
                </c:pt>
                <c:pt idx="31">
                  <c:v>187674.94000000003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2-47F7-9E99-433FED095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6690504"/>
        <c:axId val="1326695912"/>
      </c:lineChart>
      <c:catAx>
        <c:axId val="1326690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95912"/>
        <c:crosses val="autoZero"/>
        <c:auto val="1"/>
        <c:lblAlgn val="ctr"/>
        <c:lblOffset val="100"/>
        <c:noMultiLvlLbl val="0"/>
      </c:catAx>
      <c:valAx>
        <c:axId val="1326695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$ USD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6690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(% ADV in # Shares)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Metrics!$O$19</c:f>
              <c:strCache>
                <c:ptCount val="1"/>
                <c:pt idx="0">
                  <c:v>0.25%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Metrics!$N$20:$N$21</c:f>
              <c:strCache>
                <c:ptCount val="2"/>
                <c:pt idx="0">
                  <c:v>MIN</c:v>
                </c:pt>
                <c:pt idx="1">
                  <c:v>AVG</c:v>
                </c:pt>
              </c:strCache>
            </c:strRef>
          </c:cat>
          <c:val>
            <c:numRef>
              <c:f>Metrics!$O$20:$O$21</c:f>
              <c:numCache>
                <c:formatCode>_(* #,##0.00_);_(* \(#,##0.00\);_(* "-"??_);_(@_)</c:formatCode>
                <c:ptCount val="2"/>
                <c:pt idx="0">
                  <c:v>4000</c:v>
                </c:pt>
                <c:pt idx="1">
                  <c:v>31106.420333333332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2-4CD3-A219-82FA45147085}"/>
            </c:ext>
          </c:extLst>
        </c:ser>
        <c:ser>
          <c:idx val="1"/>
          <c:order val="1"/>
          <c:tx>
            <c:strRef>
              <c:f>Metrics!$P$19</c:f>
              <c:strCache>
                <c:ptCount val="1"/>
                <c:pt idx="0">
                  <c:v>0.50%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Metrics!$N$20:$N$21</c:f>
              <c:strCache>
                <c:ptCount val="2"/>
                <c:pt idx="0">
                  <c:v>MIN</c:v>
                </c:pt>
                <c:pt idx="1">
                  <c:v>AVG</c:v>
                </c:pt>
              </c:strCache>
            </c:strRef>
          </c:cat>
          <c:val>
            <c:numRef>
              <c:f>Metrics!$P$20:$P$21</c:f>
              <c:numCache>
                <c:formatCode>_(* #,##0.00_);_(* \(#,##0.00\);_(* "-"??_);_(@_)</c:formatCode>
                <c:ptCount val="2"/>
                <c:pt idx="0">
                  <c:v>8000</c:v>
                </c:pt>
                <c:pt idx="1">
                  <c:v>62212.840666666663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2-4CD3-A219-82FA45147085}"/>
            </c:ext>
          </c:extLst>
        </c:ser>
        <c:ser>
          <c:idx val="2"/>
          <c:order val="2"/>
          <c:tx>
            <c:strRef>
              <c:f>Metrics!$Q$19</c:f>
              <c:strCache>
                <c:ptCount val="1"/>
                <c:pt idx="0">
                  <c:v>1%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Metrics!$N$20:$N$21</c:f>
              <c:strCache>
                <c:ptCount val="2"/>
                <c:pt idx="0">
                  <c:v>MIN</c:v>
                </c:pt>
                <c:pt idx="1">
                  <c:v>AVG</c:v>
                </c:pt>
              </c:strCache>
            </c:strRef>
          </c:cat>
          <c:val>
            <c:numRef>
              <c:f>Metrics!$Q$20:$Q$21</c:f>
              <c:numCache>
                <c:formatCode>_(* #,##0.00_);_(* \(#,##0.00\);_(* "-"??_);_(@_)</c:formatCode>
                <c:ptCount val="2"/>
                <c:pt idx="0">
                  <c:v>16000</c:v>
                </c:pt>
                <c:pt idx="1">
                  <c:v>124425.68133333333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52-4CD3-A219-82FA45147085}"/>
            </c:ext>
          </c:extLst>
        </c:ser>
        <c:ser>
          <c:idx val="3"/>
          <c:order val="3"/>
          <c:tx>
            <c:strRef>
              <c:f>Metrics!$R$19</c:f>
              <c:strCache>
                <c:ptCount val="1"/>
                <c:pt idx="0">
                  <c:v>2%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Metrics!$N$20:$N$21</c:f>
              <c:strCache>
                <c:ptCount val="2"/>
                <c:pt idx="0">
                  <c:v>MIN</c:v>
                </c:pt>
                <c:pt idx="1">
                  <c:v>AVG</c:v>
                </c:pt>
              </c:strCache>
            </c:strRef>
          </c:cat>
          <c:val>
            <c:numRef>
              <c:f>Metrics!$R$20:$R$21</c:f>
              <c:numCache>
                <c:formatCode>_(* #,##0.00_);_(* \(#,##0.00\);_(* "-"??_);_(@_)</c:formatCode>
                <c:ptCount val="2"/>
                <c:pt idx="0">
                  <c:v>32000</c:v>
                </c:pt>
                <c:pt idx="1">
                  <c:v>248851.36266666665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52-4CD3-A219-82FA45147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30191047"/>
        <c:axId val="1630187719"/>
      </c:barChart>
      <c:catAx>
        <c:axId val="1630191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87719"/>
        <c:crosses val="autoZero"/>
        <c:auto val="1"/>
        <c:lblAlgn val="ctr"/>
        <c:lblOffset val="100"/>
        <c:noMultiLvlLbl val="0"/>
      </c:catAx>
      <c:valAx>
        <c:axId val="1630187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191047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1</xdr:row>
      <xdr:rowOff>9525</xdr:rowOff>
    </xdr:from>
    <xdr:to>
      <xdr:col>38</xdr:col>
      <xdr:colOff>0</xdr:colOff>
      <xdr:row>32</xdr:row>
      <xdr:rowOff>9525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8C4EC7CF-B280-43C8-986D-8F81E788E2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21</xdr:row>
      <xdr:rowOff>190500</xdr:rowOff>
    </xdr:from>
    <xdr:to>
      <xdr:col>18</xdr:col>
      <xdr:colOff>0</xdr:colOff>
      <xdr:row>36</xdr:row>
      <xdr:rowOff>28575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548A38CF-B1DE-446E-B59D-044ABE2253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C4226-0F35-DC47-BFB0-7F05089FD83D}">
  <dimension ref="A1:Y33"/>
  <sheetViews>
    <sheetView tabSelected="1" topLeftCell="A2" workbookViewId="0">
      <selection activeCell="B33" sqref="B33"/>
    </sheetView>
  </sheetViews>
  <sheetFormatPr defaultColWidth="11" defaultRowHeight="15.95"/>
  <cols>
    <col min="21" max="21" width="10.125" style="2" customWidth="1"/>
    <col min="22" max="22" width="12.875" customWidth="1"/>
    <col min="23" max="23" width="10.875" style="6" customWidth="1"/>
    <col min="24" max="25" width="12.5" style="8" bestFit="1" customWidth="1"/>
  </cols>
  <sheetData>
    <row r="1" spans="1:25" ht="15.75">
      <c r="B1" s="1" t="s">
        <v>0</v>
      </c>
      <c r="N1" t="s">
        <v>1</v>
      </c>
      <c r="O1" t="s">
        <v>1</v>
      </c>
      <c r="P1" t="s">
        <v>2</v>
      </c>
    </row>
    <row r="2" spans="1:25" ht="15.75">
      <c r="A2" s="1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R2" s="1" t="s">
        <v>19</v>
      </c>
      <c r="S2" s="1" t="s">
        <v>20</v>
      </c>
      <c r="U2" s="2" t="s">
        <v>21</v>
      </c>
      <c r="V2" t="s">
        <v>22</v>
      </c>
      <c r="W2" s="7" t="s">
        <v>23</v>
      </c>
      <c r="X2" s="9" t="s">
        <v>24</v>
      </c>
      <c r="Y2" s="8" t="s">
        <v>25</v>
      </c>
    </row>
    <row r="3" spans="1:25" ht="15.75">
      <c r="A3" t="s">
        <v>26</v>
      </c>
      <c r="B3">
        <v>-526.47</v>
      </c>
      <c r="C3">
        <v>94.01</v>
      </c>
      <c r="D3">
        <v>277.5</v>
      </c>
      <c r="E3">
        <v>645.58000000000004</v>
      </c>
      <c r="F3">
        <v>1890.86</v>
      </c>
      <c r="G3">
        <v>123.12</v>
      </c>
      <c r="H3">
        <v>820.83</v>
      </c>
      <c r="I3">
        <v>1809.7</v>
      </c>
      <c r="J3">
        <v>619.53</v>
      </c>
      <c r="K3">
        <v>1245.8900000000001</v>
      </c>
      <c r="L3">
        <v>-743.46</v>
      </c>
      <c r="M3">
        <v>1693.72</v>
      </c>
      <c r="N3">
        <v>176.66</v>
      </c>
      <c r="O3">
        <v>1349.88</v>
      </c>
      <c r="P3">
        <v>4173.16</v>
      </c>
      <c r="R3">
        <f>SUM(B3:O3)</f>
        <v>9477.35</v>
      </c>
      <c r="S3">
        <f>R3</f>
        <v>9477.35</v>
      </c>
      <c r="U3" s="2">
        <v>100000</v>
      </c>
      <c r="V3" s="2">
        <v>5000</v>
      </c>
      <c r="W3" s="7">
        <v>1</v>
      </c>
      <c r="X3" s="10">
        <f>(U3+V3)*W3</f>
        <v>105000</v>
      </c>
      <c r="Y3" s="8">
        <f>X3*(W3/4)</f>
        <v>26250</v>
      </c>
    </row>
    <row r="4" spans="1:25" ht="15.75">
      <c r="A4" t="s">
        <v>27</v>
      </c>
      <c r="B4">
        <v>172.2</v>
      </c>
      <c r="C4">
        <v>0</v>
      </c>
      <c r="D4">
        <v>-731.01</v>
      </c>
      <c r="E4">
        <v>0</v>
      </c>
      <c r="F4">
        <v>1126.31</v>
      </c>
      <c r="G4">
        <v>0</v>
      </c>
      <c r="H4">
        <v>0</v>
      </c>
      <c r="I4">
        <v>978.8</v>
      </c>
      <c r="J4">
        <v>1274.99</v>
      </c>
      <c r="K4">
        <v>263.2</v>
      </c>
      <c r="L4">
        <v>-767.22</v>
      </c>
      <c r="M4">
        <v>0</v>
      </c>
      <c r="N4">
        <v>730.84</v>
      </c>
      <c r="O4">
        <v>494.56</v>
      </c>
      <c r="P4">
        <v>1635.38</v>
      </c>
      <c r="R4">
        <f>SUM(B4:O4)</f>
        <v>3542.6699999999996</v>
      </c>
      <c r="S4">
        <f>SUM(R3:R4)</f>
        <v>13020.02</v>
      </c>
      <c r="U4" s="2">
        <v>100000</v>
      </c>
      <c r="V4" s="2">
        <v>5000</v>
      </c>
      <c r="W4" s="6">
        <v>1</v>
      </c>
      <c r="X4" s="10">
        <f>(U4+V4)*W4</f>
        <v>105000</v>
      </c>
      <c r="Y4" s="8">
        <f>X4*(W4/4)</f>
        <v>26250</v>
      </c>
    </row>
    <row r="5" spans="1:25" ht="15.75">
      <c r="A5" t="s">
        <v>28</v>
      </c>
      <c r="B5">
        <v>-505.44</v>
      </c>
      <c r="C5">
        <v>-272.39999999999998</v>
      </c>
      <c r="D5">
        <v>-503.04</v>
      </c>
      <c r="E5">
        <v>525.29</v>
      </c>
      <c r="F5">
        <v>-1.74</v>
      </c>
      <c r="G5">
        <v>0</v>
      </c>
      <c r="H5">
        <v>0</v>
      </c>
      <c r="I5">
        <v>-220.32</v>
      </c>
      <c r="J5">
        <v>1109.3399999999999</v>
      </c>
      <c r="K5">
        <v>488.24</v>
      </c>
      <c r="L5">
        <v>-130.37</v>
      </c>
      <c r="M5">
        <v>0</v>
      </c>
      <c r="N5">
        <v>-353.21</v>
      </c>
      <c r="O5">
        <v>0</v>
      </c>
      <c r="P5">
        <v>3142.8</v>
      </c>
      <c r="R5">
        <f>SUM(B5:O5)</f>
        <v>136.35000000000008</v>
      </c>
      <c r="S5">
        <f>SUM(R3:R5)</f>
        <v>13156.37</v>
      </c>
      <c r="U5" s="2">
        <v>100000</v>
      </c>
      <c r="V5" s="2">
        <v>5000</v>
      </c>
      <c r="W5" s="6">
        <v>1</v>
      </c>
      <c r="X5" s="10">
        <f t="shared" ref="X5:X13" si="0">(U5+V5)*W5</f>
        <v>105000</v>
      </c>
      <c r="Y5" s="8">
        <f t="shared" ref="Y5:Y6" si="1">X5*(W5/4)</f>
        <v>26250</v>
      </c>
    </row>
    <row r="6" spans="1:25" ht="15.75">
      <c r="A6" t="s">
        <v>29</v>
      </c>
      <c r="B6">
        <v>-350.49</v>
      </c>
      <c r="C6">
        <v>13.78</v>
      </c>
      <c r="D6">
        <v>-1109.4000000000001</v>
      </c>
      <c r="E6">
        <v>1678.54</v>
      </c>
      <c r="F6">
        <v>-537.20000000000005</v>
      </c>
      <c r="G6">
        <v>-1031.67</v>
      </c>
      <c r="H6">
        <v>452.15</v>
      </c>
      <c r="I6">
        <v>717.5</v>
      </c>
      <c r="J6">
        <v>0</v>
      </c>
      <c r="K6">
        <v>170.16</v>
      </c>
      <c r="L6">
        <v>1405.6</v>
      </c>
      <c r="M6">
        <v>841.56</v>
      </c>
      <c r="N6">
        <v>1049.0999999999999</v>
      </c>
      <c r="O6">
        <v>-88.62</v>
      </c>
      <c r="P6">
        <v>467.78</v>
      </c>
      <c r="R6">
        <f>SUM(B6:O6)</f>
        <v>3211.0099999999998</v>
      </c>
      <c r="S6">
        <f>S5+R6</f>
        <v>16367.380000000001</v>
      </c>
      <c r="U6" s="2">
        <v>100000</v>
      </c>
      <c r="V6" s="2">
        <v>5000</v>
      </c>
      <c r="W6" s="6">
        <v>2</v>
      </c>
      <c r="X6" s="10">
        <f t="shared" si="0"/>
        <v>210000</v>
      </c>
      <c r="Y6" s="8">
        <f>X6/4</f>
        <v>52500</v>
      </c>
    </row>
    <row r="7" spans="1:25" ht="15.75">
      <c r="A7" t="s">
        <v>30</v>
      </c>
      <c r="B7">
        <v>-1077.6500000000001</v>
      </c>
      <c r="C7">
        <v>0</v>
      </c>
      <c r="D7">
        <v>0</v>
      </c>
      <c r="E7">
        <v>1277.5</v>
      </c>
      <c r="F7">
        <v>100.3</v>
      </c>
      <c r="G7">
        <v>1036.94</v>
      </c>
      <c r="H7">
        <v>151.80000000000001</v>
      </c>
      <c r="I7">
        <v>2255.5</v>
      </c>
      <c r="J7">
        <v>798.02</v>
      </c>
      <c r="K7">
        <v>0</v>
      </c>
      <c r="L7">
        <v>867</v>
      </c>
      <c r="M7">
        <v>26.66</v>
      </c>
      <c r="N7">
        <v>-1249.42</v>
      </c>
      <c r="O7">
        <v>64.709999999999994</v>
      </c>
      <c r="P7">
        <v>176.16</v>
      </c>
      <c r="R7">
        <f>SUM(B7:P7)</f>
        <v>4427.5199999999995</v>
      </c>
      <c r="S7">
        <f>S6+R7</f>
        <v>20794.900000000001</v>
      </c>
      <c r="U7" s="2">
        <v>100000</v>
      </c>
      <c r="V7" s="2">
        <v>5000</v>
      </c>
      <c r="W7" s="6">
        <v>1</v>
      </c>
      <c r="X7" s="10">
        <f t="shared" si="0"/>
        <v>105000</v>
      </c>
      <c r="Y7" s="8">
        <f>X7/4</f>
        <v>26250</v>
      </c>
    </row>
    <row r="8" spans="1:25" ht="15.75">
      <c r="A8" t="s">
        <v>31</v>
      </c>
      <c r="B8">
        <v>0</v>
      </c>
      <c r="C8" s="1">
        <v>179.8</v>
      </c>
      <c r="D8">
        <v>62.22</v>
      </c>
      <c r="E8">
        <v>948.33</v>
      </c>
      <c r="F8">
        <v>430.46</v>
      </c>
      <c r="G8">
        <v>0</v>
      </c>
      <c r="H8">
        <v>79.349999999999994</v>
      </c>
      <c r="I8">
        <v>128.80000000000001</v>
      </c>
      <c r="J8">
        <v>149.38</v>
      </c>
      <c r="K8">
        <v>29.68</v>
      </c>
      <c r="L8">
        <v>262.64999999999998</v>
      </c>
      <c r="M8">
        <v>79.94</v>
      </c>
      <c r="N8">
        <v>347.13</v>
      </c>
      <c r="O8">
        <v>299.64</v>
      </c>
      <c r="P8">
        <v>443.53</v>
      </c>
      <c r="R8">
        <f>SUM(B8:P8)</f>
        <v>3440.91</v>
      </c>
      <c r="S8">
        <f>S7+R8</f>
        <v>24235.81</v>
      </c>
      <c r="U8" s="2">
        <v>100000</v>
      </c>
      <c r="V8" s="2">
        <v>5000</v>
      </c>
      <c r="W8" s="6">
        <v>1</v>
      </c>
      <c r="X8" s="10">
        <f t="shared" si="0"/>
        <v>105000</v>
      </c>
      <c r="Y8" s="8">
        <f>X8/4</f>
        <v>26250</v>
      </c>
    </row>
    <row r="9" spans="1:25" ht="15.75">
      <c r="A9" t="s">
        <v>32</v>
      </c>
      <c r="B9">
        <v>903.78</v>
      </c>
      <c r="C9" s="11">
        <v>1528.23</v>
      </c>
      <c r="D9">
        <v>151.28</v>
      </c>
      <c r="E9">
        <v>500.5</v>
      </c>
      <c r="F9">
        <v>-499.4</v>
      </c>
      <c r="G9">
        <v>419.53</v>
      </c>
      <c r="H9">
        <v>362.4</v>
      </c>
      <c r="I9">
        <v>362.4</v>
      </c>
      <c r="J9">
        <v>208.34</v>
      </c>
      <c r="K9">
        <v>-213.34</v>
      </c>
      <c r="L9">
        <v>-140.63999999999999</v>
      </c>
      <c r="M9">
        <v>0</v>
      </c>
      <c r="N9">
        <v>475.48</v>
      </c>
      <c r="O9">
        <v>736.4</v>
      </c>
      <c r="P9">
        <v>-325.66000000000003</v>
      </c>
      <c r="R9">
        <f>SUM(B9:P9)</f>
        <v>4469.3</v>
      </c>
      <c r="S9">
        <f>S8+R9</f>
        <v>28705.11</v>
      </c>
      <c r="U9" s="2">
        <v>100000</v>
      </c>
      <c r="V9" s="2">
        <v>5000</v>
      </c>
      <c r="W9" s="6">
        <v>2</v>
      </c>
      <c r="X9" s="10">
        <f t="shared" si="0"/>
        <v>210000</v>
      </c>
      <c r="Y9" s="8">
        <f>X9/4</f>
        <v>52500</v>
      </c>
    </row>
    <row r="10" spans="1:25">
      <c r="A10" t="s">
        <v>33</v>
      </c>
      <c r="B10">
        <v>0</v>
      </c>
      <c r="C10">
        <v>116.76</v>
      </c>
      <c r="D10">
        <v>548.37</v>
      </c>
      <c r="E10">
        <v>501.16</v>
      </c>
      <c r="F10">
        <v>-404.88</v>
      </c>
      <c r="G10">
        <v>527.70000000000005</v>
      </c>
      <c r="H10">
        <v>0</v>
      </c>
      <c r="I10">
        <v>-170.66</v>
      </c>
      <c r="J10">
        <v>966.71</v>
      </c>
      <c r="K10">
        <v>438.45</v>
      </c>
      <c r="L10">
        <v>-711.2</v>
      </c>
      <c r="M10">
        <v>-17.7</v>
      </c>
      <c r="N10">
        <v>713.47</v>
      </c>
      <c r="O10">
        <v>0</v>
      </c>
      <c r="P10">
        <v>426.55</v>
      </c>
      <c r="R10">
        <f>SUM(B10:P10)</f>
        <v>2934.7299999999996</v>
      </c>
      <c r="S10">
        <f>S9+R10</f>
        <v>31639.84</v>
      </c>
      <c r="U10" s="2">
        <v>100000</v>
      </c>
      <c r="V10" s="2">
        <v>5000</v>
      </c>
      <c r="W10" s="6">
        <v>3</v>
      </c>
      <c r="X10" s="10">
        <f t="shared" si="0"/>
        <v>315000</v>
      </c>
      <c r="Y10" s="8">
        <f>X10/4</f>
        <v>78750</v>
      </c>
    </row>
    <row r="11" spans="1:25">
      <c r="A11" t="s">
        <v>34</v>
      </c>
      <c r="B11">
        <v>-505.11</v>
      </c>
      <c r="C11">
        <v>0</v>
      </c>
      <c r="D11">
        <v>906.46</v>
      </c>
      <c r="E11">
        <v>-117.65</v>
      </c>
      <c r="F11">
        <v>2601.52</v>
      </c>
      <c r="G11">
        <v>-261.94</v>
      </c>
      <c r="H11">
        <v>0</v>
      </c>
      <c r="I11">
        <v>502.22</v>
      </c>
      <c r="J11">
        <v>257.83</v>
      </c>
      <c r="K11">
        <v>257.83</v>
      </c>
      <c r="L11">
        <v>415.88</v>
      </c>
      <c r="M11">
        <v>-453.32</v>
      </c>
      <c r="N11">
        <v>-1258.0999999999999</v>
      </c>
      <c r="O11">
        <v>256.68</v>
      </c>
      <c r="P11">
        <v>2709.27</v>
      </c>
      <c r="R11">
        <f>SUM(B11:P11)</f>
        <v>5311.57</v>
      </c>
      <c r="S11">
        <f>S10+R11</f>
        <v>36951.410000000003</v>
      </c>
      <c r="U11" s="2">
        <v>100000</v>
      </c>
      <c r="V11" s="2">
        <v>5000</v>
      </c>
      <c r="W11" s="6">
        <v>2</v>
      </c>
      <c r="X11" s="10">
        <f t="shared" si="0"/>
        <v>210000</v>
      </c>
      <c r="Y11" s="8">
        <f>X11/4</f>
        <v>52500</v>
      </c>
    </row>
    <row r="12" spans="1:25">
      <c r="A12" t="s">
        <v>35</v>
      </c>
      <c r="B12">
        <v>404.81</v>
      </c>
      <c r="C12">
        <v>5880.19</v>
      </c>
      <c r="D12">
        <v>0</v>
      </c>
      <c r="E12">
        <v>-508</v>
      </c>
      <c r="F12">
        <v>2333.36</v>
      </c>
      <c r="G12">
        <v>-5.1100000000000003</v>
      </c>
      <c r="H12">
        <v>297.2</v>
      </c>
      <c r="I12">
        <v>0</v>
      </c>
      <c r="J12">
        <v>581.22</v>
      </c>
      <c r="K12">
        <v>0</v>
      </c>
      <c r="L12">
        <v>0</v>
      </c>
      <c r="M12">
        <v>354.96</v>
      </c>
      <c r="N12">
        <v>66.099999999999994</v>
      </c>
      <c r="O12">
        <v>221.11</v>
      </c>
      <c r="P12">
        <v>808.3</v>
      </c>
      <c r="R12">
        <f>SUM(B12:P12)</f>
        <v>10434.14</v>
      </c>
      <c r="S12">
        <f>S11+R12</f>
        <v>47385.55</v>
      </c>
      <c r="U12" s="2">
        <v>100000</v>
      </c>
      <c r="V12" s="2">
        <v>5000</v>
      </c>
      <c r="W12" s="6">
        <v>1</v>
      </c>
      <c r="X12" s="10">
        <f t="shared" si="0"/>
        <v>105000</v>
      </c>
      <c r="Y12" s="8">
        <f>X12/4</f>
        <v>26250</v>
      </c>
    </row>
    <row r="13" spans="1:25" ht="15.75">
      <c r="A13" t="s">
        <v>36</v>
      </c>
      <c r="B13">
        <v>361.52</v>
      </c>
      <c r="C13">
        <v>268.27999999999997</v>
      </c>
      <c r="D13">
        <v>0</v>
      </c>
      <c r="E13">
        <v>1725.93</v>
      </c>
      <c r="F13">
        <v>964.74</v>
      </c>
      <c r="G13">
        <v>0</v>
      </c>
      <c r="H13">
        <v>-505.26</v>
      </c>
      <c r="I13">
        <v>-783.07</v>
      </c>
      <c r="J13">
        <v>-878.18</v>
      </c>
      <c r="K13">
        <v>0</v>
      </c>
      <c r="L13">
        <v>-800.59</v>
      </c>
      <c r="M13">
        <v>1003.02</v>
      </c>
      <c r="N13" s="1">
        <v>-164.24</v>
      </c>
      <c r="O13">
        <v>261.60000000000002</v>
      </c>
      <c r="P13">
        <v>741.27</v>
      </c>
      <c r="R13">
        <f>SUM(B13:P13)</f>
        <v>2195.02</v>
      </c>
      <c r="S13">
        <f>S12+R13</f>
        <v>49580.57</v>
      </c>
      <c r="U13" s="2">
        <v>100000</v>
      </c>
      <c r="V13" s="2">
        <v>5000</v>
      </c>
      <c r="W13" s="6">
        <v>2</v>
      </c>
      <c r="X13" s="10">
        <f>(U13+V13)*W13</f>
        <v>210000</v>
      </c>
      <c r="Y13" s="8">
        <f>X13/4</f>
        <v>52500</v>
      </c>
    </row>
    <row r="14" spans="1:25">
      <c r="A14" t="s">
        <v>37</v>
      </c>
      <c r="B14">
        <v>661.4</v>
      </c>
      <c r="C14">
        <v>1349.59</v>
      </c>
      <c r="D14">
        <v>0</v>
      </c>
      <c r="E14">
        <v>540.20000000000005</v>
      </c>
      <c r="F14">
        <v>154.56</v>
      </c>
      <c r="G14">
        <v>667.34</v>
      </c>
      <c r="H14">
        <v>401.7</v>
      </c>
      <c r="I14">
        <v>257.89</v>
      </c>
      <c r="J14">
        <v>362.79</v>
      </c>
      <c r="K14">
        <v>61.54</v>
      </c>
      <c r="L14">
        <v>1273.8399999999999</v>
      </c>
      <c r="M14">
        <v>-84.22</v>
      </c>
      <c r="N14">
        <v>-509.4</v>
      </c>
      <c r="O14">
        <v>301.54000000000002</v>
      </c>
      <c r="P14">
        <v>2327.1799999999998</v>
      </c>
      <c r="R14">
        <f>SUM(B14:P14)</f>
        <v>7765.9499999999989</v>
      </c>
      <c r="S14">
        <f>S13+R14</f>
        <v>57346.52</v>
      </c>
      <c r="U14" s="2">
        <v>100000</v>
      </c>
      <c r="V14">
        <v>5000</v>
      </c>
      <c r="W14" s="6">
        <v>2</v>
      </c>
      <c r="X14" s="10">
        <f>(U14+V14)*W14</f>
        <v>210000</v>
      </c>
      <c r="Y14" s="8">
        <f>X14/4</f>
        <v>52500</v>
      </c>
    </row>
    <row r="15" spans="1:25">
      <c r="A15" t="s">
        <v>38</v>
      </c>
      <c r="B15">
        <v>0</v>
      </c>
      <c r="C15">
        <v>1599.33</v>
      </c>
      <c r="D15">
        <v>0</v>
      </c>
      <c r="E15">
        <v>677.04</v>
      </c>
      <c r="F15">
        <v>202.52</v>
      </c>
      <c r="G15">
        <v>433.32</v>
      </c>
      <c r="H15">
        <v>0</v>
      </c>
      <c r="I15">
        <v>-690.49</v>
      </c>
      <c r="J15">
        <v>522.26</v>
      </c>
      <c r="K15">
        <v>0</v>
      </c>
      <c r="L15">
        <v>0</v>
      </c>
      <c r="M15">
        <v>189.58</v>
      </c>
      <c r="N15">
        <v>-46.6</v>
      </c>
      <c r="O15">
        <v>190.44</v>
      </c>
      <c r="P15">
        <v>812.93</v>
      </c>
      <c r="R15">
        <f>SUM(C15:P15)</f>
        <v>3890.3300000000004</v>
      </c>
      <c r="S15">
        <f>S14+R15</f>
        <v>61236.85</v>
      </c>
      <c r="U15" s="2">
        <v>100000</v>
      </c>
      <c r="V15">
        <v>5000</v>
      </c>
      <c r="W15" s="6">
        <v>1</v>
      </c>
      <c r="X15" s="10">
        <f>(U15+V15)*W15</f>
        <v>105000</v>
      </c>
      <c r="Y15" s="8">
        <f>X15/4</f>
        <v>26250</v>
      </c>
    </row>
    <row r="16" spans="1:25" ht="15.75">
      <c r="A16" t="s">
        <v>39</v>
      </c>
      <c r="B16" s="1">
        <v>816.99</v>
      </c>
      <c r="C16">
        <v>1616.32</v>
      </c>
      <c r="D16">
        <v>183.92</v>
      </c>
      <c r="E16">
        <v>221.43</v>
      </c>
      <c r="F16">
        <v>-821.03</v>
      </c>
      <c r="G16">
        <v>109.34</v>
      </c>
      <c r="H16">
        <v>-591.12</v>
      </c>
      <c r="I16">
        <v>163.16999999999999</v>
      </c>
      <c r="J16">
        <v>1175.6099999999999</v>
      </c>
      <c r="K16">
        <v>-233.86</v>
      </c>
      <c r="L16">
        <v>-966.85</v>
      </c>
      <c r="M16">
        <v>171.6</v>
      </c>
      <c r="N16">
        <v>-183.6</v>
      </c>
      <c r="O16">
        <v>-35.93</v>
      </c>
      <c r="P16">
        <v>-536.85</v>
      </c>
      <c r="R16">
        <f>SUM(B16:P16)</f>
        <v>1089.1399999999999</v>
      </c>
      <c r="S16">
        <f>S15+R16</f>
        <v>62325.99</v>
      </c>
      <c r="U16" s="2">
        <v>100000</v>
      </c>
      <c r="V16">
        <v>5000</v>
      </c>
      <c r="W16" s="6">
        <v>1</v>
      </c>
      <c r="X16" s="10">
        <f>(U16+V16)*W16</f>
        <v>105000</v>
      </c>
      <c r="Y16" s="8">
        <f>X16/4</f>
        <v>26250</v>
      </c>
    </row>
    <row r="17" spans="1:25">
      <c r="A17" t="s">
        <v>40</v>
      </c>
      <c r="B17">
        <v>593.64</v>
      </c>
      <c r="C17">
        <v>606.57000000000005</v>
      </c>
      <c r="D17">
        <v>114.95</v>
      </c>
      <c r="E17">
        <v>633.36</v>
      </c>
      <c r="F17">
        <v>180.11</v>
      </c>
      <c r="G17">
        <v>392.28</v>
      </c>
      <c r="H17">
        <v>391.72</v>
      </c>
      <c r="I17">
        <v>-44.06</v>
      </c>
      <c r="J17">
        <v>350.76</v>
      </c>
      <c r="K17">
        <v>-89.03</v>
      </c>
      <c r="L17">
        <v>0</v>
      </c>
      <c r="M17">
        <v>-668.56</v>
      </c>
      <c r="N17">
        <v>587.88</v>
      </c>
      <c r="O17">
        <v>-42.32</v>
      </c>
      <c r="P17">
        <v>51.31</v>
      </c>
      <c r="R17">
        <f>SUM(B17:P17)</f>
        <v>3058.6099999999997</v>
      </c>
      <c r="S17">
        <f>S16+R17</f>
        <v>65384.6</v>
      </c>
      <c r="U17" s="2">
        <v>100000</v>
      </c>
      <c r="V17">
        <v>5000</v>
      </c>
      <c r="W17" s="6">
        <v>2</v>
      </c>
      <c r="X17" s="10">
        <f>(U17+V17)*W17</f>
        <v>210000</v>
      </c>
      <c r="Y17" s="8">
        <f>X17/4</f>
        <v>52500</v>
      </c>
    </row>
    <row r="18" spans="1:25" ht="15.75">
      <c r="A18" t="s">
        <v>41</v>
      </c>
      <c r="B18">
        <v>356.45</v>
      </c>
      <c r="C18">
        <v>-505.18</v>
      </c>
      <c r="D18" s="1">
        <v>5449.18</v>
      </c>
      <c r="E18">
        <v>-233.3</v>
      </c>
      <c r="F18">
        <v>653.13</v>
      </c>
      <c r="G18">
        <v>157.76</v>
      </c>
      <c r="H18">
        <v>-589.11</v>
      </c>
      <c r="I18">
        <v>379.18</v>
      </c>
      <c r="J18">
        <v>187.45</v>
      </c>
      <c r="K18">
        <v>0</v>
      </c>
      <c r="L18">
        <v>-505.11</v>
      </c>
      <c r="M18">
        <v>1117.67</v>
      </c>
      <c r="N18">
        <v>410.38</v>
      </c>
      <c r="O18">
        <v>-467.33</v>
      </c>
      <c r="P18">
        <v>985.69</v>
      </c>
      <c r="R18">
        <f>SUM(B18:P18)</f>
        <v>7396.8600000000024</v>
      </c>
      <c r="S18">
        <f>S17+R18</f>
        <v>72781.460000000006</v>
      </c>
      <c r="U18" s="2">
        <v>100000</v>
      </c>
      <c r="V18">
        <v>5000</v>
      </c>
      <c r="W18" s="6">
        <v>3</v>
      </c>
      <c r="X18" s="10">
        <f>(U18+V18)*W18</f>
        <v>315000</v>
      </c>
      <c r="Y18" s="8">
        <f>X18/4</f>
        <v>78750</v>
      </c>
    </row>
    <row r="19" spans="1:25">
      <c r="A19" t="s">
        <v>42</v>
      </c>
      <c r="B19">
        <v>972.68</v>
      </c>
      <c r="C19">
        <v>0</v>
      </c>
      <c r="D19">
        <v>368.64</v>
      </c>
      <c r="E19">
        <v>94.38</v>
      </c>
      <c r="F19">
        <v>1433.13</v>
      </c>
      <c r="G19">
        <v>134.46</v>
      </c>
      <c r="H19">
        <v>0</v>
      </c>
      <c r="I19">
        <v>503.25</v>
      </c>
      <c r="J19">
        <v>949.63</v>
      </c>
      <c r="K19">
        <v>0</v>
      </c>
      <c r="L19">
        <v>0</v>
      </c>
      <c r="M19">
        <v>484.87</v>
      </c>
      <c r="N19">
        <v>15.87</v>
      </c>
      <c r="O19">
        <v>0</v>
      </c>
      <c r="P19">
        <v>1946.72</v>
      </c>
      <c r="R19">
        <f>SUM(B19:P19)</f>
        <v>6903.63</v>
      </c>
      <c r="S19">
        <f>S18+R19</f>
        <v>79685.090000000011</v>
      </c>
      <c r="U19" s="2">
        <v>100000</v>
      </c>
      <c r="V19">
        <v>5000</v>
      </c>
      <c r="W19" s="6">
        <v>2</v>
      </c>
      <c r="X19" s="10">
        <f>(U19+V19)*W19</f>
        <v>210000</v>
      </c>
      <c r="Y19" s="8">
        <f>X19/4</f>
        <v>52500</v>
      </c>
    </row>
    <row r="20" spans="1:25">
      <c r="A20" t="s">
        <v>43</v>
      </c>
      <c r="B20">
        <v>3053.47</v>
      </c>
      <c r="C20">
        <v>229.89</v>
      </c>
      <c r="D20">
        <v>437.58</v>
      </c>
      <c r="E20">
        <v>-363.2</v>
      </c>
      <c r="F20">
        <v>1336.2</v>
      </c>
      <c r="G20">
        <v>356.56</v>
      </c>
      <c r="H20">
        <v>0</v>
      </c>
      <c r="I20">
        <v>430.67</v>
      </c>
      <c r="J20">
        <v>-93.93</v>
      </c>
      <c r="K20">
        <v>-31.07</v>
      </c>
      <c r="L20">
        <v>418.08</v>
      </c>
      <c r="M20">
        <v>-286.7</v>
      </c>
      <c r="N20">
        <v>-5.47</v>
      </c>
      <c r="O20">
        <v>66.209999999999994</v>
      </c>
      <c r="P20">
        <v>2005.35</v>
      </c>
      <c r="R20">
        <f>SUM(B20:P20)</f>
        <v>7553.6399999999994</v>
      </c>
      <c r="S20">
        <f>S19+R20</f>
        <v>87238.73000000001</v>
      </c>
      <c r="U20" s="2">
        <v>100000</v>
      </c>
      <c r="V20">
        <v>5000</v>
      </c>
      <c r="W20" s="6">
        <v>4</v>
      </c>
      <c r="X20" s="10">
        <f>(U20+V20)*W20</f>
        <v>420000</v>
      </c>
      <c r="Y20" s="8">
        <f>X20/4</f>
        <v>105000</v>
      </c>
    </row>
    <row r="21" spans="1:25">
      <c r="A21" t="s">
        <v>44</v>
      </c>
      <c r="B21">
        <v>1597.86</v>
      </c>
      <c r="C21">
        <v>699.73</v>
      </c>
      <c r="D21">
        <v>50.47</v>
      </c>
      <c r="E21">
        <v>1940.99</v>
      </c>
      <c r="F21">
        <v>149.16999999999999</v>
      </c>
      <c r="G21">
        <v>-28.24</v>
      </c>
      <c r="H21">
        <v>100.14</v>
      </c>
      <c r="I21">
        <v>848.31</v>
      </c>
      <c r="J21">
        <v>176.98</v>
      </c>
      <c r="K21">
        <v>0</v>
      </c>
      <c r="L21">
        <v>4003.61</v>
      </c>
      <c r="M21">
        <v>467.11</v>
      </c>
      <c r="N21">
        <v>1065.3800000000001</v>
      </c>
      <c r="O21">
        <v>305.52</v>
      </c>
      <c r="P21">
        <v>967.71</v>
      </c>
      <c r="R21">
        <f>SUM(B21:P21)</f>
        <v>12344.740000000002</v>
      </c>
      <c r="S21">
        <f>S20+R21</f>
        <v>99583.470000000016</v>
      </c>
      <c r="U21" s="2">
        <v>100000</v>
      </c>
      <c r="V21">
        <v>5000</v>
      </c>
      <c r="W21" s="6">
        <v>4</v>
      </c>
      <c r="X21" s="10">
        <f>(U21+V21)*W21</f>
        <v>420000</v>
      </c>
      <c r="Y21" s="8">
        <f>X21/4</f>
        <v>105000</v>
      </c>
    </row>
    <row r="22" spans="1:25" ht="15.75">
      <c r="A22" s="13" t="s">
        <v>45</v>
      </c>
      <c r="B22">
        <v>101.13</v>
      </c>
      <c r="C22">
        <v>775.2</v>
      </c>
      <c r="D22">
        <v>32.57</v>
      </c>
      <c r="E22">
        <v>533.99</v>
      </c>
      <c r="F22">
        <v>204.26</v>
      </c>
      <c r="G22">
        <v>219.29</v>
      </c>
      <c r="H22">
        <v>249</v>
      </c>
      <c r="I22">
        <v>639.19000000000005</v>
      </c>
      <c r="J22">
        <v>-247.37</v>
      </c>
      <c r="K22">
        <v>1675.48</v>
      </c>
      <c r="L22">
        <v>358.15</v>
      </c>
      <c r="M22">
        <v>733.82</v>
      </c>
      <c r="N22">
        <v>-377.58</v>
      </c>
      <c r="O22">
        <v>-54.02</v>
      </c>
      <c r="P22">
        <v>513.72</v>
      </c>
      <c r="R22">
        <f>SUM(B22:P22)</f>
        <v>5356.829999999999</v>
      </c>
      <c r="S22">
        <f>S21+R22</f>
        <v>104940.30000000002</v>
      </c>
      <c r="U22" s="2">
        <v>100000</v>
      </c>
      <c r="V22">
        <v>5000</v>
      </c>
      <c r="W22" s="6">
        <v>1</v>
      </c>
      <c r="X22" s="10">
        <f>(U22+V22)*W22</f>
        <v>105000</v>
      </c>
      <c r="Y22" s="8">
        <f>X22/4</f>
        <v>26250</v>
      </c>
    </row>
    <row r="23" spans="1:25">
      <c r="A23" t="s">
        <v>46</v>
      </c>
      <c r="B23">
        <v>1116.8699999999999</v>
      </c>
      <c r="C23">
        <v>411.18</v>
      </c>
      <c r="D23">
        <v>1103.08</v>
      </c>
      <c r="E23">
        <v>1038.1400000000001</v>
      </c>
      <c r="F23">
        <v>399.49</v>
      </c>
      <c r="G23">
        <v>0</v>
      </c>
      <c r="H23">
        <v>49.21</v>
      </c>
      <c r="I23">
        <v>90.18</v>
      </c>
      <c r="J23">
        <v>794.41</v>
      </c>
      <c r="K23">
        <v>-192.63</v>
      </c>
      <c r="L23">
        <v>-143.26</v>
      </c>
      <c r="M23">
        <v>0</v>
      </c>
      <c r="N23">
        <v>75.17</v>
      </c>
      <c r="O23">
        <v>0</v>
      </c>
      <c r="P23">
        <v>1226.28</v>
      </c>
      <c r="R23">
        <f>SUM(B23:P23)</f>
        <v>5968.12</v>
      </c>
      <c r="S23">
        <f>S22+R23</f>
        <v>110908.42000000001</v>
      </c>
      <c r="U23" s="2">
        <v>100000</v>
      </c>
      <c r="V23">
        <v>5000</v>
      </c>
      <c r="W23" s="6">
        <v>2</v>
      </c>
      <c r="X23" s="10">
        <f>(U23+V23)*W23</f>
        <v>210000</v>
      </c>
      <c r="Y23" s="8">
        <f>X23/4</f>
        <v>52500</v>
      </c>
    </row>
    <row r="24" spans="1:25">
      <c r="A24" t="s">
        <v>47</v>
      </c>
      <c r="B24">
        <v>-388.11</v>
      </c>
      <c r="C24">
        <v>287.17</v>
      </c>
      <c r="D24">
        <v>375.79</v>
      </c>
      <c r="E24">
        <v>835.95</v>
      </c>
      <c r="F24">
        <v>694.25</v>
      </c>
      <c r="G24">
        <v>220.05</v>
      </c>
      <c r="H24">
        <v>-74.28</v>
      </c>
      <c r="I24">
        <v>340.76</v>
      </c>
      <c r="J24">
        <v>-33.700000000000003</v>
      </c>
      <c r="K24">
        <v>-225.54</v>
      </c>
      <c r="L24">
        <v>142.85</v>
      </c>
      <c r="M24">
        <v>341.14</v>
      </c>
      <c r="N24">
        <v>1684.2</v>
      </c>
      <c r="O24">
        <v>179.17</v>
      </c>
      <c r="P24">
        <v>-15.47</v>
      </c>
      <c r="R24">
        <f>SUM(B24:P24)</f>
        <v>4364.2299999999996</v>
      </c>
      <c r="S24">
        <f>S23+R24</f>
        <v>115272.65000000001</v>
      </c>
      <c r="U24" s="2">
        <v>100000</v>
      </c>
      <c r="V24">
        <v>5000</v>
      </c>
      <c r="W24" s="6">
        <v>1</v>
      </c>
      <c r="X24" s="10">
        <f>(U24+V24)*W24</f>
        <v>105000</v>
      </c>
      <c r="Y24" s="8">
        <f>X24/4</f>
        <v>26250</v>
      </c>
    </row>
    <row r="25" spans="1:25" ht="15.75">
      <c r="A25" t="s">
        <v>48</v>
      </c>
      <c r="B25">
        <v>547.54</v>
      </c>
      <c r="C25">
        <v>902.72</v>
      </c>
      <c r="D25">
        <v>687</v>
      </c>
      <c r="E25">
        <v>352.02</v>
      </c>
      <c r="F25">
        <v>634.20000000000005</v>
      </c>
      <c r="G25">
        <v>-5.03</v>
      </c>
      <c r="H25">
        <v>0</v>
      </c>
      <c r="I25">
        <v>61.27</v>
      </c>
      <c r="J25">
        <v>-315.18</v>
      </c>
      <c r="K25">
        <v>825.5</v>
      </c>
      <c r="L25" s="1">
        <v>607.32000000000005</v>
      </c>
      <c r="M25">
        <v>-18.7</v>
      </c>
      <c r="N25">
        <v>628.1</v>
      </c>
      <c r="O25">
        <v>191.79</v>
      </c>
      <c r="P25">
        <v>-581.47</v>
      </c>
      <c r="R25">
        <f>SUM(B25:P25)</f>
        <v>4517.0800000000008</v>
      </c>
      <c r="S25">
        <f>S24+R25</f>
        <v>119789.73000000001</v>
      </c>
      <c r="U25" s="2">
        <v>100000</v>
      </c>
      <c r="V25">
        <v>5000</v>
      </c>
      <c r="W25" s="6">
        <v>2</v>
      </c>
      <c r="X25" s="10">
        <f>(U25+V25)*W25</f>
        <v>210000</v>
      </c>
      <c r="Y25" s="8">
        <f>X25/4</f>
        <v>52500</v>
      </c>
    </row>
    <row r="26" spans="1:25" ht="15.75">
      <c r="A26" t="s">
        <v>49</v>
      </c>
      <c r="B26" s="20">
        <v>5192.4399999999996</v>
      </c>
      <c r="C26">
        <v>732.46</v>
      </c>
      <c r="D26">
        <v>242.4</v>
      </c>
      <c r="E26">
        <v>733.59</v>
      </c>
      <c r="F26">
        <v>706.44</v>
      </c>
      <c r="G26">
        <v>675.61</v>
      </c>
      <c r="H26">
        <v>0</v>
      </c>
      <c r="I26">
        <v>1329.13</v>
      </c>
      <c r="J26">
        <v>1361.92</v>
      </c>
      <c r="K26">
        <v>249.6</v>
      </c>
      <c r="L26">
        <v>114.4</v>
      </c>
      <c r="M26">
        <v>1496.82</v>
      </c>
      <c r="N26">
        <v>-936.06</v>
      </c>
      <c r="O26">
        <v>0</v>
      </c>
      <c r="P26">
        <v>1020.77</v>
      </c>
      <c r="R26">
        <f>SUM(B26:P26)</f>
        <v>12919.52</v>
      </c>
      <c r="S26">
        <f>S25+R26</f>
        <v>132709.25</v>
      </c>
      <c r="U26" s="2">
        <v>100000</v>
      </c>
      <c r="V26">
        <v>5000</v>
      </c>
      <c r="W26" s="6">
        <v>3</v>
      </c>
      <c r="X26" s="10">
        <f>(U26+V26)*W26</f>
        <v>315000</v>
      </c>
      <c r="Y26" s="8">
        <f>X26/4</f>
        <v>78750</v>
      </c>
    </row>
    <row r="27" spans="1:25">
      <c r="A27" t="s">
        <v>50</v>
      </c>
      <c r="B27">
        <v>1943.86</v>
      </c>
      <c r="C27">
        <v>1043.1300000000001</v>
      </c>
      <c r="D27">
        <v>3587.05</v>
      </c>
      <c r="E27">
        <v>194.3</v>
      </c>
      <c r="F27">
        <v>828.99</v>
      </c>
      <c r="G27">
        <v>541.91999999999996</v>
      </c>
      <c r="H27">
        <v>-630.84</v>
      </c>
      <c r="I27">
        <v>514.05999999999995</v>
      </c>
      <c r="J27">
        <v>-135.63</v>
      </c>
      <c r="K27">
        <v>117.72</v>
      </c>
      <c r="L27">
        <v>366.18</v>
      </c>
      <c r="M27">
        <v>0</v>
      </c>
      <c r="N27">
        <v>5.47</v>
      </c>
      <c r="O27">
        <v>544.5</v>
      </c>
      <c r="P27">
        <v>1002.11</v>
      </c>
      <c r="R27">
        <f>SUM(B27:P27)</f>
        <v>9922.82</v>
      </c>
      <c r="S27">
        <f>S26+R27</f>
        <v>142632.07</v>
      </c>
      <c r="U27" s="2">
        <v>100000</v>
      </c>
      <c r="V27">
        <v>5000</v>
      </c>
      <c r="W27" s="6">
        <v>3</v>
      </c>
      <c r="X27" s="10">
        <f>(U27+V27)*W27</f>
        <v>315000</v>
      </c>
      <c r="Y27" s="8">
        <f>X27/4</f>
        <v>78750</v>
      </c>
    </row>
    <row r="28" spans="1:25" ht="15.75">
      <c r="A28" t="s">
        <v>51</v>
      </c>
      <c r="B28">
        <v>-507.4</v>
      </c>
      <c r="C28">
        <v>875.39</v>
      </c>
      <c r="D28">
        <v>412.89</v>
      </c>
      <c r="E28">
        <v>110.55</v>
      </c>
      <c r="F28">
        <v>-226.32</v>
      </c>
      <c r="G28">
        <v>-76.52</v>
      </c>
      <c r="H28" s="1">
        <v>945.7</v>
      </c>
      <c r="I28">
        <v>198.34</v>
      </c>
      <c r="J28">
        <v>1008</v>
      </c>
      <c r="K28">
        <v>233.08</v>
      </c>
      <c r="L28">
        <v>854.58</v>
      </c>
      <c r="M28">
        <v>2.02</v>
      </c>
      <c r="N28">
        <v>-505.11</v>
      </c>
      <c r="O28">
        <v>495</v>
      </c>
      <c r="P28">
        <v>620.76</v>
      </c>
      <c r="R28">
        <f>SUM(B28:P28)</f>
        <v>4440.96</v>
      </c>
      <c r="S28">
        <f>S27+R28</f>
        <v>147073.03</v>
      </c>
      <c r="U28" s="2">
        <v>100000</v>
      </c>
      <c r="V28">
        <v>5000</v>
      </c>
      <c r="W28" s="6">
        <v>2</v>
      </c>
      <c r="X28" s="10">
        <f>(U28+V28)*W28</f>
        <v>210000</v>
      </c>
      <c r="Y28" s="8">
        <f>X28/4</f>
        <v>52500</v>
      </c>
    </row>
    <row r="29" spans="1:25">
      <c r="A29" t="s">
        <v>52</v>
      </c>
      <c r="B29">
        <v>1652.21</v>
      </c>
      <c r="C29">
        <v>1099.56</v>
      </c>
      <c r="D29">
        <v>409.44</v>
      </c>
      <c r="E29">
        <v>1234.24</v>
      </c>
      <c r="F29">
        <v>-475.42</v>
      </c>
      <c r="G29">
        <v>-510.84</v>
      </c>
      <c r="H29">
        <v>778.76</v>
      </c>
      <c r="I29">
        <v>750.76</v>
      </c>
      <c r="J29">
        <v>284.64</v>
      </c>
      <c r="K29">
        <v>166.26</v>
      </c>
      <c r="L29">
        <v>-30.35</v>
      </c>
      <c r="M29">
        <v>-520.80999999999995</v>
      </c>
      <c r="N29">
        <v>2623.31</v>
      </c>
      <c r="O29">
        <v>-271.72000000000003</v>
      </c>
      <c r="P29">
        <v>69.12</v>
      </c>
      <c r="R29">
        <f>SUM(B29:P29)</f>
        <v>7259.16</v>
      </c>
      <c r="S29">
        <f>S28+R29</f>
        <v>154332.19</v>
      </c>
      <c r="U29" s="2">
        <v>100000</v>
      </c>
      <c r="V29">
        <v>5000</v>
      </c>
      <c r="W29" s="6">
        <v>3</v>
      </c>
      <c r="X29" s="10">
        <f>(U29+V29)*W29</f>
        <v>315000</v>
      </c>
      <c r="Y29" s="8">
        <f>X29/4</f>
        <v>78750</v>
      </c>
    </row>
    <row r="30" spans="1:25">
      <c r="A30" t="s">
        <v>53</v>
      </c>
      <c r="B30">
        <v>3738.36</v>
      </c>
      <c r="C30">
        <v>-363.08</v>
      </c>
      <c r="D30">
        <v>27.32</v>
      </c>
      <c r="E30">
        <v>1267.72</v>
      </c>
      <c r="F30">
        <v>297.61</v>
      </c>
      <c r="G30">
        <v>326.2</v>
      </c>
      <c r="H30">
        <v>1770.34</v>
      </c>
      <c r="I30">
        <v>2939.46</v>
      </c>
      <c r="J30">
        <v>-270.79000000000002</v>
      </c>
      <c r="K30">
        <v>188.5</v>
      </c>
      <c r="L30">
        <v>35.1</v>
      </c>
      <c r="M30">
        <v>475.09</v>
      </c>
      <c r="N30">
        <v>634.70000000000005</v>
      </c>
      <c r="O30">
        <v>174.42</v>
      </c>
      <c r="P30">
        <v>680.71</v>
      </c>
      <c r="R30">
        <f>SUM(B30:P30)</f>
        <v>11921.66</v>
      </c>
      <c r="S30">
        <f>S29+R30</f>
        <v>166253.85</v>
      </c>
      <c r="U30" s="2">
        <v>100000</v>
      </c>
      <c r="V30">
        <v>5000</v>
      </c>
      <c r="W30" s="6">
        <v>3</v>
      </c>
      <c r="X30" s="10">
        <f>(U30+V30)*W30</f>
        <v>315000</v>
      </c>
      <c r="Y30" s="8">
        <f>X30/4</f>
        <v>78750</v>
      </c>
    </row>
    <row r="31" spans="1:25">
      <c r="A31" t="s">
        <v>54</v>
      </c>
      <c r="B31">
        <v>-103.08</v>
      </c>
      <c r="C31">
        <v>504.14</v>
      </c>
      <c r="D31">
        <v>1846.6</v>
      </c>
      <c r="E31">
        <v>253.85</v>
      </c>
      <c r="F31">
        <v>101.99</v>
      </c>
      <c r="G31">
        <v>0</v>
      </c>
      <c r="H31">
        <v>-299.06</v>
      </c>
      <c r="I31">
        <v>2978.54</v>
      </c>
      <c r="J31">
        <v>950.5</v>
      </c>
      <c r="K31">
        <v>1421.4</v>
      </c>
      <c r="L31">
        <v>0</v>
      </c>
      <c r="M31">
        <v>-581.29</v>
      </c>
      <c r="N31">
        <v>2279.42</v>
      </c>
      <c r="O31">
        <v>0</v>
      </c>
      <c r="P31">
        <v>0</v>
      </c>
      <c r="R31">
        <f>SUM(B31:P31)</f>
        <v>9353.0099999999984</v>
      </c>
      <c r="S31">
        <f>S30+R31</f>
        <v>175606.86000000002</v>
      </c>
      <c r="U31" s="2">
        <v>100000</v>
      </c>
      <c r="V31">
        <v>5000</v>
      </c>
      <c r="W31" s="6">
        <v>3</v>
      </c>
      <c r="X31" s="10">
        <f>(U31+V31)*W31</f>
        <v>315000</v>
      </c>
      <c r="Y31" s="8">
        <f>X31/4</f>
        <v>78750</v>
      </c>
    </row>
    <row r="32" spans="1:25">
      <c r="A32" t="s">
        <v>55</v>
      </c>
      <c r="B32">
        <v>2374.42</v>
      </c>
      <c r="C32">
        <v>1194.68</v>
      </c>
      <c r="D32">
        <v>307.04000000000002</v>
      </c>
      <c r="E32">
        <v>264.11</v>
      </c>
      <c r="F32">
        <v>192.98</v>
      </c>
      <c r="G32">
        <v>0</v>
      </c>
      <c r="H32">
        <v>140.68</v>
      </c>
      <c r="I32">
        <v>1311.92</v>
      </c>
      <c r="J32">
        <v>353.74</v>
      </c>
      <c r="K32">
        <v>30.67</v>
      </c>
      <c r="L32">
        <v>0</v>
      </c>
      <c r="M32">
        <v>94.46</v>
      </c>
      <c r="N32">
        <v>110.44</v>
      </c>
      <c r="O32">
        <v>452.4</v>
      </c>
      <c r="P32">
        <v>5.31</v>
      </c>
      <c r="R32">
        <f>SUM(B32:P32)</f>
        <v>6832.8499999999995</v>
      </c>
      <c r="S32">
        <f>S31+R32</f>
        <v>182439.71000000002</v>
      </c>
      <c r="U32" s="2">
        <v>100000</v>
      </c>
      <c r="V32">
        <v>5000</v>
      </c>
      <c r="W32" s="6">
        <v>3</v>
      </c>
      <c r="X32" s="10">
        <f>(U32+V32)*W32</f>
        <v>315000</v>
      </c>
      <c r="Y32" s="8">
        <f>X32/4</f>
        <v>78750</v>
      </c>
    </row>
    <row r="33" spans="1:25">
      <c r="A33" t="s">
        <v>56</v>
      </c>
      <c r="B33">
        <v>948.06</v>
      </c>
      <c r="C33">
        <v>342.42</v>
      </c>
      <c r="D33">
        <v>1335.34</v>
      </c>
      <c r="E33">
        <v>208.45</v>
      </c>
      <c r="F33">
        <v>389.25</v>
      </c>
      <c r="G33">
        <v>0</v>
      </c>
      <c r="H33">
        <v>119.88</v>
      </c>
      <c r="I33">
        <v>162.72</v>
      </c>
      <c r="J33">
        <v>827.06</v>
      </c>
      <c r="K33">
        <v>-538.70000000000005</v>
      </c>
      <c r="L33">
        <v>72.16</v>
      </c>
      <c r="M33">
        <v>0</v>
      </c>
      <c r="N33">
        <v>291.88</v>
      </c>
      <c r="O33">
        <v>889.95</v>
      </c>
      <c r="P33">
        <v>186.76</v>
      </c>
      <c r="R33">
        <f>SUM(B33:P33)</f>
        <v>5235.2299999999996</v>
      </c>
      <c r="S33">
        <f>S32+R33</f>
        <v>187674.94000000003</v>
      </c>
      <c r="U33" s="2">
        <v>100000</v>
      </c>
      <c r="V33">
        <v>5000</v>
      </c>
      <c r="W33" s="6">
        <v>3</v>
      </c>
      <c r="X33" s="10">
        <f>(U33+V33)*W33</f>
        <v>315000</v>
      </c>
      <c r="Y33" s="8">
        <f>X33/4</f>
        <v>78750</v>
      </c>
    </row>
  </sheetData>
  <phoneticPr fontId="3" type="noConversion"/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D23E9-58AA-484B-A5A7-3286E1C42820}">
  <dimension ref="A1:R21"/>
  <sheetViews>
    <sheetView workbookViewId="0">
      <selection activeCell="B6" sqref="B6"/>
    </sheetView>
  </sheetViews>
  <sheetFormatPr defaultRowHeight="15.75"/>
  <cols>
    <col min="1" max="1" width="11.875" bestFit="1" customWidth="1"/>
    <col min="2" max="2" width="12" bestFit="1" customWidth="1"/>
    <col min="13" max="13" width="13.625" style="14" bestFit="1" customWidth="1"/>
    <col min="14" max="15" width="10" bestFit="1" customWidth="1"/>
    <col min="16" max="18" width="11" bestFit="1" customWidth="1"/>
  </cols>
  <sheetData>
    <row r="1" spans="1:13">
      <c r="A1" t="s">
        <v>57</v>
      </c>
      <c r="B1">
        <f>AVERAGE('Closed P&amp;L'!R3:R22)</f>
        <v>5247.0150000000012</v>
      </c>
      <c r="K1" t="s">
        <v>58</v>
      </c>
      <c r="L1" t="s">
        <v>59</v>
      </c>
    </row>
    <row r="2" spans="1:13">
      <c r="A2" t="s">
        <v>60</v>
      </c>
      <c r="B2">
        <f>STDEVA('Closed P&amp;L'!R3:R19)</f>
        <v>2844.7225734490244</v>
      </c>
      <c r="L2" t="s">
        <v>61</v>
      </c>
      <c r="M2" s="14">
        <v>69679026</v>
      </c>
    </row>
    <row r="3" spans="1:13">
      <c r="A3" t="s">
        <v>62</v>
      </c>
      <c r="B3">
        <f>SQRT(B1/B2)*12</f>
        <v>16.297366771109825</v>
      </c>
      <c r="D3" t="s">
        <v>63</v>
      </c>
      <c r="L3" t="s">
        <v>64</v>
      </c>
      <c r="M3" s="14">
        <v>10088232</v>
      </c>
    </row>
    <row r="4" spans="1:13">
      <c r="L4" t="s">
        <v>65</v>
      </c>
      <c r="M4" s="14">
        <v>7821264</v>
      </c>
    </row>
    <row r="5" spans="1:13">
      <c r="A5" t="s">
        <v>66</v>
      </c>
      <c r="B5" s="14">
        <f>('Closed P&amp;L'!S22+100000/100000)/0.65</f>
        <v>161448.15384615387</v>
      </c>
      <c r="L5" t="s">
        <v>7</v>
      </c>
      <c r="M5" s="15">
        <v>1700000</v>
      </c>
    </row>
    <row r="6" spans="1:13">
      <c r="A6" t="s">
        <v>67</v>
      </c>
      <c r="B6" s="19">
        <f>('Closed P&amp;L'!S22-(76466.64))*12</f>
        <v>341683.92000000022</v>
      </c>
      <c r="L6" t="s">
        <v>8</v>
      </c>
      <c r="M6" s="15">
        <v>1600000</v>
      </c>
    </row>
    <row r="7" spans="1:13">
      <c r="A7" t="s">
        <v>68</v>
      </c>
      <c r="B7" s="17">
        <f>(('Closed P&amp;L'!S22-76466.64)/76466.64)</f>
        <v>0.37236708713760691</v>
      </c>
      <c r="L7" t="s">
        <v>9</v>
      </c>
      <c r="M7" s="15">
        <v>2500000</v>
      </c>
    </row>
    <row r="8" spans="1:13">
      <c r="L8" t="s">
        <v>69</v>
      </c>
      <c r="M8" s="15">
        <v>2500000</v>
      </c>
    </row>
    <row r="9" spans="1:13">
      <c r="L9" t="s">
        <v>11</v>
      </c>
      <c r="M9" s="15">
        <v>6500000</v>
      </c>
    </row>
    <row r="10" spans="1:13">
      <c r="L10" t="s">
        <v>12</v>
      </c>
      <c r="M10" s="15">
        <v>6000000</v>
      </c>
    </row>
    <row r="11" spans="1:13">
      <c r="L11" t="s">
        <v>13</v>
      </c>
      <c r="M11" s="15">
        <v>9600000</v>
      </c>
    </row>
    <row r="12" spans="1:13">
      <c r="L12" t="s">
        <v>18</v>
      </c>
      <c r="M12" s="15">
        <v>11600000</v>
      </c>
    </row>
    <row r="13" spans="1:13">
      <c r="L13" t="s">
        <v>70</v>
      </c>
      <c r="M13" s="15">
        <v>16800000</v>
      </c>
    </row>
    <row r="14" spans="1:13">
      <c r="L14" t="s">
        <v>15</v>
      </c>
      <c r="M14" s="15">
        <v>2500000</v>
      </c>
    </row>
    <row r="15" spans="1:13">
      <c r="L15" t="s">
        <v>17</v>
      </c>
      <c r="M15" s="15">
        <v>24000000</v>
      </c>
    </row>
    <row r="16" spans="1:13">
      <c r="L16" t="s">
        <v>16</v>
      </c>
      <c r="M16" s="15">
        <v>13750000</v>
      </c>
    </row>
    <row r="19" spans="13:18">
      <c r="M19" s="16" t="s">
        <v>59</v>
      </c>
      <c r="O19" s="17">
        <v>2.5000000000000001E-3</v>
      </c>
      <c r="P19" s="17">
        <v>5.0000000000000001E-3</v>
      </c>
      <c r="Q19" s="18">
        <v>0.01</v>
      </c>
      <c r="R19" s="18">
        <v>0.02</v>
      </c>
    </row>
    <row r="20" spans="13:18">
      <c r="M20" s="16">
        <f>MIN(M2:M16)</f>
        <v>1600000</v>
      </c>
      <c r="N20" t="s">
        <v>71</v>
      </c>
      <c r="O20" s="14">
        <f>O19*$M20</f>
        <v>4000</v>
      </c>
      <c r="P20" s="14">
        <f>P19*$M20</f>
        <v>8000</v>
      </c>
      <c r="Q20" s="14">
        <f>Q19*$M20</f>
        <v>16000</v>
      </c>
      <c r="R20" s="14">
        <f>R19*$M20</f>
        <v>32000</v>
      </c>
    </row>
    <row r="21" spans="13:18">
      <c r="M21" s="16">
        <f>AVERAGE(M2:M16)</f>
        <v>12442568.133333333</v>
      </c>
      <c r="N21" t="s">
        <v>72</v>
      </c>
      <c r="O21" s="14">
        <f>O19*$M21</f>
        <v>31106.420333333332</v>
      </c>
      <c r="P21" s="14">
        <f>P19*$M21</f>
        <v>62212.840666666663</v>
      </c>
      <c r="Q21" s="14">
        <f>Q19*$M21</f>
        <v>124425.68133333333</v>
      </c>
      <c r="R21" s="14">
        <f>R19*$M21</f>
        <v>248851.36266666665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1D20E-9059-45C4-A8B1-4A5BF5253D6C}">
  <dimension ref="A1:AJ13"/>
  <sheetViews>
    <sheetView workbookViewId="0">
      <selection activeCell="O15" sqref="O15"/>
    </sheetView>
  </sheetViews>
  <sheetFormatPr defaultRowHeight="15.75"/>
  <sheetData>
    <row r="1" spans="1:36">
      <c r="A1" t="s">
        <v>73</v>
      </c>
      <c r="N1" t="s">
        <v>74</v>
      </c>
      <c r="Z1" t="s">
        <v>75</v>
      </c>
      <c r="AA1" t="s">
        <v>76</v>
      </c>
      <c r="AB1" t="s">
        <v>77</v>
      </c>
      <c r="AC1" t="s">
        <v>78</v>
      </c>
      <c r="AD1" t="s">
        <v>79</v>
      </c>
      <c r="AE1" t="s">
        <v>80</v>
      </c>
      <c r="AF1" t="s">
        <v>62</v>
      </c>
      <c r="AG1" t="s">
        <v>81</v>
      </c>
      <c r="AH1" t="s">
        <v>82</v>
      </c>
      <c r="AJ1" t="s">
        <v>83</v>
      </c>
    </row>
    <row r="2" spans="1:36">
      <c r="A2">
        <v>8.5</v>
      </c>
      <c r="B2" t="s">
        <v>84</v>
      </c>
      <c r="Z2" t="s">
        <v>85</v>
      </c>
      <c r="AF2">
        <v>4.6399999999999997</v>
      </c>
    </row>
    <row r="3" spans="1:36">
      <c r="A3">
        <v>8.9</v>
      </c>
      <c r="B3" t="s">
        <v>86</v>
      </c>
      <c r="Z3" t="s">
        <v>87</v>
      </c>
      <c r="AA3" t="s">
        <v>88</v>
      </c>
      <c r="AC3">
        <v>2.58</v>
      </c>
      <c r="AD3">
        <v>661</v>
      </c>
      <c r="AE3">
        <v>1.97</v>
      </c>
      <c r="AF3">
        <v>5.49</v>
      </c>
    </row>
    <row r="4" spans="1:36">
      <c r="A4">
        <v>8.11</v>
      </c>
      <c r="B4" t="s">
        <v>89</v>
      </c>
      <c r="N4" t="s">
        <v>90</v>
      </c>
      <c r="Z4" s="1" t="s">
        <v>91</v>
      </c>
      <c r="AA4" s="1" t="s">
        <v>92</v>
      </c>
      <c r="AB4" s="1"/>
      <c r="AC4" s="1">
        <v>7.41</v>
      </c>
      <c r="AD4" s="1">
        <v>2265</v>
      </c>
      <c r="AE4" s="1">
        <v>1.35</v>
      </c>
      <c r="AF4" s="1">
        <v>6.47</v>
      </c>
    </row>
    <row r="5" spans="1:36">
      <c r="A5">
        <v>8.1300000000000008</v>
      </c>
      <c r="B5" t="s">
        <v>93</v>
      </c>
      <c r="N5" t="s">
        <v>94</v>
      </c>
      <c r="Z5" t="s">
        <v>95</v>
      </c>
      <c r="AF5">
        <v>5.15</v>
      </c>
    </row>
    <row r="6" spans="1:36">
      <c r="A6">
        <v>8.15</v>
      </c>
      <c r="B6" t="s">
        <v>96</v>
      </c>
      <c r="N6" t="s">
        <v>97</v>
      </c>
      <c r="Z6" t="s">
        <v>98</v>
      </c>
      <c r="AF6">
        <v>4.45</v>
      </c>
    </row>
    <row r="7" spans="1:36">
      <c r="A7">
        <v>8.2100000000000009</v>
      </c>
      <c r="B7" t="s">
        <v>99</v>
      </c>
      <c r="N7" t="s">
        <v>100</v>
      </c>
      <c r="Z7" t="s">
        <v>101</v>
      </c>
      <c r="AE7">
        <v>0.97</v>
      </c>
      <c r="AF7">
        <v>4.84</v>
      </c>
    </row>
    <row r="8" spans="1:36">
      <c r="A8">
        <v>8.23</v>
      </c>
      <c r="N8" t="s">
        <v>102</v>
      </c>
      <c r="Z8" t="s">
        <v>103</v>
      </c>
      <c r="AF8">
        <v>4.72</v>
      </c>
    </row>
    <row r="9" spans="1:36">
      <c r="A9">
        <v>8.26</v>
      </c>
      <c r="N9" t="s">
        <v>104</v>
      </c>
      <c r="T9" t="s">
        <v>105</v>
      </c>
      <c r="Z9" t="s">
        <v>106</v>
      </c>
      <c r="AF9">
        <v>3.55</v>
      </c>
    </row>
    <row r="10" spans="1:36">
      <c r="A10">
        <v>8.2799999999999994</v>
      </c>
      <c r="B10" t="s">
        <v>107</v>
      </c>
      <c r="T10" t="s">
        <v>108</v>
      </c>
      <c r="Z10" t="s">
        <v>109</v>
      </c>
      <c r="AF10">
        <v>3.44</v>
      </c>
    </row>
    <row r="11" spans="1:36">
      <c r="A11">
        <v>9.3000000000000007</v>
      </c>
      <c r="B11" t="s">
        <v>110</v>
      </c>
      <c r="N11" t="s">
        <v>111</v>
      </c>
      <c r="Z11" t="s">
        <v>112</v>
      </c>
      <c r="AF11">
        <v>5.58</v>
      </c>
    </row>
    <row r="12" spans="1:36">
      <c r="A12">
        <v>9.5</v>
      </c>
      <c r="B12" t="s">
        <v>113</v>
      </c>
      <c r="N12" t="s">
        <v>114</v>
      </c>
      <c r="Z12" t="s">
        <v>115</v>
      </c>
      <c r="AF12">
        <v>4.68</v>
      </c>
    </row>
    <row r="13" spans="1:36">
      <c r="A13">
        <v>9.6</v>
      </c>
      <c r="B13" t="s">
        <v>116</v>
      </c>
      <c r="N13" t="s">
        <v>117</v>
      </c>
      <c r="Z13" t="s">
        <v>118</v>
      </c>
      <c r="AF13">
        <v>3.93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A5873-2B67-42B1-BD6F-A21DEA6521FC}">
  <dimension ref="A1:Y27"/>
  <sheetViews>
    <sheetView workbookViewId="0">
      <selection activeCell="E27" sqref="E27"/>
    </sheetView>
  </sheetViews>
  <sheetFormatPr defaultRowHeight="15.75"/>
  <cols>
    <col min="12" max="12" width="10" customWidth="1"/>
    <col min="13" max="13" width="10.625" customWidth="1"/>
    <col min="14" max="14" width="10.25" customWidth="1"/>
    <col min="15" max="15" width="9.375" customWidth="1"/>
    <col min="16" max="16" width="10.125" customWidth="1"/>
    <col min="17" max="17" width="16.625" customWidth="1"/>
    <col min="24" max="24" width="12" bestFit="1" customWidth="1"/>
    <col min="25" max="25" width="12.125" bestFit="1" customWidth="1"/>
  </cols>
  <sheetData>
    <row r="1" spans="1:25">
      <c r="B1" t="s">
        <v>119</v>
      </c>
      <c r="N1" t="s">
        <v>1</v>
      </c>
      <c r="O1" t="s">
        <v>1</v>
      </c>
      <c r="P1" t="s">
        <v>120</v>
      </c>
      <c r="W1" s="6"/>
    </row>
    <row r="2" spans="1:25">
      <c r="A2" t="s">
        <v>3</v>
      </c>
      <c r="B2" t="s">
        <v>121</v>
      </c>
      <c r="C2" t="s">
        <v>122</v>
      </c>
      <c r="D2" t="s">
        <v>123</v>
      </c>
      <c r="E2" t="s">
        <v>7</v>
      </c>
      <c r="F2" t="s">
        <v>8</v>
      </c>
      <c r="G2" t="s">
        <v>9</v>
      </c>
      <c r="H2" t="s">
        <v>69</v>
      </c>
      <c r="I2" t="s">
        <v>11</v>
      </c>
      <c r="J2" t="s">
        <v>12</v>
      </c>
      <c r="K2" t="s">
        <v>13</v>
      </c>
      <c r="L2" t="s">
        <v>70</v>
      </c>
      <c r="M2" t="s">
        <v>15</v>
      </c>
      <c r="N2" t="s">
        <v>16</v>
      </c>
      <c r="O2" t="s">
        <v>17</v>
      </c>
      <c r="P2" t="s">
        <v>18</v>
      </c>
      <c r="R2" s="1" t="s">
        <v>19</v>
      </c>
      <c r="S2" s="1" t="s">
        <v>20</v>
      </c>
      <c r="U2" t="s">
        <v>21</v>
      </c>
      <c r="V2" t="s">
        <v>22</v>
      </c>
      <c r="W2" s="7" t="s">
        <v>23</v>
      </c>
      <c r="X2" s="5" t="s">
        <v>24</v>
      </c>
      <c r="Y2" t="s">
        <v>25</v>
      </c>
    </row>
    <row r="3" spans="1:25">
      <c r="A3" t="s">
        <v>26</v>
      </c>
      <c r="B3">
        <v>-526.47</v>
      </c>
      <c r="C3">
        <v>94.01</v>
      </c>
      <c r="D3">
        <v>277.5</v>
      </c>
      <c r="E3">
        <v>645.58000000000004</v>
      </c>
      <c r="F3">
        <v>-57.01</v>
      </c>
      <c r="G3">
        <v>123.12</v>
      </c>
      <c r="H3">
        <v>820.83</v>
      </c>
      <c r="I3">
        <v>1809.7</v>
      </c>
      <c r="J3">
        <v>619.53</v>
      </c>
      <c r="K3">
        <v>1245.8900000000001</v>
      </c>
      <c r="L3">
        <v>-743.46</v>
      </c>
      <c r="M3">
        <v>1693.72</v>
      </c>
      <c r="N3">
        <v>176.66</v>
      </c>
      <c r="O3">
        <v>271.18</v>
      </c>
      <c r="Q3" t="s">
        <v>124</v>
      </c>
      <c r="R3">
        <v>2635.57</v>
      </c>
      <c r="U3" s="2">
        <v>100000</v>
      </c>
      <c r="V3" s="2">
        <v>5000</v>
      </c>
      <c r="W3" s="7">
        <v>1</v>
      </c>
      <c r="X3" s="3">
        <f>(U3+V3)*W3</f>
        <v>105000</v>
      </c>
      <c r="Y3" s="4">
        <f>X3*(W3/4)</f>
        <v>26250</v>
      </c>
    </row>
    <row r="4" spans="1:25">
      <c r="A4" t="s">
        <v>27</v>
      </c>
      <c r="B4">
        <v>172.2</v>
      </c>
      <c r="C4">
        <v>0</v>
      </c>
      <c r="D4">
        <v>-500.1</v>
      </c>
      <c r="E4">
        <v>0</v>
      </c>
      <c r="F4">
        <v>980</v>
      </c>
      <c r="G4">
        <v>0</v>
      </c>
      <c r="H4">
        <v>0</v>
      </c>
      <c r="I4">
        <v>978.8</v>
      </c>
      <c r="J4">
        <v>1274.99</v>
      </c>
      <c r="K4">
        <v>-500.12</v>
      </c>
      <c r="L4">
        <v>-767.22</v>
      </c>
      <c r="M4">
        <v>0</v>
      </c>
      <c r="N4">
        <v>730.84</v>
      </c>
      <c r="O4">
        <v>713.16</v>
      </c>
      <c r="R4">
        <f>SUM(B4:O4)</f>
        <v>3082.5499999999997</v>
      </c>
      <c r="S4">
        <f>SUM(R3:R4)</f>
        <v>5718.12</v>
      </c>
      <c r="U4" s="2">
        <v>100000</v>
      </c>
      <c r="V4" s="2">
        <v>5000</v>
      </c>
      <c r="W4" s="6">
        <v>1</v>
      </c>
      <c r="X4" s="3">
        <f>(U4+V4)*W4</f>
        <v>105000</v>
      </c>
      <c r="Y4" s="4">
        <f>X4*(W4/4)</f>
        <v>26250</v>
      </c>
    </row>
    <row r="5" spans="1:25">
      <c r="A5" t="s">
        <v>28</v>
      </c>
      <c r="B5">
        <v>-505.44</v>
      </c>
      <c r="C5">
        <v>-6.81</v>
      </c>
      <c r="D5">
        <v>-503.04</v>
      </c>
      <c r="E5">
        <v>-23.56</v>
      </c>
      <c r="F5">
        <v>0</v>
      </c>
      <c r="G5">
        <v>0</v>
      </c>
      <c r="H5">
        <v>0</v>
      </c>
      <c r="I5">
        <v>-220.32</v>
      </c>
      <c r="J5">
        <v>541.44000000000005</v>
      </c>
      <c r="K5">
        <v>488.24</v>
      </c>
      <c r="L5">
        <v>-130.37</v>
      </c>
      <c r="M5">
        <v>0</v>
      </c>
      <c r="N5">
        <v>-511.06</v>
      </c>
      <c r="O5">
        <v>0</v>
      </c>
      <c r="W5" s="6"/>
    </row>
    <row r="6" spans="1:25">
      <c r="A6" t="s">
        <v>29</v>
      </c>
      <c r="B6">
        <v>-350.49</v>
      </c>
      <c r="D6">
        <v>-1109.4000000000001</v>
      </c>
      <c r="E6">
        <v>1678.54</v>
      </c>
      <c r="F6">
        <v>-537.20000000000005</v>
      </c>
      <c r="G6">
        <v>-1031.67</v>
      </c>
      <c r="H6">
        <v>452.15</v>
      </c>
      <c r="I6">
        <v>343.61</v>
      </c>
      <c r="J6">
        <v>0</v>
      </c>
      <c r="L6">
        <v>1406.5</v>
      </c>
      <c r="M6">
        <v>239.96</v>
      </c>
      <c r="N6">
        <v>-508.44</v>
      </c>
      <c r="O6">
        <v>-88.62</v>
      </c>
      <c r="P6">
        <v>459.1</v>
      </c>
    </row>
    <row r="7" spans="1:25">
      <c r="A7" t="s">
        <v>30</v>
      </c>
      <c r="B7">
        <v>-1409.1</v>
      </c>
      <c r="C7">
        <v>0</v>
      </c>
      <c r="D7">
        <v>0</v>
      </c>
      <c r="E7">
        <v>292.75</v>
      </c>
      <c r="F7">
        <v>-7.65</v>
      </c>
      <c r="G7">
        <v>572.4</v>
      </c>
      <c r="H7">
        <v>151.80000000000001</v>
      </c>
      <c r="I7">
        <v>2255.5</v>
      </c>
      <c r="J7">
        <v>-517.17999999999995</v>
      </c>
      <c r="K7">
        <v>0</v>
      </c>
      <c r="L7">
        <v>867</v>
      </c>
      <c r="M7">
        <v>-404.13</v>
      </c>
      <c r="N7">
        <v>-1249.42</v>
      </c>
      <c r="O7">
        <v>64.709999999999994</v>
      </c>
      <c r="P7">
        <v>176.16</v>
      </c>
    </row>
    <row r="8" spans="1:25">
      <c r="A8" t="s">
        <v>31</v>
      </c>
      <c r="B8">
        <v>0</v>
      </c>
      <c r="C8">
        <v>179.8</v>
      </c>
      <c r="D8">
        <v>62.22</v>
      </c>
      <c r="E8">
        <v>948.33</v>
      </c>
      <c r="F8">
        <v>430.46</v>
      </c>
      <c r="G8">
        <v>0</v>
      </c>
      <c r="H8">
        <v>79.349999999999994</v>
      </c>
      <c r="I8">
        <v>128.80000000000001</v>
      </c>
      <c r="J8">
        <v>149.38</v>
      </c>
      <c r="K8">
        <v>29.68</v>
      </c>
      <c r="L8">
        <v>262.64999999999998</v>
      </c>
      <c r="M8">
        <v>79.94</v>
      </c>
      <c r="N8">
        <v>347.13</v>
      </c>
      <c r="O8">
        <v>299.64</v>
      </c>
      <c r="P8">
        <v>443.53</v>
      </c>
    </row>
    <row r="9" spans="1:25">
      <c r="A9" t="s">
        <v>32</v>
      </c>
      <c r="B9">
        <v>903.78</v>
      </c>
      <c r="C9" s="11">
        <v>1528.23</v>
      </c>
      <c r="D9">
        <v>151.28</v>
      </c>
      <c r="E9">
        <v>500.5</v>
      </c>
      <c r="F9">
        <v>-499.4</v>
      </c>
      <c r="G9">
        <v>419.53</v>
      </c>
      <c r="H9">
        <v>362.4</v>
      </c>
      <c r="I9">
        <v>362.4</v>
      </c>
      <c r="J9">
        <v>208.34</v>
      </c>
      <c r="K9">
        <v>-213.34</v>
      </c>
      <c r="L9">
        <v>-140.63999999999999</v>
      </c>
      <c r="M9">
        <v>0</v>
      </c>
      <c r="N9">
        <v>475.48</v>
      </c>
      <c r="O9">
        <v>736.4</v>
      </c>
      <c r="P9">
        <v>-325.66000000000003</v>
      </c>
    </row>
    <row r="10" spans="1:25">
      <c r="A10" t="s">
        <v>33</v>
      </c>
      <c r="B10">
        <v>0</v>
      </c>
      <c r="C10">
        <v>116.76</v>
      </c>
      <c r="D10">
        <v>548.37</v>
      </c>
      <c r="E10">
        <v>501.16</v>
      </c>
      <c r="F10">
        <v>-404.88</v>
      </c>
      <c r="G10">
        <v>527.70000000000005</v>
      </c>
      <c r="H10">
        <v>0</v>
      </c>
      <c r="I10">
        <v>-170.66</v>
      </c>
      <c r="J10">
        <v>966.71</v>
      </c>
      <c r="K10">
        <v>438.45</v>
      </c>
      <c r="L10">
        <v>-711.2</v>
      </c>
      <c r="M10">
        <v>-17.7</v>
      </c>
      <c r="N10">
        <v>713.47</v>
      </c>
      <c r="O10">
        <v>0</v>
      </c>
      <c r="P10">
        <v>426.55</v>
      </c>
    </row>
    <row r="11" spans="1:25">
      <c r="A11" t="s">
        <v>34</v>
      </c>
      <c r="B11">
        <v>-505.11</v>
      </c>
      <c r="C11">
        <v>0</v>
      </c>
      <c r="D11">
        <v>556.32000000000005</v>
      </c>
      <c r="E11">
        <v>224.44</v>
      </c>
      <c r="F11">
        <v>830.3</v>
      </c>
      <c r="G11">
        <v>70.97</v>
      </c>
      <c r="H11">
        <v>0</v>
      </c>
      <c r="I11">
        <v>502.22</v>
      </c>
      <c r="J11">
        <v>-907.74</v>
      </c>
      <c r="K11">
        <v>200.41</v>
      </c>
      <c r="L11">
        <v>-138.88</v>
      </c>
      <c r="M11">
        <v>-672.53</v>
      </c>
      <c r="N11">
        <v>-1258.0999999999999</v>
      </c>
      <c r="O11">
        <v>256.68</v>
      </c>
      <c r="P11">
        <v>315.02</v>
      </c>
    </row>
    <row r="26" spans="1:16">
      <c r="A26" t="s">
        <v>49</v>
      </c>
      <c r="B26">
        <v>3618.9</v>
      </c>
      <c r="C26">
        <v>42.7</v>
      </c>
      <c r="D26">
        <v>242.4</v>
      </c>
      <c r="E26">
        <v>-218.01</v>
      </c>
      <c r="F26">
        <v>537</v>
      </c>
      <c r="G26">
        <v>-97.98</v>
      </c>
      <c r="H26">
        <v>0</v>
      </c>
      <c r="I26">
        <v>457.78</v>
      </c>
      <c r="J26">
        <v>1361.92</v>
      </c>
      <c r="K26">
        <v>249.6</v>
      </c>
      <c r="L26">
        <v>-602.97</v>
      </c>
      <c r="M26">
        <v>1496.82</v>
      </c>
      <c r="N26">
        <v>-936.06</v>
      </c>
      <c r="O26">
        <v>0</v>
      </c>
      <c r="P26">
        <v>747.12</v>
      </c>
    </row>
    <row r="27" spans="1:16">
      <c r="A27" t="s">
        <v>50</v>
      </c>
      <c r="D27">
        <v>-430.12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E0590-F30B-485E-BF89-A9B815768521}">
  <dimension ref="A1:AC32"/>
  <sheetViews>
    <sheetView workbookViewId="0">
      <selection activeCell="I16" sqref="I16"/>
    </sheetView>
  </sheetViews>
  <sheetFormatPr defaultRowHeight="15.75"/>
  <cols>
    <col min="1" max="1" width="11.625" customWidth="1"/>
    <col min="18" max="18" width="11.75" customWidth="1"/>
    <col min="27" max="27" width="9.625" customWidth="1"/>
    <col min="28" max="28" width="9.875" customWidth="1"/>
  </cols>
  <sheetData>
    <row r="1" spans="1:29">
      <c r="A1" s="12" t="s">
        <v>125</v>
      </c>
      <c r="B1">
        <f>SUM(B3:B30)</f>
        <v>20022.87</v>
      </c>
      <c r="C1">
        <f t="shared" ref="C1:P1" si="0">SUM(C3:C30)</f>
        <v>19176.73</v>
      </c>
      <c r="D1">
        <f t="shared" si="0"/>
        <v>12508.65</v>
      </c>
      <c r="E1">
        <f t="shared" si="0"/>
        <v>17025.509999999998</v>
      </c>
      <c r="F1">
        <f t="shared" si="0"/>
        <v>12269.530000000002</v>
      </c>
      <c r="G1">
        <f t="shared" si="0"/>
        <v>4644.82</v>
      </c>
      <c r="H1">
        <f t="shared" si="0"/>
        <v>5048.8</v>
      </c>
      <c r="I1">
        <f t="shared" si="0"/>
        <v>13417.5</v>
      </c>
      <c r="J1">
        <f t="shared" si="0"/>
        <v>10302.869999999999</v>
      </c>
      <c r="K1">
        <f t="shared" si="0"/>
        <v>5306.7</v>
      </c>
      <c r="L1">
        <f t="shared" si="0"/>
        <v>5631.4299999999994</v>
      </c>
      <c r="M1">
        <f t="shared" si="0"/>
        <v>6652.68</v>
      </c>
      <c r="N1">
        <f t="shared" si="0"/>
        <v>5515.49</v>
      </c>
      <c r="O1">
        <f t="shared" si="0"/>
        <v>5725.48</v>
      </c>
      <c r="P1">
        <f t="shared" si="0"/>
        <v>23877.099999999995</v>
      </c>
      <c r="R1" t="s">
        <v>126</v>
      </c>
      <c r="T1" t="s">
        <v>127</v>
      </c>
      <c r="U1" t="s">
        <v>128</v>
      </c>
      <c r="V1" t="s">
        <v>129</v>
      </c>
      <c r="W1" t="s">
        <v>80</v>
      </c>
      <c r="X1" t="s">
        <v>130</v>
      </c>
      <c r="Y1" t="s">
        <v>62</v>
      </c>
      <c r="AA1" t="s">
        <v>131</v>
      </c>
      <c r="AB1">
        <f>SUM(AB3:AB8)</f>
        <v>7688.869999999999</v>
      </c>
      <c r="AC1">
        <f>SUM(AC3:AC29)</f>
        <v>10888.789999999999</v>
      </c>
    </row>
    <row r="2" spans="1:29">
      <c r="B2" t="s">
        <v>132</v>
      </c>
      <c r="C2" t="s">
        <v>133</v>
      </c>
      <c r="D2" t="s">
        <v>134</v>
      </c>
      <c r="E2" t="s">
        <v>7</v>
      </c>
      <c r="F2" t="s">
        <v>8</v>
      </c>
      <c r="G2" t="s">
        <v>9</v>
      </c>
      <c r="H2" t="s">
        <v>69</v>
      </c>
      <c r="I2" t="s">
        <v>11</v>
      </c>
      <c r="J2" t="s">
        <v>12</v>
      </c>
      <c r="K2" t="s">
        <v>13</v>
      </c>
      <c r="L2" t="s">
        <v>70</v>
      </c>
      <c r="M2" t="s">
        <v>15</v>
      </c>
      <c r="N2" t="s">
        <v>16</v>
      </c>
      <c r="O2" t="s">
        <v>17</v>
      </c>
      <c r="P2" t="s">
        <v>18</v>
      </c>
      <c r="R2" t="s">
        <v>135</v>
      </c>
      <c r="AA2" s="1" t="s">
        <v>136</v>
      </c>
      <c r="AB2" s="1" t="s">
        <v>137</v>
      </c>
      <c r="AC2" s="1" t="s">
        <v>64</v>
      </c>
    </row>
    <row r="3" spans="1:29">
      <c r="A3" t="s">
        <v>26</v>
      </c>
      <c r="B3">
        <v>-526.47</v>
      </c>
      <c r="C3">
        <v>94.01</v>
      </c>
      <c r="D3">
        <v>277.5</v>
      </c>
      <c r="E3">
        <v>645.58000000000004</v>
      </c>
      <c r="F3">
        <v>1890.86</v>
      </c>
      <c r="G3">
        <v>123.12</v>
      </c>
      <c r="H3">
        <v>820.83</v>
      </c>
      <c r="I3">
        <v>1809.7</v>
      </c>
      <c r="J3">
        <v>619.53</v>
      </c>
      <c r="K3">
        <v>1245.8900000000001</v>
      </c>
      <c r="L3">
        <v>-743.46</v>
      </c>
      <c r="M3">
        <v>1693.72</v>
      </c>
      <c r="N3">
        <v>176.66</v>
      </c>
      <c r="O3">
        <v>1349.88</v>
      </c>
      <c r="P3">
        <v>4173.16</v>
      </c>
      <c r="R3" t="s">
        <v>138</v>
      </c>
      <c r="AB3">
        <v>3597.85</v>
      </c>
      <c r="AC3">
        <v>604.73</v>
      </c>
    </row>
    <row r="4" spans="1:29">
      <c r="A4" t="s">
        <v>27</v>
      </c>
      <c r="B4">
        <v>172.2</v>
      </c>
      <c r="C4">
        <v>0</v>
      </c>
      <c r="D4">
        <v>-731.01</v>
      </c>
      <c r="E4">
        <v>0</v>
      </c>
      <c r="F4">
        <v>1126.31</v>
      </c>
      <c r="G4">
        <v>0</v>
      </c>
      <c r="H4">
        <v>0</v>
      </c>
      <c r="I4">
        <v>978.8</v>
      </c>
      <c r="J4">
        <v>1274.99</v>
      </c>
      <c r="K4">
        <v>263.2</v>
      </c>
      <c r="L4">
        <v>-767.22</v>
      </c>
      <c r="M4">
        <v>0</v>
      </c>
      <c r="N4">
        <v>730.84</v>
      </c>
      <c r="O4">
        <v>494.56</v>
      </c>
      <c r="P4">
        <v>1635.38</v>
      </c>
      <c r="R4" t="s">
        <v>139</v>
      </c>
      <c r="Y4">
        <v>92.08</v>
      </c>
      <c r="AB4">
        <v>0</v>
      </c>
      <c r="AC4">
        <v>1301.52</v>
      </c>
    </row>
    <row r="5" spans="1:29">
      <c r="A5" t="s">
        <v>28</v>
      </c>
      <c r="B5">
        <v>-505.44</v>
      </c>
      <c r="C5">
        <v>-272.39999999999998</v>
      </c>
      <c r="D5">
        <v>-503.04</v>
      </c>
      <c r="E5">
        <v>525.29</v>
      </c>
      <c r="F5">
        <v>-1.74</v>
      </c>
      <c r="G5">
        <v>0</v>
      </c>
      <c r="H5">
        <v>0</v>
      </c>
      <c r="I5">
        <v>-220.32</v>
      </c>
      <c r="J5">
        <v>1109.3399999999999</v>
      </c>
      <c r="K5">
        <v>488.24</v>
      </c>
      <c r="L5">
        <v>-130.37</v>
      </c>
      <c r="M5">
        <v>0</v>
      </c>
      <c r="N5">
        <v>-353.21</v>
      </c>
      <c r="O5">
        <v>0</v>
      </c>
      <c r="P5">
        <v>3142.8</v>
      </c>
      <c r="R5" t="s">
        <v>70</v>
      </c>
      <c r="AB5">
        <v>1668.88</v>
      </c>
      <c r="AC5">
        <v>2827.16</v>
      </c>
    </row>
    <row r="6" spans="1:29">
      <c r="A6" t="s">
        <v>29</v>
      </c>
      <c r="B6">
        <v>-350.49</v>
      </c>
      <c r="C6">
        <v>13.78</v>
      </c>
      <c r="D6">
        <v>-1109.4000000000001</v>
      </c>
      <c r="E6">
        <v>1678.54</v>
      </c>
      <c r="F6">
        <v>-537.20000000000005</v>
      </c>
      <c r="G6">
        <v>-1031.67</v>
      </c>
      <c r="H6">
        <v>452.15</v>
      </c>
      <c r="I6">
        <v>717.5</v>
      </c>
      <c r="J6">
        <v>0</v>
      </c>
      <c r="K6">
        <v>170.16</v>
      </c>
      <c r="L6">
        <v>1405.6</v>
      </c>
      <c r="M6">
        <v>841.56</v>
      </c>
      <c r="N6">
        <v>1049.0999999999999</v>
      </c>
      <c r="O6">
        <v>-88.62</v>
      </c>
      <c r="P6">
        <v>467.78</v>
      </c>
      <c r="R6" t="s">
        <v>140</v>
      </c>
      <c r="Y6">
        <v>4.43</v>
      </c>
      <c r="AB6">
        <v>-450.71</v>
      </c>
      <c r="AC6">
        <v>-29.74</v>
      </c>
    </row>
    <row r="7" spans="1:29">
      <c r="A7" t="s">
        <v>30</v>
      </c>
      <c r="B7">
        <v>-1077.6500000000001</v>
      </c>
      <c r="C7">
        <v>0</v>
      </c>
      <c r="D7">
        <v>0</v>
      </c>
      <c r="E7">
        <v>1277.5</v>
      </c>
      <c r="F7">
        <v>100.3</v>
      </c>
      <c r="G7">
        <v>1036.94</v>
      </c>
      <c r="H7">
        <v>151.80000000000001</v>
      </c>
      <c r="I7">
        <v>2255.5</v>
      </c>
      <c r="J7">
        <v>798.02</v>
      </c>
      <c r="K7">
        <v>0</v>
      </c>
      <c r="L7">
        <v>867</v>
      </c>
      <c r="M7">
        <v>26.66</v>
      </c>
      <c r="N7">
        <v>-1249.42</v>
      </c>
      <c r="O7">
        <v>64.709999999999994</v>
      </c>
      <c r="P7">
        <v>176.16</v>
      </c>
      <c r="R7" t="s">
        <v>141</v>
      </c>
      <c r="Y7">
        <v>3.3</v>
      </c>
      <c r="AB7">
        <v>377.41</v>
      </c>
      <c r="AC7">
        <v>-991.79</v>
      </c>
    </row>
    <row r="8" spans="1:29">
      <c r="A8" t="s">
        <v>31</v>
      </c>
      <c r="B8">
        <v>0</v>
      </c>
      <c r="C8">
        <v>179.8</v>
      </c>
      <c r="D8">
        <v>62.22</v>
      </c>
      <c r="E8">
        <v>948.33</v>
      </c>
      <c r="F8">
        <v>430.46</v>
      </c>
      <c r="G8">
        <v>0</v>
      </c>
      <c r="H8">
        <v>79.349999999999994</v>
      </c>
      <c r="I8">
        <v>128.80000000000001</v>
      </c>
      <c r="J8">
        <v>149.38</v>
      </c>
      <c r="K8">
        <v>29.68</v>
      </c>
      <c r="L8">
        <v>262.64999999999998</v>
      </c>
      <c r="M8">
        <v>79.94</v>
      </c>
      <c r="N8">
        <v>347.13</v>
      </c>
      <c r="O8">
        <v>299.64</v>
      </c>
      <c r="P8">
        <v>443.53</v>
      </c>
      <c r="R8" s="1" t="s">
        <v>142</v>
      </c>
      <c r="Y8" s="1">
        <v>7.54</v>
      </c>
      <c r="AB8">
        <v>2495.44</v>
      </c>
      <c r="AC8">
        <v>82.5</v>
      </c>
    </row>
    <row r="9" spans="1:29">
      <c r="A9" t="s">
        <v>32</v>
      </c>
      <c r="B9">
        <v>903.78</v>
      </c>
      <c r="C9" s="1">
        <v>1528.23</v>
      </c>
      <c r="D9">
        <v>151.28</v>
      </c>
      <c r="E9">
        <v>500.5</v>
      </c>
      <c r="F9">
        <v>-499.4</v>
      </c>
      <c r="G9">
        <v>419.53</v>
      </c>
      <c r="H9">
        <v>362.4</v>
      </c>
      <c r="I9">
        <v>362.4</v>
      </c>
      <c r="J9">
        <v>208.34</v>
      </c>
      <c r="K9">
        <v>-213.34</v>
      </c>
      <c r="L9">
        <v>-140.63999999999999</v>
      </c>
      <c r="M9">
        <v>0</v>
      </c>
      <c r="N9">
        <v>475.48</v>
      </c>
      <c r="O9">
        <v>736.4</v>
      </c>
      <c r="P9">
        <v>-325.66000000000003</v>
      </c>
      <c r="AC9">
        <v>3737.7</v>
      </c>
    </row>
    <row r="10" spans="1:29">
      <c r="A10" t="s">
        <v>33</v>
      </c>
      <c r="B10">
        <v>0</v>
      </c>
      <c r="C10">
        <v>116.76</v>
      </c>
      <c r="D10">
        <v>548.37</v>
      </c>
      <c r="E10">
        <v>501.16</v>
      </c>
      <c r="F10">
        <v>-404.88</v>
      </c>
      <c r="G10">
        <v>527.70000000000005</v>
      </c>
      <c r="H10">
        <v>0</v>
      </c>
      <c r="I10">
        <v>-170.66</v>
      </c>
      <c r="J10">
        <v>966.71</v>
      </c>
      <c r="K10">
        <v>438.45</v>
      </c>
      <c r="L10">
        <v>-711.2</v>
      </c>
      <c r="M10">
        <v>-17.7</v>
      </c>
      <c r="N10">
        <v>713.47</v>
      </c>
      <c r="O10">
        <v>0</v>
      </c>
      <c r="P10">
        <v>426.55</v>
      </c>
      <c r="AC10">
        <v>3328.65</v>
      </c>
    </row>
    <row r="11" spans="1:29">
      <c r="A11" t="s">
        <v>34</v>
      </c>
      <c r="B11">
        <v>-505.11</v>
      </c>
      <c r="C11">
        <v>0</v>
      </c>
      <c r="D11">
        <v>556.32000000000005</v>
      </c>
      <c r="E11">
        <v>224.44</v>
      </c>
      <c r="F11">
        <v>830.3</v>
      </c>
      <c r="G11">
        <v>70.97</v>
      </c>
      <c r="H11">
        <v>0</v>
      </c>
      <c r="I11">
        <v>502.22</v>
      </c>
      <c r="J11">
        <v>-907.74</v>
      </c>
      <c r="K11">
        <v>200.41</v>
      </c>
      <c r="L11">
        <v>-138.88</v>
      </c>
      <c r="M11">
        <v>-672.53</v>
      </c>
      <c r="N11">
        <v>-1258.0999999999999</v>
      </c>
      <c r="O11">
        <v>256.68</v>
      </c>
      <c r="P11">
        <v>315.02</v>
      </c>
      <c r="AC11">
        <v>673.63</v>
      </c>
    </row>
    <row r="12" spans="1:29">
      <c r="A12" t="s">
        <v>35</v>
      </c>
      <c r="B12">
        <v>404.81</v>
      </c>
      <c r="C12">
        <v>5880.19</v>
      </c>
      <c r="D12">
        <v>0</v>
      </c>
      <c r="E12">
        <v>-508</v>
      </c>
      <c r="F12">
        <v>2333.36</v>
      </c>
      <c r="G12">
        <v>-5.1100000000000003</v>
      </c>
      <c r="H12">
        <v>297.2</v>
      </c>
      <c r="I12">
        <v>0</v>
      </c>
      <c r="J12">
        <v>581.22</v>
      </c>
      <c r="K12">
        <v>0</v>
      </c>
      <c r="L12">
        <v>0</v>
      </c>
      <c r="M12">
        <v>354.96</v>
      </c>
      <c r="N12">
        <v>66.099999999999994</v>
      </c>
      <c r="O12">
        <v>221.11</v>
      </c>
      <c r="P12">
        <v>808.3</v>
      </c>
      <c r="AC12">
        <v>148.16</v>
      </c>
    </row>
    <row r="13" spans="1:29">
      <c r="A13" t="s">
        <v>36</v>
      </c>
      <c r="B13">
        <v>361.52</v>
      </c>
      <c r="C13">
        <v>268.27999999999997</v>
      </c>
      <c r="E13">
        <v>1725.93</v>
      </c>
      <c r="F13">
        <v>964.74</v>
      </c>
      <c r="G13">
        <v>0</v>
      </c>
      <c r="H13">
        <v>-505.26</v>
      </c>
      <c r="I13">
        <v>-783.07</v>
      </c>
      <c r="J13">
        <v>-878.18</v>
      </c>
      <c r="K13">
        <v>0</v>
      </c>
      <c r="L13">
        <v>-800.59</v>
      </c>
      <c r="M13">
        <v>1003.02</v>
      </c>
      <c r="N13" s="1">
        <v>-164.24</v>
      </c>
      <c r="O13">
        <v>261.60000000000002</v>
      </c>
      <c r="P13">
        <v>741.27</v>
      </c>
      <c r="AC13">
        <v>731.67</v>
      </c>
    </row>
    <row r="14" spans="1:29">
      <c r="A14" t="s">
        <v>37</v>
      </c>
      <c r="B14">
        <v>661.4</v>
      </c>
      <c r="C14">
        <v>1349.59</v>
      </c>
      <c r="D14">
        <v>0</v>
      </c>
      <c r="E14">
        <v>540.20000000000005</v>
      </c>
      <c r="F14">
        <v>34.44</v>
      </c>
      <c r="G14">
        <v>552.25</v>
      </c>
      <c r="H14">
        <v>401.7</v>
      </c>
      <c r="I14">
        <v>130.84</v>
      </c>
      <c r="J14">
        <v>362.79</v>
      </c>
      <c r="K14">
        <v>0</v>
      </c>
      <c r="L14">
        <v>1273.8399999999999</v>
      </c>
      <c r="M14">
        <v>0</v>
      </c>
      <c r="N14">
        <v>-509.4</v>
      </c>
      <c r="O14">
        <v>301.54000000000002</v>
      </c>
      <c r="P14">
        <v>881.99</v>
      </c>
      <c r="R14" t="s">
        <v>123</v>
      </c>
      <c r="AC14">
        <v>-1525.4</v>
      </c>
    </row>
    <row r="15" spans="1:29">
      <c r="A15" t="s">
        <v>38</v>
      </c>
      <c r="B15">
        <v>0</v>
      </c>
      <c r="C15">
        <v>1599.33</v>
      </c>
      <c r="D15">
        <v>0</v>
      </c>
      <c r="E15">
        <v>677.04</v>
      </c>
      <c r="F15">
        <v>202.52</v>
      </c>
      <c r="G15">
        <v>433.32</v>
      </c>
      <c r="H15">
        <v>0</v>
      </c>
      <c r="I15">
        <v>-690.49</v>
      </c>
      <c r="J15">
        <v>522.26</v>
      </c>
      <c r="K15">
        <v>0</v>
      </c>
      <c r="L15">
        <v>0</v>
      </c>
      <c r="M15">
        <v>189.58</v>
      </c>
      <c r="N15">
        <v>-46.6</v>
      </c>
      <c r="O15">
        <v>190.44</v>
      </c>
      <c r="P15">
        <v>812.93</v>
      </c>
      <c r="R15" t="s">
        <v>143</v>
      </c>
      <c r="Y15">
        <v>6.92</v>
      </c>
    </row>
    <row r="16" spans="1:29">
      <c r="A16" t="s">
        <v>39</v>
      </c>
      <c r="B16" s="1">
        <v>816.99</v>
      </c>
      <c r="C16">
        <v>1616.32</v>
      </c>
      <c r="D16">
        <v>183.92</v>
      </c>
      <c r="E16">
        <v>221.43</v>
      </c>
      <c r="F16">
        <v>-821.03</v>
      </c>
      <c r="G16">
        <v>109.34</v>
      </c>
      <c r="H16">
        <v>-591.12</v>
      </c>
      <c r="I16">
        <v>163.16999999999999</v>
      </c>
      <c r="J16">
        <v>1175.6099999999999</v>
      </c>
      <c r="K16">
        <v>-233.86</v>
      </c>
      <c r="L16">
        <v>-966.85</v>
      </c>
      <c r="M16">
        <v>171.6</v>
      </c>
      <c r="N16">
        <v>-183.6</v>
      </c>
      <c r="O16">
        <v>-35.93</v>
      </c>
      <c r="P16">
        <v>-536.85</v>
      </c>
      <c r="R16" t="s">
        <v>144</v>
      </c>
      <c r="Y16">
        <v>3.3</v>
      </c>
    </row>
    <row r="17" spans="1:25">
      <c r="A17" t="s">
        <v>40</v>
      </c>
      <c r="B17">
        <v>593.64</v>
      </c>
      <c r="C17">
        <v>606.57000000000005</v>
      </c>
      <c r="D17">
        <v>114.95</v>
      </c>
      <c r="E17">
        <v>633.36</v>
      </c>
      <c r="F17">
        <v>180.11</v>
      </c>
      <c r="G17">
        <v>392.28</v>
      </c>
      <c r="H17">
        <v>391.72</v>
      </c>
      <c r="I17">
        <v>-44.06</v>
      </c>
      <c r="J17">
        <v>350.76</v>
      </c>
      <c r="K17">
        <v>-89.03</v>
      </c>
      <c r="L17">
        <v>0</v>
      </c>
      <c r="M17">
        <v>-668.56</v>
      </c>
      <c r="N17">
        <v>587.88</v>
      </c>
      <c r="O17">
        <v>-42.32</v>
      </c>
      <c r="P17">
        <v>51.31</v>
      </c>
      <c r="R17" s="1" t="s">
        <v>65</v>
      </c>
      <c r="Y17" s="1">
        <v>41.96</v>
      </c>
    </row>
    <row r="18" spans="1:25">
      <c r="A18" t="s">
        <v>41</v>
      </c>
      <c r="B18">
        <v>52.78</v>
      </c>
      <c r="C18">
        <v>-497.08</v>
      </c>
      <c r="D18">
        <v>5223.3100000000004</v>
      </c>
      <c r="E18">
        <v>-233.3</v>
      </c>
      <c r="F18">
        <v>458.38</v>
      </c>
      <c r="G18">
        <v>162.69</v>
      </c>
      <c r="H18">
        <v>0</v>
      </c>
      <c r="I18">
        <v>-368.21</v>
      </c>
      <c r="J18">
        <v>490.86</v>
      </c>
      <c r="K18">
        <v>0</v>
      </c>
      <c r="L18">
        <v>-505.11</v>
      </c>
      <c r="M18">
        <v>784.5</v>
      </c>
      <c r="N18">
        <v>225.42</v>
      </c>
      <c r="O18">
        <v>84.92</v>
      </c>
      <c r="P18">
        <v>1286.31</v>
      </c>
    </row>
    <row r="19" spans="1:25">
      <c r="A19" t="s">
        <v>42</v>
      </c>
      <c r="B19">
        <v>972.68</v>
      </c>
      <c r="C19">
        <v>0</v>
      </c>
      <c r="D19">
        <v>368.64</v>
      </c>
      <c r="E19">
        <v>94.38</v>
      </c>
      <c r="F19">
        <v>1433.13</v>
      </c>
      <c r="G19">
        <v>134.46</v>
      </c>
      <c r="H19">
        <v>0</v>
      </c>
      <c r="I19">
        <v>503.25</v>
      </c>
      <c r="J19">
        <v>949.63</v>
      </c>
      <c r="K19">
        <v>0</v>
      </c>
      <c r="L19">
        <v>0</v>
      </c>
      <c r="M19">
        <v>484.87</v>
      </c>
      <c r="N19">
        <v>15.87</v>
      </c>
      <c r="O19">
        <v>0</v>
      </c>
      <c r="P19">
        <v>1946.72</v>
      </c>
    </row>
    <row r="20" spans="1:25">
      <c r="A20" t="s">
        <v>43</v>
      </c>
      <c r="B20">
        <v>3053.47</v>
      </c>
      <c r="C20">
        <v>229.89</v>
      </c>
      <c r="D20">
        <v>437.58</v>
      </c>
      <c r="E20">
        <v>-363.2</v>
      </c>
      <c r="F20">
        <v>1336.2</v>
      </c>
      <c r="G20">
        <v>356.56</v>
      </c>
      <c r="H20">
        <v>0</v>
      </c>
      <c r="I20">
        <v>430.67</v>
      </c>
      <c r="J20">
        <v>-93.93</v>
      </c>
      <c r="K20">
        <v>-31.07</v>
      </c>
      <c r="L20">
        <v>418.08</v>
      </c>
      <c r="M20">
        <v>-286.7</v>
      </c>
      <c r="N20">
        <v>-5.47</v>
      </c>
      <c r="O20">
        <v>66.209999999999994</v>
      </c>
      <c r="P20">
        <v>2005.35</v>
      </c>
    </row>
    <row r="21" spans="1:25">
      <c r="A21" t="s">
        <v>44</v>
      </c>
      <c r="B21">
        <v>1597.86</v>
      </c>
      <c r="C21">
        <v>699.73</v>
      </c>
      <c r="D21">
        <v>50.47</v>
      </c>
      <c r="E21">
        <v>1635.83</v>
      </c>
      <c r="F21">
        <v>149.16999999999999</v>
      </c>
      <c r="G21">
        <v>-28.24</v>
      </c>
      <c r="H21">
        <v>100.14</v>
      </c>
      <c r="I21">
        <v>848.31</v>
      </c>
      <c r="J21">
        <v>176.98</v>
      </c>
      <c r="K21">
        <v>0</v>
      </c>
      <c r="L21">
        <v>4003.61</v>
      </c>
      <c r="M21">
        <v>158.38</v>
      </c>
      <c r="N21">
        <v>1065.3800000000001</v>
      </c>
      <c r="O21">
        <v>305.52</v>
      </c>
      <c r="P21">
        <v>888.52</v>
      </c>
    </row>
    <row r="22" spans="1:25">
      <c r="A22" s="13" t="s">
        <v>45</v>
      </c>
      <c r="B22">
        <v>101.13</v>
      </c>
      <c r="C22">
        <v>775.2</v>
      </c>
      <c r="D22">
        <v>32.57</v>
      </c>
      <c r="E22">
        <v>533.99</v>
      </c>
      <c r="F22">
        <v>204.26</v>
      </c>
      <c r="G22">
        <v>219.29</v>
      </c>
      <c r="H22">
        <v>249</v>
      </c>
      <c r="I22">
        <v>639.19000000000005</v>
      </c>
      <c r="J22">
        <v>-247.37</v>
      </c>
      <c r="K22">
        <v>1675.48</v>
      </c>
      <c r="L22">
        <v>358.15</v>
      </c>
      <c r="M22">
        <v>733.82</v>
      </c>
      <c r="N22">
        <v>-377.58</v>
      </c>
      <c r="O22">
        <v>-54.02</v>
      </c>
      <c r="P22">
        <v>513.72</v>
      </c>
    </row>
    <row r="23" spans="1:25">
      <c r="A23" t="s">
        <v>46</v>
      </c>
      <c r="B23">
        <v>1116.8699999999999</v>
      </c>
      <c r="C23">
        <v>411.18</v>
      </c>
      <c r="D23">
        <v>1103.08</v>
      </c>
      <c r="E23">
        <v>1038.1400000000001</v>
      </c>
      <c r="F23">
        <v>399.49</v>
      </c>
      <c r="G23">
        <v>0</v>
      </c>
      <c r="H23">
        <v>49.21</v>
      </c>
      <c r="I23">
        <v>90.18</v>
      </c>
      <c r="J23">
        <v>794.41</v>
      </c>
      <c r="K23">
        <v>-192.63</v>
      </c>
      <c r="L23">
        <v>-143.26</v>
      </c>
      <c r="M23">
        <v>0</v>
      </c>
      <c r="N23">
        <v>75.17</v>
      </c>
      <c r="O23">
        <v>0</v>
      </c>
      <c r="P23">
        <v>1226.28</v>
      </c>
    </row>
    <row r="24" spans="1:25">
      <c r="A24" t="s">
        <v>47</v>
      </c>
      <c r="B24">
        <v>-388.11</v>
      </c>
      <c r="C24">
        <v>287.17</v>
      </c>
      <c r="D24">
        <v>375.79</v>
      </c>
      <c r="E24">
        <v>835.95</v>
      </c>
      <c r="F24">
        <v>694.25</v>
      </c>
      <c r="G24">
        <v>220.05</v>
      </c>
      <c r="H24">
        <v>-74.28</v>
      </c>
      <c r="I24">
        <v>340.76</v>
      </c>
      <c r="J24">
        <v>-33.700000000000003</v>
      </c>
      <c r="K24">
        <v>-225.54</v>
      </c>
      <c r="L24">
        <v>142.85</v>
      </c>
      <c r="M24">
        <v>341.14</v>
      </c>
      <c r="N24">
        <v>1684.2</v>
      </c>
      <c r="O24">
        <v>179.17</v>
      </c>
      <c r="P24">
        <v>-15.47</v>
      </c>
    </row>
    <row r="25" spans="1:25">
      <c r="A25" t="s">
        <v>48</v>
      </c>
      <c r="B25">
        <v>547.54</v>
      </c>
      <c r="C25">
        <v>902.72</v>
      </c>
      <c r="D25">
        <v>687</v>
      </c>
      <c r="E25">
        <v>352.02</v>
      </c>
      <c r="F25">
        <v>634.20000000000005</v>
      </c>
      <c r="G25">
        <v>-5.03</v>
      </c>
      <c r="H25">
        <v>0</v>
      </c>
      <c r="I25">
        <v>61.27</v>
      </c>
      <c r="J25">
        <v>-315.18</v>
      </c>
      <c r="K25">
        <v>825.5</v>
      </c>
      <c r="L25" s="1">
        <v>607.32000000000005</v>
      </c>
      <c r="M25">
        <v>-18.7</v>
      </c>
      <c r="N25">
        <v>628.1</v>
      </c>
      <c r="O25">
        <v>191.79</v>
      </c>
      <c r="P25">
        <v>-581.47</v>
      </c>
    </row>
    <row r="26" spans="1:25">
      <c r="A26" t="s">
        <v>49</v>
      </c>
      <c r="B26" s="20">
        <v>5192.4399999999996</v>
      </c>
      <c r="C26">
        <v>732.46</v>
      </c>
      <c r="D26">
        <v>242.4</v>
      </c>
      <c r="E26">
        <v>733.59</v>
      </c>
      <c r="F26">
        <v>706.44</v>
      </c>
      <c r="G26">
        <v>675.61</v>
      </c>
      <c r="H26">
        <v>0</v>
      </c>
      <c r="I26">
        <v>1329.13</v>
      </c>
      <c r="J26">
        <v>1361.92</v>
      </c>
      <c r="K26">
        <v>249.6</v>
      </c>
      <c r="L26">
        <v>114.4</v>
      </c>
      <c r="M26">
        <v>1496.82</v>
      </c>
      <c r="N26">
        <v>-936.06</v>
      </c>
      <c r="O26">
        <v>0</v>
      </c>
      <c r="P26">
        <v>1020.77</v>
      </c>
    </row>
    <row r="27" spans="1:25">
      <c r="A27" t="s">
        <v>50</v>
      </c>
      <c r="B27">
        <v>1943.86</v>
      </c>
      <c r="C27">
        <v>1043.1300000000001</v>
      </c>
      <c r="D27">
        <v>3587.05</v>
      </c>
      <c r="E27">
        <v>194.3</v>
      </c>
      <c r="F27">
        <v>828.99</v>
      </c>
      <c r="G27">
        <v>541.91999999999996</v>
      </c>
      <c r="H27">
        <v>-630.84</v>
      </c>
      <c r="I27">
        <v>514.05999999999995</v>
      </c>
      <c r="J27">
        <v>-135.63</v>
      </c>
      <c r="K27">
        <v>117.72</v>
      </c>
      <c r="L27">
        <v>366.18</v>
      </c>
      <c r="M27">
        <v>0</v>
      </c>
      <c r="N27">
        <v>5.47</v>
      </c>
      <c r="O27">
        <v>544.5</v>
      </c>
      <c r="P27">
        <v>1002.11</v>
      </c>
    </row>
    <row r="28" spans="1:25">
      <c r="A28" t="s">
        <v>51</v>
      </c>
      <c r="B28">
        <v>-507.4</v>
      </c>
      <c r="C28">
        <v>875.39</v>
      </c>
      <c r="D28">
        <v>412.89</v>
      </c>
      <c r="E28">
        <v>110.55</v>
      </c>
      <c r="F28">
        <v>-226.32</v>
      </c>
      <c r="G28">
        <v>-76.52</v>
      </c>
      <c r="H28" s="1">
        <v>945.7</v>
      </c>
      <c r="I28">
        <v>198.34</v>
      </c>
      <c r="J28">
        <v>1008</v>
      </c>
      <c r="K28">
        <v>233.08</v>
      </c>
      <c r="L28">
        <v>854.58</v>
      </c>
      <c r="M28">
        <v>2.02</v>
      </c>
      <c r="N28">
        <v>-505.11</v>
      </c>
      <c r="O28">
        <v>495</v>
      </c>
      <c r="P28">
        <v>620.76</v>
      </c>
    </row>
    <row r="29" spans="1:25">
      <c r="A29" t="s">
        <v>52</v>
      </c>
      <c r="B29">
        <v>1652.21</v>
      </c>
      <c r="C29">
        <v>1099.56</v>
      </c>
      <c r="D29">
        <v>409.44</v>
      </c>
      <c r="E29">
        <v>1234.24</v>
      </c>
      <c r="F29">
        <v>-475.42</v>
      </c>
      <c r="G29">
        <v>-510.84</v>
      </c>
      <c r="H29">
        <v>778.76</v>
      </c>
      <c r="I29">
        <v>750.76</v>
      </c>
      <c r="J29">
        <v>284.64</v>
      </c>
      <c r="K29">
        <v>166.26</v>
      </c>
      <c r="L29">
        <v>-30.35</v>
      </c>
      <c r="M29">
        <v>-520.80999999999995</v>
      </c>
      <c r="N29">
        <v>2623.31</v>
      </c>
      <c r="O29">
        <v>-271.72000000000003</v>
      </c>
      <c r="P29">
        <v>69.12</v>
      </c>
    </row>
    <row r="30" spans="1:25">
      <c r="A30" t="s">
        <v>53</v>
      </c>
      <c r="B30">
        <v>3738.36</v>
      </c>
      <c r="C30">
        <v>-363.08</v>
      </c>
      <c r="D30">
        <v>27.32</v>
      </c>
      <c r="E30">
        <v>1267.72</v>
      </c>
      <c r="F30">
        <v>297.61</v>
      </c>
      <c r="G30">
        <v>326.2</v>
      </c>
      <c r="H30">
        <v>1770.34</v>
      </c>
      <c r="I30">
        <v>2939.46</v>
      </c>
      <c r="J30">
        <v>-270.79000000000002</v>
      </c>
      <c r="K30">
        <v>188.5</v>
      </c>
      <c r="L30">
        <v>35.1</v>
      </c>
      <c r="M30">
        <v>475.09</v>
      </c>
      <c r="N30">
        <v>634.70000000000005</v>
      </c>
      <c r="O30">
        <v>174.42</v>
      </c>
      <c r="P30">
        <v>680.71</v>
      </c>
    </row>
    <row r="31" spans="1:25">
      <c r="A31" t="s">
        <v>54</v>
      </c>
      <c r="B31">
        <v>-103.08</v>
      </c>
      <c r="C31">
        <v>504.14</v>
      </c>
      <c r="D31">
        <v>1846.6</v>
      </c>
      <c r="E31">
        <v>253.85</v>
      </c>
      <c r="F31">
        <v>101.99</v>
      </c>
      <c r="G31">
        <v>0</v>
      </c>
      <c r="H31">
        <v>-299.06</v>
      </c>
      <c r="I31">
        <v>2978.54</v>
      </c>
      <c r="J31">
        <v>-343.01</v>
      </c>
      <c r="K31">
        <v>1421.4</v>
      </c>
      <c r="L31">
        <v>0</v>
      </c>
      <c r="M31">
        <v>-581.29</v>
      </c>
      <c r="N31">
        <v>1951.38</v>
      </c>
      <c r="O31">
        <v>0</v>
      </c>
      <c r="P31">
        <v>0</v>
      </c>
    </row>
    <row r="32" spans="1:25">
      <c r="A32" t="s">
        <v>55</v>
      </c>
      <c r="B32">
        <v>2374.42</v>
      </c>
      <c r="C32">
        <v>1096.26</v>
      </c>
      <c r="D32">
        <v>403.82</v>
      </c>
      <c r="E32">
        <v>528.51</v>
      </c>
      <c r="F32">
        <v>46.98</v>
      </c>
      <c r="G32">
        <v>0</v>
      </c>
      <c r="H32">
        <v>140.56</v>
      </c>
      <c r="I32">
        <v>917.12</v>
      </c>
      <c r="J32">
        <v>-257.07</v>
      </c>
      <c r="K32">
        <v>190.89</v>
      </c>
      <c r="L32">
        <v>0</v>
      </c>
      <c r="M32">
        <v>304.56</v>
      </c>
      <c r="N32">
        <v>0</v>
      </c>
      <c r="O32">
        <v>0</v>
      </c>
      <c r="P32">
        <v>240.55</v>
      </c>
    </row>
  </sheetData>
  <conditionalFormatting sqref="B1:P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P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Zach Oakes</dc:creator>
  <cp:keywords/>
  <dc:description/>
  <cp:lastModifiedBy>Zach Oakes</cp:lastModifiedBy>
  <cp:revision/>
  <dcterms:created xsi:type="dcterms:W3CDTF">2019-08-01T18:41:38Z</dcterms:created>
  <dcterms:modified xsi:type="dcterms:W3CDTF">2019-09-13T19:23:44Z</dcterms:modified>
  <cp:category/>
  <cp:contentStatus/>
</cp:coreProperties>
</file>