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2408038\OneDrive - 緯創軟體股份有限公司\桌面\AI\營收及關係人公告檔案\關係人\"/>
    </mc:Choice>
  </mc:AlternateContent>
  <bookViews>
    <workbookView xWindow="0" yWindow="0" windowWidth="19200" windowHeight="7575" tabRatio="907" activeTab="1"/>
  </bookViews>
  <sheets>
    <sheet name="1.公告(千元)" sheetId="10" r:id="rId1"/>
    <sheet name="1-1.公告(元)" sheetId="49" r:id="rId2"/>
    <sheet name="MRS0014" sheetId="52" r:id="rId3"/>
    <sheet name="RPTIS10" sheetId="53" r:id="rId4"/>
    <sheet name="2-3.銷貨明細" sheetId="11" r:id="rId5"/>
    <sheet name="2-4.緯昌" sheetId="29" state="hidden" r:id="rId6"/>
    <sheet name="工作表1" sheetId="43" state="hidden" r:id="rId7"/>
    <sheet name="3-2.進貨明細" sheetId="8" r:id="rId8"/>
    <sheet name="3-3.進貨EBook" sheetId="22" state="hidden" r:id="rId9"/>
    <sheet name="4-2.合約資產" sheetId="27" state="hidden" r:id="rId10"/>
    <sheet name="4-3.應收關係人科餘" sheetId="14" r:id="rId11"/>
    <sheet name="合約資產" sheetId="47" r:id="rId12"/>
    <sheet name="MRS0034" sheetId="54" r:id="rId13"/>
    <sheet name="6.取得資產" sheetId="5" r:id="rId14"/>
    <sheet name="7.處分資產" sheetId="6" r:id="rId15"/>
    <sheet name="8.匯率" sheetId="48" r:id="rId16"/>
    <sheet name="關係企業(人)" sheetId="50" r:id="rId17"/>
  </sheets>
  <externalReferences>
    <externalReference r:id="rId18"/>
  </externalReferences>
  <definedNames>
    <definedName name="_xlnm._FilterDatabase" localSheetId="4" hidden="1">'2-3.銷貨明細'!$A$1:$AL$1427</definedName>
    <definedName name="_xlnm._FilterDatabase" localSheetId="10" hidden="1">'4-3.應收關係人科餘'!$A$1:$Y$169</definedName>
    <definedName name="_xlnm.Print_Area" localSheetId="0">'1.公告(千元)'!$A$1:$Z$51</definedName>
    <definedName name="_xlnm.Print_Area" localSheetId="1">'1-1.公告(元)'!$A$1:$AB$51</definedName>
    <definedName name="_xlnm.Print_Area" localSheetId="7">'3-2.進貨明細'!$A$1:$O$15</definedName>
    <definedName name="_xlnm.Print_Area" localSheetId="9">'4-2.合約資產'!$A$1:$X$20</definedName>
    <definedName name="_xlnm.Print_Area" localSheetId="13">'6.取得資產'!$A$1:$K$19</definedName>
    <definedName name="_xlnm.Print_Area" localSheetId="14">'7.處分資產'!$A$1:$L$13</definedName>
  </definedNames>
  <calcPr calcId="162913"/>
</workbook>
</file>

<file path=xl/calcChain.xml><?xml version="1.0" encoding="utf-8"?>
<calcChain xmlns="http://schemas.openxmlformats.org/spreadsheetml/2006/main">
  <c r="F21" i="49" l="1"/>
  <c r="F22" i="49"/>
  <c r="F20" i="49"/>
  <c r="G4" i="49"/>
  <c r="B8" i="10" l="1"/>
  <c r="E8" i="49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AK111" i="11"/>
  <c r="AK112" i="11"/>
  <c r="AK113" i="11"/>
  <c r="AK114" i="11"/>
  <c r="AK115" i="11"/>
  <c r="AK116" i="11"/>
  <c r="AK117" i="11"/>
  <c r="AK118" i="11"/>
  <c r="AK119" i="11"/>
  <c r="AK120" i="11"/>
  <c r="AK121" i="11"/>
  <c r="AK122" i="11"/>
  <c r="AK123" i="11"/>
  <c r="AK124" i="11"/>
  <c r="AK125" i="11"/>
  <c r="AK126" i="11"/>
  <c r="AK127" i="11"/>
  <c r="AK128" i="11"/>
  <c r="AK129" i="11"/>
  <c r="AK130" i="11"/>
  <c r="AK131" i="11"/>
  <c r="AK132" i="11"/>
  <c r="AK133" i="11"/>
  <c r="AK134" i="11"/>
  <c r="AK135" i="11"/>
  <c r="AK136" i="11"/>
  <c r="AK137" i="11"/>
  <c r="AK138" i="11"/>
  <c r="AK139" i="11"/>
  <c r="AK140" i="11"/>
  <c r="AK141" i="11"/>
  <c r="AK142" i="11"/>
  <c r="AK143" i="11"/>
  <c r="AK144" i="11"/>
  <c r="AK145" i="11"/>
  <c r="AK146" i="11"/>
  <c r="AK147" i="11"/>
  <c r="AK148" i="11"/>
  <c r="AK149" i="11"/>
  <c r="AK150" i="11"/>
  <c r="AK151" i="11"/>
  <c r="AK152" i="11"/>
  <c r="AK153" i="11"/>
  <c r="AK154" i="11"/>
  <c r="AK155" i="11"/>
  <c r="AK156" i="11"/>
  <c r="AK157" i="11"/>
  <c r="AK158" i="11"/>
  <c r="AK159" i="11"/>
  <c r="AK160" i="11"/>
  <c r="AK161" i="11"/>
  <c r="AK162" i="11"/>
  <c r="AK163" i="11"/>
  <c r="AK164" i="11"/>
  <c r="AK165" i="11"/>
  <c r="AK166" i="11"/>
  <c r="AK167" i="11"/>
  <c r="AK168" i="11"/>
  <c r="AK169" i="11"/>
  <c r="AK170" i="11"/>
  <c r="AK171" i="11"/>
  <c r="AK172" i="11"/>
  <c r="AK173" i="11"/>
  <c r="AK174" i="11"/>
  <c r="AK175" i="11"/>
  <c r="AK176" i="11"/>
  <c r="AK177" i="11"/>
  <c r="AK178" i="11"/>
  <c r="AK179" i="11"/>
  <c r="AK180" i="11"/>
  <c r="AK181" i="11"/>
  <c r="AK182" i="11"/>
  <c r="AK183" i="11"/>
  <c r="AK184" i="11"/>
  <c r="AK185" i="11"/>
  <c r="AK186" i="11"/>
  <c r="AK187" i="11"/>
  <c r="AK188" i="11"/>
  <c r="AK189" i="11"/>
  <c r="AK190" i="11"/>
  <c r="AK191" i="11"/>
  <c r="AK192" i="11"/>
  <c r="AK193" i="11"/>
  <c r="AK194" i="11"/>
  <c r="AK195" i="11"/>
  <c r="AK196" i="11"/>
  <c r="AK197" i="11"/>
  <c r="AK198" i="11"/>
  <c r="AK199" i="11"/>
  <c r="AK200" i="11"/>
  <c r="AK201" i="11"/>
  <c r="AK202" i="11"/>
  <c r="AK203" i="11"/>
  <c r="AK204" i="11"/>
  <c r="AK205" i="11"/>
  <c r="AK206" i="11"/>
  <c r="AK207" i="11"/>
  <c r="AK208" i="11"/>
  <c r="AK209" i="11"/>
  <c r="AK210" i="11"/>
  <c r="AK211" i="11"/>
  <c r="AK212" i="11"/>
  <c r="AK213" i="11"/>
  <c r="AK214" i="11"/>
  <c r="AK215" i="11"/>
  <c r="AK216" i="11"/>
  <c r="AK217" i="11"/>
  <c r="AK218" i="11"/>
  <c r="AK219" i="11"/>
  <c r="AK220" i="11"/>
  <c r="AK221" i="11"/>
  <c r="AK222" i="11"/>
  <c r="AK223" i="11"/>
  <c r="AK224" i="11"/>
  <c r="AK225" i="11"/>
  <c r="AK226" i="11"/>
  <c r="AK227" i="11"/>
  <c r="AK228" i="11"/>
  <c r="AK229" i="11"/>
  <c r="AK230" i="11"/>
  <c r="AK231" i="11"/>
  <c r="AK232" i="11"/>
  <c r="AK233" i="11"/>
  <c r="AK234" i="11"/>
  <c r="AK235" i="11"/>
  <c r="AK236" i="11"/>
  <c r="AK237" i="11"/>
  <c r="AK238" i="11"/>
  <c r="AK239" i="11"/>
  <c r="AK240" i="11"/>
  <c r="AK241" i="11"/>
  <c r="AK242" i="11"/>
  <c r="AK243" i="11"/>
  <c r="AK244" i="11"/>
  <c r="AK245" i="11"/>
  <c r="AK246" i="11"/>
  <c r="AK247" i="11"/>
  <c r="AK248" i="11"/>
  <c r="AK249" i="11"/>
  <c r="AK250" i="11"/>
  <c r="AK251" i="11"/>
  <c r="AK252" i="11"/>
  <c r="AK253" i="11"/>
  <c r="AK254" i="11"/>
  <c r="AK255" i="11"/>
  <c r="AK256" i="11"/>
  <c r="AK257" i="11"/>
  <c r="AK258" i="11"/>
  <c r="AK259" i="11"/>
  <c r="AK260" i="11"/>
  <c r="AK261" i="11"/>
  <c r="AK262" i="11"/>
  <c r="AK263" i="11"/>
  <c r="AK264" i="11"/>
  <c r="AK265" i="11"/>
  <c r="AK266" i="11"/>
  <c r="AK267" i="11"/>
  <c r="AK268" i="11"/>
  <c r="AK269" i="11"/>
  <c r="AK270" i="11"/>
  <c r="AK271" i="11"/>
  <c r="AK272" i="11"/>
  <c r="AK273" i="11"/>
  <c r="AK274" i="11"/>
  <c r="AK275" i="11"/>
  <c r="AK276" i="11"/>
  <c r="AK277" i="11"/>
  <c r="AK278" i="11"/>
  <c r="AK279" i="11"/>
  <c r="AK280" i="11"/>
  <c r="AK281" i="11"/>
  <c r="AK282" i="11"/>
  <c r="AK283" i="11"/>
  <c r="AK284" i="11"/>
  <c r="AK285" i="11"/>
  <c r="AK286" i="11"/>
  <c r="AK287" i="11"/>
  <c r="AK288" i="11"/>
  <c r="AK289" i="11"/>
  <c r="AK290" i="11"/>
  <c r="AK291" i="11"/>
  <c r="AK292" i="11"/>
  <c r="AK293" i="11"/>
  <c r="AK294" i="11"/>
  <c r="AK295" i="11"/>
  <c r="AK296" i="11"/>
  <c r="AK297" i="11"/>
  <c r="AK298" i="11"/>
  <c r="AK299" i="11"/>
  <c r="AK300" i="11"/>
  <c r="AK301" i="11"/>
  <c r="AK302" i="11"/>
  <c r="AK303" i="11"/>
  <c r="AK304" i="11"/>
  <c r="AK305" i="11"/>
  <c r="AK306" i="11"/>
  <c r="AK307" i="11"/>
  <c r="AK308" i="11"/>
  <c r="AK309" i="11"/>
  <c r="AK310" i="11"/>
  <c r="AK311" i="11"/>
  <c r="AK312" i="11"/>
  <c r="AK313" i="11"/>
  <c r="AK314" i="11"/>
  <c r="AK315" i="11"/>
  <c r="AK316" i="11"/>
  <c r="AK317" i="11"/>
  <c r="AK318" i="11"/>
  <c r="AK319" i="11"/>
  <c r="AK320" i="11"/>
  <c r="AK321" i="11"/>
  <c r="AK322" i="11"/>
  <c r="AK323" i="11"/>
  <c r="AK324" i="11"/>
  <c r="AK325" i="11"/>
  <c r="AK326" i="11"/>
  <c r="AK327" i="11"/>
  <c r="AK328" i="11"/>
  <c r="AK329" i="11"/>
  <c r="AK330" i="11"/>
  <c r="AK331" i="11"/>
  <c r="AK332" i="11"/>
  <c r="AK333" i="11"/>
  <c r="AK334" i="11"/>
  <c r="AK335" i="11"/>
  <c r="AK336" i="11"/>
  <c r="AK337" i="11"/>
  <c r="AK338" i="11"/>
  <c r="AK339" i="11"/>
  <c r="AK340" i="11"/>
  <c r="AK341" i="11"/>
  <c r="AK342" i="11"/>
  <c r="AK343" i="11"/>
  <c r="AK344" i="11"/>
  <c r="AK345" i="11"/>
  <c r="AK346" i="11"/>
  <c r="AK347" i="11"/>
  <c r="AK348" i="11"/>
  <c r="AK349" i="11"/>
  <c r="AK350" i="11"/>
  <c r="AK351" i="11"/>
  <c r="AK352" i="11"/>
  <c r="AK353" i="11"/>
  <c r="AK354" i="11"/>
  <c r="AK355" i="11"/>
  <c r="AK356" i="11"/>
  <c r="AK357" i="11"/>
  <c r="AK358" i="11"/>
  <c r="AK359" i="11"/>
  <c r="AK360" i="11"/>
  <c r="AK361" i="11"/>
  <c r="AK362" i="11"/>
  <c r="AK363" i="11"/>
  <c r="AK364" i="11"/>
  <c r="AK365" i="11"/>
  <c r="AK366" i="11"/>
  <c r="AK367" i="11"/>
  <c r="AK368" i="11"/>
  <c r="AK369" i="11"/>
  <c r="AK370" i="11"/>
  <c r="AK371" i="11"/>
  <c r="AK372" i="11"/>
  <c r="AK373" i="11"/>
  <c r="AK374" i="11"/>
  <c r="AK375" i="11"/>
  <c r="AK376" i="11"/>
  <c r="AK377" i="11"/>
  <c r="AK378" i="11"/>
  <c r="AK379" i="11"/>
  <c r="AK380" i="11"/>
  <c r="AK381" i="11"/>
  <c r="AK382" i="11"/>
  <c r="AK383" i="11"/>
  <c r="AK384" i="11"/>
  <c r="AK385" i="11"/>
  <c r="AK386" i="11"/>
  <c r="AK387" i="11"/>
  <c r="AK388" i="11"/>
  <c r="AK389" i="11"/>
  <c r="AK390" i="11"/>
  <c r="AK391" i="11"/>
  <c r="AK392" i="11"/>
  <c r="AK393" i="11"/>
  <c r="AK394" i="11"/>
  <c r="AK395" i="11"/>
  <c r="AK396" i="11"/>
  <c r="AK397" i="11"/>
  <c r="AK398" i="11"/>
  <c r="AK399" i="11"/>
  <c r="AK400" i="11"/>
  <c r="AK401" i="11"/>
  <c r="AK402" i="11"/>
  <c r="AK403" i="11"/>
  <c r="AK404" i="11"/>
  <c r="AK405" i="11"/>
  <c r="AK406" i="11"/>
  <c r="AK407" i="11"/>
  <c r="AK408" i="11"/>
  <c r="AK409" i="11"/>
  <c r="AK410" i="11"/>
  <c r="AK411" i="11"/>
  <c r="AK412" i="11"/>
  <c r="AK413" i="11"/>
  <c r="AK414" i="11"/>
  <c r="AK415" i="11"/>
  <c r="AK416" i="11"/>
  <c r="AK417" i="11"/>
  <c r="AK418" i="11"/>
  <c r="AK419" i="11"/>
  <c r="AK420" i="11"/>
  <c r="AK421" i="11"/>
  <c r="AK422" i="11"/>
  <c r="AK423" i="11"/>
  <c r="AK424" i="11"/>
  <c r="AK425" i="11"/>
  <c r="AK426" i="11"/>
  <c r="AK427" i="11"/>
  <c r="AK428" i="11"/>
  <c r="AK429" i="11"/>
  <c r="AK430" i="11"/>
  <c r="AK431" i="11"/>
  <c r="AK432" i="11"/>
  <c r="AK433" i="11"/>
  <c r="AK434" i="11"/>
  <c r="AK435" i="11"/>
  <c r="AK436" i="11"/>
  <c r="AK437" i="11"/>
  <c r="AK438" i="11"/>
  <c r="AK439" i="11"/>
  <c r="AK440" i="11"/>
  <c r="AK441" i="11"/>
  <c r="AK442" i="11"/>
  <c r="AK443" i="11"/>
  <c r="AK444" i="11"/>
  <c r="AK445" i="11"/>
  <c r="AK446" i="11"/>
  <c r="AK447" i="11"/>
  <c r="AK448" i="11"/>
  <c r="AK449" i="11"/>
  <c r="AK450" i="11"/>
  <c r="AK451" i="11"/>
  <c r="AK452" i="11"/>
  <c r="AK453" i="11"/>
  <c r="AK454" i="11"/>
  <c r="AK455" i="11"/>
  <c r="AK456" i="11"/>
  <c r="AK457" i="11"/>
  <c r="AK458" i="11"/>
  <c r="AK459" i="11"/>
  <c r="AK460" i="11"/>
  <c r="AK461" i="11"/>
  <c r="AK462" i="11"/>
  <c r="AK463" i="11"/>
  <c r="AK464" i="11"/>
  <c r="AK465" i="11"/>
  <c r="AK466" i="11"/>
  <c r="AK467" i="11"/>
  <c r="AK468" i="11"/>
  <c r="AK469" i="11"/>
  <c r="AK470" i="11"/>
  <c r="AK471" i="11"/>
  <c r="AK472" i="11"/>
  <c r="AK473" i="11"/>
  <c r="AK474" i="11"/>
  <c r="AK475" i="11"/>
  <c r="AK476" i="11"/>
  <c r="AK477" i="11"/>
  <c r="AK478" i="11"/>
  <c r="AK479" i="11"/>
  <c r="AK480" i="11"/>
  <c r="AK481" i="11"/>
  <c r="AK482" i="11"/>
  <c r="AK483" i="11"/>
  <c r="AK484" i="11"/>
  <c r="AK485" i="11"/>
  <c r="AK486" i="11"/>
  <c r="AK487" i="11"/>
  <c r="AK488" i="11"/>
  <c r="AK489" i="11"/>
  <c r="AK490" i="11"/>
  <c r="AK491" i="11"/>
  <c r="AK492" i="11"/>
  <c r="AK493" i="11"/>
  <c r="AK494" i="11"/>
  <c r="AK495" i="11"/>
  <c r="AK496" i="11"/>
  <c r="AK497" i="11"/>
  <c r="AK498" i="11"/>
  <c r="AK499" i="11"/>
  <c r="AK500" i="11"/>
  <c r="AK501" i="11"/>
  <c r="AK502" i="11"/>
  <c r="AK503" i="11"/>
  <c r="AK504" i="11"/>
  <c r="AK505" i="11"/>
  <c r="AK506" i="11"/>
  <c r="AK507" i="11"/>
  <c r="AK508" i="11"/>
  <c r="AK509" i="11"/>
  <c r="AK510" i="11"/>
  <c r="AK511" i="11"/>
  <c r="AK512" i="11"/>
  <c r="AK513" i="11"/>
  <c r="AK514" i="11"/>
  <c r="AK515" i="11"/>
  <c r="AK516" i="11"/>
  <c r="AK517" i="11"/>
  <c r="AK518" i="11"/>
  <c r="AK519" i="11"/>
  <c r="AK520" i="11"/>
  <c r="AK521" i="11"/>
  <c r="AK522" i="11"/>
  <c r="AK523" i="11"/>
  <c r="AK524" i="11"/>
  <c r="AK525" i="11"/>
  <c r="AK526" i="11"/>
  <c r="AK527" i="11"/>
  <c r="AK528" i="11"/>
  <c r="AK529" i="11"/>
  <c r="AK530" i="11"/>
  <c r="AK531" i="11"/>
  <c r="AK532" i="11"/>
  <c r="AK533" i="11"/>
  <c r="AK534" i="11"/>
  <c r="AK535" i="11"/>
  <c r="AK536" i="11"/>
  <c r="AK537" i="11"/>
  <c r="AK538" i="11"/>
  <c r="AK539" i="11"/>
  <c r="AK540" i="11"/>
  <c r="AK541" i="11"/>
  <c r="AK542" i="11"/>
  <c r="AK543" i="11"/>
  <c r="AK544" i="11"/>
  <c r="AK545" i="11"/>
  <c r="AK546" i="11"/>
  <c r="AK547" i="11"/>
  <c r="AK548" i="11"/>
  <c r="AK549" i="11"/>
  <c r="AK550" i="11"/>
  <c r="AK551" i="11"/>
  <c r="AK552" i="11"/>
  <c r="AK553" i="11"/>
  <c r="AK554" i="11"/>
  <c r="AK555" i="11"/>
  <c r="AK556" i="11"/>
  <c r="AK557" i="11"/>
  <c r="AK558" i="11"/>
  <c r="AK559" i="11"/>
  <c r="AK560" i="11"/>
  <c r="AK561" i="11"/>
  <c r="AK562" i="11"/>
  <c r="AK563" i="11"/>
  <c r="AK564" i="11"/>
  <c r="AK565" i="11"/>
  <c r="AK566" i="11"/>
  <c r="AK567" i="11"/>
  <c r="AK568" i="11"/>
  <c r="AK569" i="11"/>
  <c r="AK570" i="11"/>
  <c r="AK571" i="11"/>
  <c r="AK572" i="11"/>
  <c r="AK573" i="11"/>
  <c r="AK574" i="11"/>
  <c r="AK575" i="11"/>
  <c r="AK576" i="11"/>
  <c r="AK577" i="11"/>
  <c r="AK578" i="11"/>
  <c r="AK579" i="11"/>
  <c r="AK580" i="11"/>
  <c r="AK581" i="11"/>
  <c r="AK582" i="11"/>
  <c r="AK583" i="11"/>
  <c r="AK584" i="11"/>
  <c r="AK585" i="11"/>
  <c r="AK586" i="11"/>
  <c r="AK587" i="11"/>
  <c r="AK588" i="11"/>
  <c r="AK589" i="11"/>
  <c r="AK590" i="11"/>
  <c r="AK591" i="11"/>
  <c r="AK592" i="11"/>
  <c r="AK593" i="11"/>
  <c r="AK594" i="11"/>
  <c r="AK595" i="11"/>
  <c r="AK596" i="11"/>
  <c r="AK597" i="11"/>
  <c r="AK598" i="11"/>
  <c r="AK599" i="11"/>
  <c r="AK600" i="11"/>
  <c r="AK601" i="11"/>
  <c r="AK602" i="11"/>
  <c r="AK603" i="11"/>
  <c r="AK604" i="11"/>
  <c r="AK605" i="11"/>
  <c r="AK606" i="11"/>
  <c r="AK607" i="11"/>
  <c r="AK608" i="11"/>
  <c r="AK609" i="11"/>
  <c r="AK610" i="11"/>
  <c r="AK611" i="11"/>
  <c r="AK612" i="11"/>
  <c r="AK613" i="11"/>
  <c r="AK614" i="11"/>
  <c r="AK615" i="11"/>
  <c r="AK616" i="11"/>
  <c r="AK617" i="11"/>
  <c r="AK618" i="11"/>
  <c r="AK619" i="11"/>
  <c r="AK620" i="11"/>
  <c r="AK621" i="11"/>
  <c r="AK622" i="11"/>
  <c r="AK623" i="11"/>
  <c r="AK624" i="11"/>
  <c r="AK625" i="11"/>
  <c r="AK626" i="11"/>
  <c r="AK627" i="11"/>
  <c r="AK628" i="11"/>
  <c r="AK629" i="11"/>
  <c r="AK630" i="11"/>
  <c r="AK631" i="11"/>
  <c r="AK632" i="11"/>
  <c r="AK633" i="11"/>
  <c r="AK634" i="11"/>
  <c r="AK635" i="11"/>
  <c r="AK636" i="11"/>
  <c r="AK637" i="11"/>
  <c r="AK638" i="11"/>
  <c r="AK639" i="11"/>
  <c r="AK640" i="11"/>
  <c r="AK641" i="11"/>
  <c r="AK642" i="11"/>
  <c r="AK643" i="11"/>
  <c r="AK644" i="11"/>
  <c r="AK645" i="11"/>
  <c r="AK646" i="11"/>
  <c r="AK647" i="11"/>
  <c r="AK648" i="11"/>
  <c r="AK649" i="11"/>
  <c r="AK650" i="11"/>
  <c r="AK651" i="11"/>
  <c r="AK652" i="11"/>
  <c r="AK653" i="11"/>
  <c r="AK654" i="11"/>
  <c r="AK655" i="11"/>
  <c r="AK656" i="11"/>
  <c r="AK657" i="11"/>
  <c r="AK658" i="11"/>
  <c r="AK659" i="11"/>
  <c r="AK660" i="11"/>
  <c r="AK661" i="11"/>
  <c r="AK662" i="11"/>
  <c r="AK663" i="11"/>
  <c r="AK664" i="11"/>
  <c r="AK665" i="11"/>
  <c r="AK666" i="11"/>
  <c r="AK667" i="11"/>
  <c r="AK668" i="11"/>
  <c r="AK669" i="11"/>
  <c r="AK670" i="11"/>
  <c r="AK671" i="11"/>
  <c r="AK672" i="11"/>
  <c r="AK673" i="11"/>
  <c r="AK674" i="11"/>
  <c r="AK675" i="11"/>
  <c r="AK676" i="11"/>
  <c r="AK677" i="11"/>
  <c r="AK678" i="11"/>
  <c r="AK679" i="11"/>
  <c r="AK680" i="11"/>
  <c r="AK681" i="11"/>
  <c r="AK682" i="11"/>
  <c r="AK683" i="11"/>
  <c r="AK684" i="11"/>
  <c r="AK685" i="11"/>
  <c r="AK686" i="11"/>
  <c r="AK687" i="11"/>
  <c r="AK688" i="11"/>
  <c r="AK689" i="11"/>
  <c r="AK690" i="11"/>
  <c r="AK691" i="11"/>
  <c r="AK692" i="11"/>
  <c r="AK693" i="11"/>
  <c r="AK694" i="11"/>
  <c r="AK695" i="11"/>
  <c r="AK696" i="11"/>
  <c r="AK697" i="11"/>
  <c r="AK698" i="11"/>
  <c r="AK699" i="11"/>
  <c r="AK700" i="11"/>
  <c r="AK701" i="11"/>
  <c r="AK702" i="11"/>
  <c r="AK703" i="11"/>
  <c r="AK704" i="11"/>
  <c r="AK705" i="11"/>
  <c r="AK706" i="11"/>
  <c r="AK707" i="11"/>
  <c r="AK708" i="11"/>
  <c r="AK709" i="11"/>
  <c r="AK710" i="11"/>
  <c r="AK711" i="11"/>
  <c r="AK712" i="11"/>
  <c r="AK713" i="11"/>
  <c r="AK714" i="11"/>
  <c r="AK715" i="11"/>
  <c r="AK716" i="11"/>
  <c r="AK717" i="11"/>
  <c r="AK718" i="11"/>
  <c r="AK719" i="11"/>
  <c r="AK720" i="11"/>
  <c r="AK721" i="11"/>
  <c r="AK722" i="11"/>
  <c r="AK723" i="11"/>
  <c r="AK724" i="11"/>
  <c r="AK725" i="11"/>
  <c r="AK726" i="11"/>
  <c r="AK727" i="11"/>
  <c r="AK728" i="11"/>
  <c r="AK729" i="11"/>
  <c r="AK730" i="11"/>
  <c r="AK731" i="11"/>
  <c r="AK732" i="11"/>
  <c r="AK733" i="11"/>
  <c r="AK734" i="11"/>
  <c r="AK735" i="11"/>
  <c r="AK736" i="11"/>
  <c r="AK737" i="11"/>
  <c r="AK738" i="11"/>
  <c r="AK739" i="11"/>
  <c r="AK740" i="11"/>
  <c r="AK741" i="11"/>
  <c r="AK742" i="11"/>
  <c r="AK743" i="11"/>
  <c r="AK744" i="11"/>
  <c r="AK745" i="11"/>
  <c r="AK746" i="11"/>
  <c r="AK747" i="11"/>
  <c r="AK748" i="11"/>
  <c r="AK749" i="11"/>
  <c r="AK750" i="11"/>
  <c r="AK751" i="11"/>
  <c r="AK752" i="11"/>
  <c r="AK753" i="11"/>
  <c r="AK754" i="11"/>
  <c r="AK755" i="11"/>
  <c r="AK756" i="11"/>
  <c r="AK757" i="11"/>
  <c r="AK758" i="11"/>
  <c r="AK759" i="11"/>
  <c r="AK760" i="11"/>
  <c r="AK761" i="11"/>
  <c r="AK762" i="11"/>
  <c r="AK763" i="11"/>
  <c r="AK764" i="11"/>
  <c r="AK765" i="11"/>
  <c r="AK766" i="11"/>
  <c r="AK767" i="11"/>
  <c r="AK768" i="11"/>
  <c r="AK769" i="11"/>
  <c r="AK770" i="11"/>
  <c r="AK771" i="11"/>
  <c r="AK772" i="11"/>
  <c r="AK773" i="11"/>
  <c r="AK774" i="11"/>
  <c r="AK775" i="11"/>
  <c r="AK776" i="11"/>
  <c r="AK777" i="11"/>
  <c r="AK778" i="11"/>
  <c r="AK779" i="11"/>
  <c r="AK780" i="11"/>
  <c r="AK781" i="11"/>
  <c r="AK782" i="11"/>
  <c r="AK783" i="11"/>
  <c r="AK784" i="11"/>
  <c r="AK785" i="11"/>
  <c r="AK786" i="11"/>
  <c r="AK787" i="11"/>
  <c r="AK788" i="11"/>
  <c r="AK789" i="11"/>
  <c r="AK790" i="11"/>
  <c r="AK791" i="11"/>
  <c r="AK792" i="11"/>
  <c r="AK793" i="11"/>
  <c r="AK794" i="11"/>
  <c r="AK795" i="11"/>
  <c r="AK796" i="11"/>
  <c r="AK797" i="11"/>
  <c r="AK798" i="11"/>
  <c r="AK799" i="11"/>
  <c r="AK800" i="11"/>
  <c r="AK801" i="11"/>
  <c r="AK802" i="11"/>
  <c r="AK803" i="11"/>
  <c r="AK804" i="11"/>
  <c r="AK805" i="11"/>
  <c r="AK806" i="11"/>
  <c r="AK807" i="11"/>
  <c r="AK808" i="11"/>
  <c r="AK809" i="11"/>
  <c r="AK810" i="11"/>
  <c r="AK811" i="11"/>
  <c r="AK812" i="11"/>
  <c r="AK813" i="11"/>
  <c r="AK814" i="11"/>
  <c r="AK815" i="11"/>
  <c r="AK816" i="11"/>
  <c r="AK817" i="11"/>
  <c r="AK818" i="11"/>
  <c r="AK819" i="11"/>
  <c r="AK820" i="11"/>
  <c r="AK821" i="11"/>
  <c r="AK822" i="11"/>
  <c r="AK823" i="11"/>
  <c r="AK824" i="11"/>
  <c r="AK825" i="11"/>
  <c r="AK826" i="11"/>
  <c r="AK827" i="11"/>
  <c r="AK828" i="11"/>
  <c r="AK829" i="11"/>
  <c r="AK830" i="11"/>
  <c r="AK831" i="11"/>
  <c r="AK832" i="11"/>
  <c r="AK833" i="11"/>
  <c r="AK834" i="11"/>
  <c r="AK835" i="11"/>
  <c r="AK836" i="11"/>
  <c r="AK837" i="11"/>
  <c r="AK838" i="11"/>
  <c r="AK839" i="11"/>
  <c r="AK840" i="11"/>
  <c r="AK841" i="11"/>
  <c r="AK842" i="11"/>
  <c r="AK843" i="11"/>
  <c r="AK844" i="11"/>
  <c r="AK845" i="11"/>
  <c r="AK846" i="11"/>
  <c r="AK847" i="11"/>
  <c r="AK848" i="11"/>
  <c r="AK849" i="11"/>
  <c r="AK850" i="11"/>
  <c r="AK851" i="11"/>
  <c r="AK852" i="11"/>
  <c r="AK853" i="11"/>
  <c r="AK854" i="11"/>
  <c r="AK855" i="11"/>
  <c r="AK856" i="11"/>
  <c r="AK857" i="11"/>
  <c r="AK858" i="11"/>
  <c r="AK859" i="11"/>
  <c r="AK860" i="11"/>
  <c r="AK861" i="11"/>
  <c r="AK862" i="11"/>
  <c r="AK863" i="11"/>
  <c r="AK864" i="11"/>
  <c r="AK865" i="11"/>
  <c r="AK866" i="11"/>
  <c r="AK867" i="11"/>
  <c r="AK868" i="11"/>
  <c r="AK869" i="11"/>
  <c r="AK870" i="11"/>
  <c r="AK871" i="11"/>
  <c r="AK872" i="11"/>
  <c r="AK873" i="11"/>
  <c r="AK874" i="11"/>
  <c r="AK875" i="11"/>
  <c r="AK876" i="11"/>
  <c r="AK877" i="11"/>
  <c r="AK878" i="11"/>
  <c r="AK879" i="11"/>
  <c r="AK880" i="11"/>
  <c r="AK881" i="11"/>
  <c r="AK882" i="11"/>
  <c r="AK883" i="11"/>
  <c r="AK884" i="11"/>
  <c r="AK885" i="11"/>
  <c r="AK886" i="11"/>
  <c r="AK887" i="11"/>
  <c r="AK888" i="11"/>
  <c r="AK889" i="11"/>
  <c r="AK890" i="11"/>
  <c r="AK891" i="11"/>
  <c r="AK892" i="11"/>
  <c r="AK893" i="11"/>
  <c r="AK894" i="11"/>
  <c r="AK895" i="11"/>
  <c r="AK896" i="11"/>
  <c r="AK897" i="11"/>
  <c r="AK898" i="11"/>
  <c r="AK899" i="11"/>
  <c r="AK900" i="11"/>
  <c r="AK901" i="11"/>
  <c r="AK902" i="11"/>
  <c r="AK903" i="11"/>
  <c r="AK904" i="11"/>
  <c r="AK905" i="11"/>
  <c r="AK906" i="11"/>
  <c r="AK907" i="11"/>
  <c r="AK908" i="11"/>
  <c r="AK909" i="11"/>
  <c r="AK910" i="11"/>
  <c r="AK911" i="11"/>
  <c r="AK912" i="11"/>
  <c r="AK913" i="11"/>
  <c r="AK914" i="11"/>
  <c r="AK915" i="11"/>
  <c r="AK916" i="11"/>
  <c r="AK917" i="11"/>
  <c r="AK918" i="11"/>
  <c r="AK919" i="11"/>
  <c r="AK920" i="11"/>
  <c r="AK921" i="11"/>
  <c r="AK922" i="11"/>
  <c r="AK923" i="11"/>
  <c r="AK924" i="11"/>
  <c r="AK925" i="11"/>
  <c r="AK926" i="11"/>
  <c r="AK927" i="11"/>
  <c r="AK928" i="11"/>
  <c r="AK929" i="11"/>
  <c r="AK930" i="11"/>
  <c r="AK931" i="11"/>
  <c r="AK932" i="11"/>
  <c r="AK933" i="11"/>
  <c r="AK934" i="11"/>
  <c r="AK935" i="11"/>
  <c r="AK936" i="11"/>
  <c r="AK937" i="11"/>
  <c r="AK938" i="11"/>
  <c r="AK939" i="11"/>
  <c r="AK940" i="11"/>
  <c r="AK941" i="11"/>
  <c r="AK942" i="11"/>
  <c r="AK943" i="11"/>
  <c r="AK944" i="11"/>
  <c r="AK945" i="11"/>
  <c r="AK946" i="11"/>
  <c r="AK947" i="11"/>
  <c r="AK948" i="11"/>
  <c r="AK949" i="11"/>
  <c r="AK950" i="11"/>
  <c r="AK951" i="11"/>
  <c r="AK952" i="11"/>
  <c r="AK953" i="11"/>
  <c r="AK954" i="11"/>
  <c r="AK955" i="11"/>
  <c r="AK956" i="11"/>
  <c r="AK957" i="11"/>
  <c r="AK958" i="11"/>
  <c r="AK959" i="11"/>
  <c r="AK960" i="11"/>
  <c r="AK961" i="11"/>
  <c r="AK962" i="11"/>
  <c r="AK963" i="11"/>
  <c r="AK964" i="11"/>
  <c r="AK965" i="11"/>
  <c r="AK966" i="11"/>
  <c r="AK967" i="11"/>
  <c r="AK968" i="11"/>
  <c r="AK969" i="11"/>
  <c r="AK970" i="11"/>
  <c r="AK971" i="11"/>
  <c r="AK972" i="11"/>
  <c r="AK973" i="11"/>
  <c r="AK974" i="11"/>
  <c r="AK975" i="11"/>
  <c r="AK976" i="11"/>
  <c r="AK977" i="11"/>
  <c r="AK978" i="11"/>
  <c r="AK979" i="11"/>
  <c r="AK980" i="11"/>
  <c r="AK981" i="11"/>
  <c r="AK982" i="11"/>
  <c r="AK983" i="11"/>
  <c r="AK984" i="11"/>
  <c r="AK985" i="11"/>
  <c r="AK986" i="11"/>
  <c r="AK987" i="11"/>
  <c r="AK988" i="11"/>
  <c r="AK989" i="11"/>
  <c r="AK990" i="11"/>
  <c r="AK991" i="11"/>
  <c r="AK992" i="11"/>
  <c r="AK993" i="11"/>
  <c r="AK994" i="11"/>
  <c r="AK995" i="11"/>
  <c r="AK996" i="11"/>
  <c r="AK997" i="11"/>
  <c r="AK998" i="11"/>
  <c r="AK999" i="11"/>
  <c r="AK1000" i="11"/>
  <c r="AK1001" i="11"/>
  <c r="AK1002" i="11"/>
  <c r="AK1003" i="11"/>
  <c r="AK1004" i="11"/>
  <c r="AK1005" i="11"/>
  <c r="AK1006" i="11"/>
  <c r="AK1007" i="11"/>
  <c r="AK1008" i="11"/>
  <c r="AK1009" i="11"/>
  <c r="AK1010" i="11"/>
  <c r="AK1011" i="11"/>
  <c r="AK1012" i="11"/>
  <c r="AK1013" i="11"/>
  <c r="AK1014" i="11"/>
  <c r="AK1015" i="11"/>
  <c r="AK1016" i="11"/>
  <c r="AK1017" i="11"/>
  <c r="AK1018" i="11"/>
  <c r="AK1019" i="11"/>
  <c r="AK1020" i="11"/>
  <c r="AK1021" i="11"/>
  <c r="AK1022" i="11"/>
  <c r="AK1023" i="11"/>
  <c r="AK1024" i="11"/>
  <c r="AK1025" i="11"/>
  <c r="AK1026" i="11"/>
  <c r="AK1027" i="11"/>
  <c r="AK1028" i="11"/>
  <c r="AK1029" i="11"/>
  <c r="AK1030" i="11"/>
  <c r="AK1031" i="11"/>
  <c r="AK1032" i="11"/>
  <c r="AK1033" i="11"/>
  <c r="AK1034" i="11"/>
  <c r="AK1035" i="11"/>
  <c r="AK1036" i="11"/>
  <c r="AK1037" i="11"/>
  <c r="AK1038" i="11"/>
  <c r="AK1039" i="11"/>
  <c r="AK1040" i="11"/>
  <c r="AK1041" i="11"/>
  <c r="AK1042" i="11"/>
  <c r="AK1043" i="11"/>
  <c r="AK1044" i="11"/>
  <c r="AK1045" i="11"/>
  <c r="AK1046" i="11"/>
  <c r="AK1047" i="11"/>
  <c r="AK1048" i="11"/>
  <c r="AK1049" i="11"/>
  <c r="AK1050" i="11"/>
  <c r="AK1051" i="11"/>
  <c r="AK1052" i="11"/>
  <c r="AK1053" i="11"/>
  <c r="AK1054" i="11"/>
  <c r="AK1055" i="11"/>
  <c r="AK1056" i="11"/>
  <c r="AK1057" i="11"/>
  <c r="AK1058" i="11"/>
  <c r="AK1059" i="11"/>
  <c r="AK1060" i="11"/>
  <c r="AK1061" i="11"/>
  <c r="AK1062" i="11"/>
  <c r="AK1063" i="11"/>
  <c r="AK1064" i="11"/>
  <c r="AK1065" i="11"/>
  <c r="AK1066" i="11"/>
  <c r="AK1067" i="11"/>
  <c r="AK1068" i="11"/>
  <c r="AK1069" i="11"/>
  <c r="AK1070" i="11"/>
  <c r="AK1071" i="11"/>
  <c r="AK1072" i="11"/>
  <c r="AK1073" i="11"/>
  <c r="AK1074" i="11"/>
  <c r="AK1075" i="11"/>
  <c r="AK1076" i="11"/>
  <c r="AK1077" i="11"/>
  <c r="AK1078" i="11"/>
  <c r="AK1079" i="11"/>
  <c r="AK1080" i="11"/>
  <c r="AK1081" i="11"/>
  <c r="AK1082" i="11"/>
  <c r="AK1083" i="11"/>
  <c r="AK1084" i="11"/>
  <c r="AK1085" i="11"/>
  <c r="AK1086" i="11"/>
  <c r="AK1087" i="11"/>
  <c r="AK1088" i="11"/>
  <c r="AK1089" i="11"/>
  <c r="AK1090" i="11"/>
  <c r="AK1091" i="11"/>
  <c r="AK1092" i="11"/>
  <c r="AK1093" i="11"/>
  <c r="AK1094" i="11"/>
  <c r="AK1095" i="11"/>
  <c r="AK1096" i="11"/>
  <c r="AK1097" i="11"/>
  <c r="AK1098" i="11"/>
  <c r="AK1099" i="11"/>
  <c r="AK1100" i="11"/>
  <c r="AK1101" i="11"/>
  <c r="AK1102" i="11"/>
  <c r="AK1103" i="11"/>
  <c r="AK1104" i="11"/>
  <c r="AK1105" i="11"/>
  <c r="AK1106" i="11"/>
  <c r="AK1107" i="11"/>
  <c r="AK1108" i="11"/>
  <c r="AK1109" i="11"/>
  <c r="AK1110" i="11"/>
  <c r="AK1111" i="11"/>
  <c r="AK1112" i="11"/>
  <c r="AK1113" i="11"/>
  <c r="AK1114" i="11"/>
  <c r="AK1115" i="11"/>
  <c r="AK1116" i="11"/>
  <c r="AK1117" i="11"/>
  <c r="AK1118" i="11"/>
  <c r="AK1119" i="11"/>
  <c r="AK1120" i="11"/>
  <c r="AK1121" i="11"/>
  <c r="AK1122" i="11"/>
  <c r="AK1123" i="11"/>
  <c r="AK1124" i="11"/>
  <c r="AK1125" i="11"/>
  <c r="AK1126" i="11"/>
  <c r="AK1127" i="11"/>
  <c r="AK1128" i="11"/>
  <c r="AK1129" i="11"/>
  <c r="AK1130" i="11"/>
  <c r="AK1131" i="11"/>
  <c r="AK1132" i="11"/>
  <c r="AK1133" i="11"/>
  <c r="AK1134" i="11"/>
  <c r="AK1135" i="11"/>
  <c r="AK1136" i="11"/>
  <c r="AK1137" i="11"/>
  <c r="AK1138" i="11"/>
  <c r="AK1139" i="11"/>
  <c r="AK1140" i="11"/>
  <c r="AK1141" i="11"/>
  <c r="AK1142" i="11"/>
  <c r="AK1143" i="11"/>
  <c r="AK1144" i="11"/>
  <c r="AK1145" i="11"/>
  <c r="AK1146" i="11"/>
  <c r="AK1147" i="11"/>
  <c r="AK1148" i="11"/>
  <c r="AK1149" i="11"/>
  <c r="AK1150" i="11"/>
  <c r="AK1151" i="11"/>
  <c r="AK1152" i="11"/>
  <c r="AK1153" i="11"/>
  <c r="AK1154" i="11"/>
  <c r="AK1155" i="11"/>
  <c r="AK1156" i="11"/>
  <c r="AK1157" i="11"/>
  <c r="AK1158" i="11"/>
  <c r="AK1159" i="11"/>
  <c r="AK1160" i="11"/>
  <c r="AK1161" i="11"/>
  <c r="AK1162" i="11"/>
  <c r="AK1163" i="11"/>
  <c r="AK1164" i="11"/>
  <c r="AK1165" i="11"/>
  <c r="AK1166" i="11"/>
  <c r="AK1167" i="11"/>
  <c r="AK1168" i="11"/>
  <c r="AK1169" i="11"/>
  <c r="AK1170" i="11"/>
  <c r="AK1171" i="11"/>
  <c r="AK1172" i="11"/>
  <c r="AK1173" i="11"/>
  <c r="AK1174" i="11"/>
  <c r="AK1175" i="11"/>
  <c r="AK1176" i="11"/>
  <c r="AK1177" i="11"/>
  <c r="AK1178" i="11"/>
  <c r="AK1179" i="11"/>
  <c r="AK1180" i="11"/>
  <c r="AK1181" i="11"/>
  <c r="AK1182" i="11"/>
  <c r="AK1183" i="11"/>
  <c r="AK1184" i="11"/>
  <c r="AK1185" i="11"/>
  <c r="AK1186" i="11"/>
  <c r="AK1187" i="11"/>
  <c r="AK1188" i="11"/>
  <c r="AK1189" i="11"/>
  <c r="AK1190" i="11"/>
  <c r="AK1191" i="11"/>
  <c r="AK1192" i="11"/>
  <c r="AK1193" i="11"/>
  <c r="AK1194" i="11"/>
  <c r="AK1195" i="11"/>
  <c r="AK1196" i="11"/>
  <c r="AK1197" i="11"/>
  <c r="AK1198" i="11"/>
  <c r="AK1199" i="11"/>
  <c r="AK1200" i="11"/>
  <c r="AK1201" i="11"/>
  <c r="AK1202" i="11"/>
  <c r="AK1203" i="11"/>
  <c r="AK1204" i="11"/>
  <c r="AK1205" i="11"/>
  <c r="AK1206" i="11"/>
  <c r="AK1207" i="11"/>
  <c r="AK1208" i="11"/>
  <c r="AK1209" i="11"/>
  <c r="AK1210" i="11"/>
  <c r="AK1211" i="11"/>
  <c r="AK1212" i="11"/>
  <c r="AK1213" i="11"/>
  <c r="AK1214" i="11"/>
  <c r="AK1215" i="11"/>
  <c r="AK1216" i="11"/>
  <c r="AK1217" i="11"/>
  <c r="AK1218" i="11"/>
  <c r="AK1219" i="11"/>
  <c r="AK1220" i="11"/>
  <c r="AK1221" i="11"/>
  <c r="AK1222" i="11"/>
  <c r="AK1223" i="11"/>
  <c r="AK1224" i="11"/>
  <c r="AK1225" i="11"/>
  <c r="AK1226" i="11"/>
  <c r="AK1227" i="11"/>
  <c r="AK1228" i="11"/>
  <c r="AK1229" i="11"/>
  <c r="AK1230" i="11"/>
  <c r="AK1231" i="11"/>
  <c r="AK1232" i="11"/>
  <c r="AK1233" i="11"/>
  <c r="AK1234" i="11"/>
  <c r="AK1235" i="11"/>
  <c r="AK1236" i="11"/>
  <c r="AK1237" i="11"/>
  <c r="AK1238" i="11"/>
  <c r="AK1239" i="11"/>
  <c r="AK1240" i="11"/>
  <c r="AK1241" i="11"/>
  <c r="AK1242" i="11"/>
  <c r="AK1243" i="11"/>
  <c r="AK1244" i="11"/>
  <c r="AK1245" i="11"/>
  <c r="AK1246" i="11"/>
  <c r="AK1247" i="11"/>
  <c r="AK1248" i="11"/>
  <c r="AK1249" i="11"/>
  <c r="AK1250" i="11"/>
  <c r="AK1251" i="11"/>
  <c r="AK1252" i="11"/>
  <c r="AK1253" i="11"/>
  <c r="AK1254" i="11"/>
  <c r="AK1255" i="11"/>
  <c r="AK1256" i="11"/>
  <c r="AK1257" i="11"/>
  <c r="AK1258" i="11"/>
  <c r="AK1259" i="11"/>
  <c r="AK1260" i="11"/>
  <c r="AK1261" i="11"/>
  <c r="AK1262" i="11"/>
  <c r="AK1263" i="11"/>
  <c r="AK1264" i="11"/>
  <c r="AK1265" i="11"/>
  <c r="AK1266" i="11"/>
  <c r="AK1267" i="11"/>
  <c r="AK1268" i="11"/>
  <c r="AK1269" i="11"/>
  <c r="AK1270" i="11"/>
  <c r="AK1271" i="11"/>
  <c r="AK1272" i="11"/>
  <c r="AK1273" i="11"/>
  <c r="AK1274" i="11"/>
  <c r="AK1275" i="11"/>
  <c r="AK1276" i="11"/>
  <c r="AK1277" i="11"/>
  <c r="AK1278" i="11"/>
  <c r="AK1279" i="11"/>
  <c r="AK1280" i="11"/>
  <c r="AK1281" i="11"/>
  <c r="AK1282" i="11"/>
  <c r="AK1283" i="11"/>
  <c r="AK1284" i="11"/>
  <c r="AK1285" i="11"/>
  <c r="AK1286" i="11"/>
  <c r="AK1287" i="11"/>
  <c r="AK1288" i="11"/>
  <c r="AK1289" i="11"/>
  <c r="AK1290" i="11"/>
  <c r="AK1291" i="11"/>
  <c r="AK1292" i="11"/>
  <c r="AK1293" i="11"/>
  <c r="AK1294" i="11"/>
  <c r="AK1295" i="11"/>
  <c r="AK1296" i="11"/>
  <c r="AK1297" i="11"/>
  <c r="AK1298" i="11"/>
  <c r="AK1299" i="11"/>
  <c r="AK1300" i="11"/>
  <c r="AK1301" i="11"/>
  <c r="AK1302" i="11"/>
  <c r="AK1303" i="11"/>
  <c r="AK1304" i="11"/>
  <c r="AK1305" i="11"/>
  <c r="AK1306" i="11"/>
  <c r="AK1307" i="11"/>
  <c r="AK1308" i="11"/>
  <c r="AK1309" i="11"/>
  <c r="AK1310" i="11"/>
  <c r="AK1311" i="11"/>
  <c r="AK1312" i="11"/>
  <c r="AK1313" i="11"/>
  <c r="AK1314" i="11"/>
  <c r="AK1315" i="11"/>
  <c r="AK1316" i="11"/>
  <c r="AK1317" i="11"/>
  <c r="AK1318" i="11"/>
  <c r="AK1319" i="11"/>
  <c r="AK1320" i="11"/>
  <c r="AK1321" i="11"/>
  <c r="AK1322" i="11"/>
  <c r="AK1323" i="11"/>
  <c r="AK1324" i="11"/>
  <c r="AK1325" i="11"/>
  <c r="AK1326" i="11"/>
  <c r="AK1327" i="11"/>
  <c r="AK1328" i="11"/>
  <c r="AK1329" i="11"/>
  <c r="AK1330" i="11"/>
  <c r="AK1331" i="11"/>
  <c r="AK1332" i="11"/>
  <c r="AK1333" i="11"/>
  <c r="AK1334" i="11"/>
  <c r="AK1335" i="11"/>
  <c r="AK1336" i="11"/>
  <c r="AK1337" i="11"/>
  <c r="AK1338" i="11"/>
  <c r="AK1339" i="11"/>
  <c r="AK1340" i="11"/>
  <c r="AK1341" i="11"/>
  <c r="AK1342" i="11"/>
  <c r="AK1343" i="11"/>
  <c r="AK1344" i="11"/>
  <c r="AK1345" i="11"/>
  <c r="AK1346" i="11"/>
  <c r="AK1347" i="11"/>
  <c r="AK1348" i="11"/>
  <c r="AK1349" i="11"/>
  <c r="AK1350" i="11"/>
  <c r="AK1351" i="11"/>
  <c r="AK1352" i="11"/>
  <c r="AK1353" i="11"/>
  <c r="AK1354" i="11"/>
  <c r="AK1355" i="11"/>
  <c r="AK1356" i="11"/>
  <c r="AK1357" i="11"/>
  <c r="AK1358" i="11"/>
  <c r="AK1359" i="11"/>
  <c r="AK1360" i="11"/>
  <c r="AK1361" i="11"/>
  <c r="AK1362" i="11"/>
  <c r="AK1363" i="11"/>
  <c r="AK1364" i="11"/>
  <c r="AK1365" i="11"/>
  <c r="AK1366" i="11"/>
  <c r="AK1367" i="11"/>
  <c r="AK1368" i="11"/>
  <c r="AK1369" i="11"/>
  <c r="AK1370" i="11"/>
  <c r="AK1371" i="11"/>
  <c r="AK1372" i="11"/>
  <c r="AK1373" i="11"/>
  <c r="AK1374" i="11"/>
  <c r="AK1375" i="11"/>
  <c r="AK1376" i="11"/>
  <c r="AK1377" i="11"/>
  <c r="AK1378" i="11"/>
  <c r="AK1379" i="11"/>
  <c r="AK1380" i="11"/>
  <c r="AK1381" i="11"/>
  <c r="AK1382" i="11"/>
  <c r="AK1383" i="11"/>
  <c r="AK1384" i="11"/>
  <c r="AK1385" i="11"/>
  <c r="AK1386" i="11"/>
  <c r="AK1387" i="11"/>
  <c r="AK1388" i="11"/>
  <c r="AK1389" i="11"/>
  <c r="AK1390" i="11"/>
  <c r="AK1391" i="11"/>
  <c r="AK1392" i="11"/>
  <c r="AK1393" i="11"/>
  <c r="AK1394" i="11"/>
  <c r="AK1395" i="11"/>
  <c r="AK1396" i="11"/>
  <c r="AK1397" i="11"/>
  <c r="AK1398" i="11"/>
  <c r="AK1399" i="11"/>
  <c r="AK1400" i="11"/>
  <c r="AK1401" i="11"/>
  <c r="AK1402" i="11"/>
  <c r="AK1403" i="11"/>
  <c r="AK1404" i="11"/>
  <c r="AK1405" i="11"/>
  <c r="AK1406" i="11"/>
  <c r="AK1407" i="11"/>
  <c r="AK1408" i="11"/>
  <c r="AK1409" i="11"/>
  <c r="AK1410" i="11"/>
  <c r="AK1411" i="11"/>
  <c r="AK1412" i="11"/>
  <c r="AK1413" i="11"/>
  <c r="AK1414" i="11"/>
  <c r="AK1415" i="11"/>
  <c r="AK1416" i="11"/>
  <c r="AK1417" i="11"/>
  <c r="AK1418" i="11"/>
  <c r="AK1419" i="11"/>
  <c r="AK1420" i="11"/>
  <c r="AK1421" i="11"/>
  <c r="AK1422" i="11"/>
  <c r="AK1423" i="11"/>
  <c r="AK1424" i="11"/>
  <c r="AK1425" i="11"/>
  <c r="AK1426" i="11"/>
  <c r="AK1427" i="11"/>
  <c r="AK2" i="11" l="1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2" i="14"/>
  <c r="B21" i="49"/>
  <c r="A21" i="10" s="1"/>
  <c r="B22" i="49"/>
  <c r="A22" i="10" s="1"/>
  <c r="B20" i="49"/>
  <c r="A20" i="10" s="1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2" i="14"/>
  <c r="AM2" i="11"/>
  <c r="L23" i="49" l="1"/>
  <c r="M23" i="49"/>
  <c r="L7" i="49"/>
  <c r="N7" i="49"/>
  <c r="B6" i="49"/>
  <c r="A6" i="10" s="1"/>
  <c r="B5" i="49"/>
  <c r="A5" i="10" s="1"/>
  <c r="B4" i="49"/>
  <c r="A4" i="10" s="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M125" i="11"/>
  <c r="AM126" i="11"/>
  <c r="AM127" i="11"/>
  <c r="AM128" i="11"/>
  <c r="AM129" i="11"/>
  <c r="AM130" i="11"/>
  <c r="AM131" i="11"/>
  <c r="AM132" i="11"/>
  <c r="AM133" i="11"/>
  <c r="AM134" i="11"/>
  <c r="AM135" i="11"/>
  <c r="AM136" i="11"/>
  <c r="AM137" i="11"/>
  <c r="AM138" i="11"/>
  <c r="AM139" i="11"/>
  <c r="AM140" i="11"/>
  <c r="AM141" i="11"/>
  <c r="AM142" i="11"/>
  <c r="AM143" i="11"/>
  <c r="AM144" i="11"/>
  <c r="AM145" i="11"/>
  <c r="AM146" i="11"/>
  <c r="AM147" i="11"/>
  <c r="AM148" i="11"/>
  <c r="AM149" i="11"/>
  <c r="AM150" i="11"/>
  <c r="AM151" i="11"/>
  <c r="AM152" i="11"/>
  <c r="AM153" i="11"/>
  <c r="AM154" i="11"/>
  <c r="AM155" i="11"/>
  <c r="AM156" i="11"/>
  <c r="AM157" i="11"/>
  <c r="AM158" i="11"/>
  <c r="AM159" i="11"/>
  <c r="AM160" i="11"/>
  <c r="AM161" i="11"/>
  <c r="AM162" i="11"/>
  <c r="AM163" i="11"/>
  <c r="AM164" i="11"/>
  <c r="AM165" i="11"/>
  <c r="AM166" i="11"/>
  <c r="AM167" i="11"/>
  <c r="AM168" i="11"/>
  <c r="AM169" i="11"/>
  <c r="AM170" i="11"/>
  <c r="AM171" i="11"/>
  <c r="AM172" i="11"/>
  <c r="AM173" i="11"/>
  <c r="AM174" i="11"/>
  <c r="AM175" i="11"/>
  <c r="AM176" i="11"/>
  <c r="AM177" i="11"/>
  <c r="AM178" i="11"/>
  <c r="AM179" i="11"/>
  <c r="AM180" i="11"/>
  <c r="AM181" i="11"/>
  <c r="AM182" i="11"/>
  <c r="AM183" i="11"/>
  <c r="AM184" i="11"/>
  <c r="AM185" i="11"/>
  <c r="AM186" i="11"/>
  <c r="AM187" i="11"/>
  <c r="AM188" i="11"/>
  <c r="AM189" i="11"/>
  <c r="AM190" i="11"/>
  <c r="AM191" i="11"/>
  <c r="AM192" i="11"/>
  <c r="AM193" i="11"/>
  <c r="AM194" i="11"/>
  <c r="AM195" i="11"/>
  <c r="AM196" i="11"/>
  <c r="AM197" i="11"/>
  <c r="AM198" i="11"/>
  <c r="AM199" i="11"/>
  <c r="AM200" i="11"/>
  <c r="AM201" i="11"/>
  <c r="AM202" i="11"/>
  <c r="AM203" i="11"/>
  <c r="AM204" i="11"/>
  <c r="AM205" i="11"/>
  <c r="AM206" i="11"/>
  <c r="AM207" i="11"/>
  <c r="AM208" i="11"/>
  <c r="AM209" i="11"/>
  <c r="AM210" i="11"/>
  <c r="AM211" i="11"/>
  <c r="AM212" i="11"/>
  <c r="AM213" i="11"/>
  <c r="AM214" i="11"/>
  <c r="AM215" i="11"/>
  <c r="AM216" i="11"/>
  <c r="AM217" i="11"/>
  <c r="AM218" i="11"/>
  <c r="AM219" i="11"/>
  <c r="AM220" i="11"/>
  <c r="AM221" i="11"/>
  <c r="AM222" i="11"/>
  <c r="AM223" i="11"/>
  <c r="AM224" i="11"/>
  <c r="AM225" i="11"/>
  <c r="AM226" i="11"/>
  <c r="AM227" i="11"/>
  <c r="AM228" i="11"/>
  <c r="AM229" i="11"/>
  <c r="AM230" i="11"/>
  <c r="AM231" i="11"/>
  <c r="AM232" i="11"/>
  <c r="AM233" i="11"/>
  <c r="AM234" i="11"/>
  <c r="AM235" i="11"/>
  <c r="AM236" i="11"/>
  <c r="AM237" i="11"/>
  <c r="AM238" i="11"/>
  <c r="AM239" i="11"/>
  <c r="AM240" i="11"/>
  <c r="AM241" i="11"/>
  <c r="AM242" i="11"/>
  <c r="AM243" i="11"/>
  <c r="AM244" i="11"/>
  <c r="AM245" i="11"/>
  <c r="AM246" i="11"/>
  <c r="AM247" i="11"/>
  <c r="AM248" i="11"/>
  <c r="AM249" i="11"/>
  <c r="AM250" i="11"/>
  <c r="AM251" i="11"/>
  <c r="AM252" i="11"/>
  <c r="AM253" i="11"/>
  <c r="AM254" i="11"/>
  <c r="AM255" i="11"/>
  <c r="AM256" i="11"/>
  <c r="AM257" i="11"/>
  <c r="AM258" i="11"/>
  <c r="AM259" i="11"/>
  <c r="AM260" i="11"/>
  <c r="AM261" i="11"/>
  <c r="AM262" i="11"/>
  <c r="AM263" i="11"/>
  <c r="AM264" i="11"/>
  <c r="AM265" i="11"/>
  <c r="AM266" i="11"/>
  <c r="AM267" i="11"/>
  <c r="AM268" i="11"/>
  <c r="AM269" i="11"/>
  <c r="AM270" i="11"/>
  <c r="AM271" i="11"/>
  <c r="AM272" i="11"/>
  <c r="AM273" i="11"/>
  <c r="AM274" i="11"/>
  <c r="AM275" i="11"/>
  <c r="AM276" i="11"/>
  <c r="AM277" i="11"/>
  <c r="AM278" i="11"/>
  <c r="AM279" i="11"/>
  <c r="AM280" i="11"/>
  <c r="AM281" i="11"/>
  <c r="AM282" i="11"/>
  <c r="AM283" i="11"/>
  <c r="AM284" i="11"/>
  <c r="AM285" i="11"/>
  <c r="AM286" i="11"/>
  <c r="AM287" i="11"/>
  <c r="AM288" i="11"/>
  <c r="AM289" i="11"/>
  <c r="AM290" i="11"/>
  <c r="AM291" i="11"/>
  <c r="AM292" i="11"/>
  <c r="AM293" i="11"/>
  <c r="AM294" i="11"/>
  <c r="AM295" i="11"/>
  <c r="AM296" i="11"/>
  <c r="AM297" i="11"/>
  <c r="AM298" i="11"/>
  <c r="AM299" i="11"/>
  <c r="AM300" i="11"/>
  <c r="AM301" i="11"/>
  <c r="AM302" i="11"/>
  <c r="AM303" i="11"/>
  <c r="AM304" i="11"/>
  <c r="AM305" i="11"/>
  <c r="AM306" i="11"/>
  <c r="AM307" i="11"/>
  <c r="AM308" i="11"/>
  <c r="AM309" i="11"/>
  <c r="AM310" i="11"/>
  <c r="AM311" i="11"/>
  <c r="AM312" i="11"/>
  <c r="AM313" i="11"/>
  <c r="AM314" i="11"/>
  <c r="AM315" i="11"/>
  <c r="AM316" i="11"/>
  <c r="AM317" i="11"/>
  <c r="AM318" i="11"/>
  <c r="AM319" i="11"/>
  <c r="AM320" i="11"/>
  <c r="AM321" i="11"/>
  <c r="AM322" i="11"/>
  <c r="AM323" i="11"/>
  <c r="AM324" i="11"/>
  <c r="AM325" i="11"/>
  <c r="AM326" i="11"/>
  <c r="AM327" i="11"/>
  <c r="AM328" i="11"/>
  <c r="AM329" i="11"/>
  <c r="AM330" i="11"/>
  <c r="AM331" i="11"/>
  <c r="AM332" i="11"/>
  <c r="AM333" i="11"/>
  <c r="AM334" i="11"/>
  <c r="AM335" i="11"/>
  <c r="AM336" i="11"/>
  <c r="AM337" i="11"/>
  <c r="AM338" i="11"/>
  <c r="AM339" i="11"/>
  <c r="AM340" i="11"/>
  <c r="AM341" i="11"/>
  <c r="AM342" i="11"/>
  <c r="AM343" i="11"/>
  <c r="AM344" i="11"/>
  <c r="AM345" i="11"/>
  <c r="AM346" i="11"/>
  <c r="AM347" i="11"/>
  <c r="AM348" i="11"/>
  <c r="AM349" i="11"/>
  <c r="AM350" i="11"/>
  <c r="AM351" i="11"/>
  <c r="AM352" i="11"/>
  <c r="AM353" i="11"/>
  <c r="AM354" i="11"/>
  <c r="AM355" i="11"/>
  <c r="AM356" i="11"/>
  <c r="AM357" i="11"/>
  <c r="AM358" i="11"/>
  <c r="AM359" i="11"/>
  <c r="AM360" i="11"/>
  <c r="AM361" i="11"/>
  <c r="AM362" i="11"/>
  <c r="AM363" i="11"/>
  <c r="AM364" i="11"/>
  <c r="AM365" i="11"/>
  <c r="AM366" i="11"/>
  <c r="AM367" i="11"/>
  <c r="AM368" i="11"/>
  <c r="AM369" i="11"/>
  <c r="AM370" i="11"/>
  <c r="AM371" i="11"/>
  <c r="AM372" i="11"/>
  <c r="AM373" i="11"/>
  <c r="AM374" i="11"/>
  <c r="AM375" i="11"/>
  <c r="AM376" i="11"/>
  <c r="AM377" i="11"/>
  <c r="AM378" i="11"/>
  <c r="AM379" i="11"/>
  <c r="AM380" i="11"/>
  <c r="AM381" i="11"/>
  <c r="AM382" i="11"/>
  <c r="AM383" i="11"/>
  <c r="AM384" i="11"/>
  <c r="AM385" i="11"/>
  <c r="AM386" i="11"/>
  <c r="AM387" i="11"/>
  <c r="AM388" i="11"/>
  <c r="AM389" i="11"/>
  <c r="AM390" i="11"/>
  <c r="AM391" i="11"/>
  <c r="AM392" i="11"/>
  <c r="AM393" i="11"/>
  <c r="AM394" i="11"/>
  <c r="AM395" i="11"/>
  <c r="AM396" i="11"/>
  <c r="AM397" i="11"/>
  <c r="AM398" i="11"/>
  <c r="AM399" i="11"/>
  <c r="AM400" i="11"/>
  <c r="AM401" i="11"/>
  <c r="AM402" i="11"/>
  <c r="AM403" i="11"/>
  <c r="AM404" i="11"/>
  <c r="AM405" i="11"/>
  <c r="AM406" i="11"/>
  <c r="AM407" i="11"/>
  <c r="AM408" i="11"/>
  <c r="AM409" i="11"/>
  <c r="AM410" i="11"/>
  <c r="AM411" i="11"/>
  <c r="AM412" i="11"/>
  <c r="AM413" i="11"/>
  <c r="AM414" i="11"/>
  <c r="AM415" i="11"/>
  <c r="AM416" i="11"/>
  <c r="AM417" i="11"/>
  <c r="AM418" i="11"/>
  <c r="AM419" i="11"/>
  <c r="AM420" i="11"/>
  <c r="AM421" i="11"/>
  <c r="AM422" i="11"/>
  <c r="AM423" i="11"/>
  <c r="AM424" i="11"/>
  <c r="AM425" i="11"/>
  <c r="AM426" i="11"/>
  <c r="AM427" i="11"/>
  <c r="AM428" i="11"/>
  <c r="AM429" i="11"/>
  <c r="AM430" i="11"/>
  <c r="AM431" i="11"/>
  <c r="AM432" i="11"/>
  <c r="AM433" i="11"/>
  <c r="AM434" i="11"/>
  <c r="AM435" i="11"/>
  <c r="AM436" i="11"/>
  <c r="AM437" i="11"/>
  <c r="AM438" i="11"/>
  <c r="AM439" i="11"/>
  <c r="AM440" i="11"/>
  <c r="AM441" i="11"/>
  <c r="AM442" i="11"/>
  <c r="AM443" i="11"/>
  <c r="AM444" i="11"/>
  <c r="AM445" i="11"/>
  <c r="AM446" i="11"/>
  <c r="AM447" i="11"/>
  <c r="AM448" i="11"/>
  <c r="AM449" i="11"/>
  <c r="AM450" i="11"/>
  <c r="AM451" i="11"/>
  <c r="AM452" i="11"/>
  <c r="AM453" i="11"/>
  <c r="AM454" i="11"/>
  <c r="AM455" i="11"/>
  <c r="AM456" i="11"/>
  <c r="AM457" i="11"/>
  <c r="AM458" i="11"/>
  <c r="AM459" i="11"/>
  <c r="AM460" i="11"/>
  <c r="AM461" i="11"/>
  <c r="AM462" i="11"/>
  <c r="AM463" i="11"/>
  <c r="AM464" i="11"/>
  <c r="AM465" i="11"/>
  <c r="AM466" i="11"/>
  <c r="AM467" i="11"/>
  <c r="AM468" i="11"/>
  <c r="AM469" i="11"/>
  <c r="AM470" i="11"/>
  <c r="AM471" i="11"/>
  <c r="AM472" i="11"/>
  <c r="AM473" i="11"/>
  <c r="AM474" i="11"/>
  <c r="AM475" i="11"/>
  <c r="AM476" i="11"/>
  <c r="AM477" i="11"/>
  <c r="AM478" i="11"/>
  <c r="AM479" i="11"/>
  <c r="AM480" i="11"/>
  <c r="AM481" i="11"/>
  <c r="AM482" i="11"/>
  <c r="AM483" i="11"/>
  <c r="AM484" i="11"/>
  <c r="AM485" i="11"/>
  <c r="AM486" i="11"/>
  <c r="AM487" i="11"/>
  <c r="AM488" i="11"/>
  <c r="AM489" i="11"/>
  <c r="AM490" i="11"/>
  <c r="AM491" i="11"/>
  <c r="AM492" i="11"/>
  <c r="AM493" i="11"/>
  <c r="AM494" i="11"/>
  <c r="AM495" i="11"/>
  <c r="AM496" i="11"/>
  <c r="AM497" i="11"/>
  <c r="AM498" i="11"/>
  <c r="AM499" i="11"/>
  <c r="AM500" i="11"/>
  <c r="AM501" i="11"/>
  <c r="AM502" i="11"/>
  <c r="AM503" i="11"/>
  <c r="AM504" i="11"/>
  <c r="AM505" i="11"/>
  <c r="AM506" i="11"/>
  <c r="AM507" i="11"/>
  <c r="AM508" i="11"/>
  <c r="AM509" i="11"/>
  <c r="AM510" i="11"/>
  <c r="AM511" i="11"/>
  <c r="AM512" i="11"/>
  <c r="AM513" i="11"/>
  <c r="AM514" i="11"/>
  <c r="AM515" i="11"/>
  <c r="AM516" i="11"/>
  <c r="AM517" i="11"/>
  <c r="AM518" i="11"/>
  <c r="AM519" i="11"/>
  <c r="AM520" i="11"/>
  <c r="AM521" i="11"/>
  <c r="AM522" i="11"/>
  <c r="AM523" i="11"/>
  <c r="AM524" i="11"/>
  <c r="AM525" i="11"/>
  <c r="AM526" i="11"/>
  <c r="AM527" i="11"/>
  <c r="AM528" i="11"/>
  <c r="AM529" i="11"/>
  <c r="AM530" i="11"/>
  <c r="AM531" i="11"/>
  <c r="AM532" i="11"/>
  <c r="AM533" i="11"/>
  <c r="AM534" i="11"/>
  <c r="AM535" i="11"/>
  <c r="AM536" i="11"/>
  <c r="AM537" i="11"/>
  <c r="AM538" i="11"/>
  <c r="AM539" i="11"/>
  <c r="AM540" i="11"/>
  <c r="AM541" i="11"/>
  <c r="AM542" i="11"/>
  <c r="AM543" i="11"/>
  <c r="AM544" i="11"/>
  <c r="AM545" i="11"/>
  <c r="AM546" i="11"/>
  <c r="AM547" i="11"/>
  <c r="AM548" i="11"/>
  <c r="AM549" i="11"/>
  <c r="AM550" i="11"/>
  <c r="AM551" i="11"/>
  <c r="AM552" i="11"/>
  <c r="AM553" i="11"/>
  <c r="AM554" i="11"/>
  <c r="AM555" i="11"/>
  <c r="AM556" i="11"/>
  <c r="AM557" i="11"/>
  <c r="AM558" i="11"/>
  <c r="AM559" i="11"/>
  <c r="AM560" i="11"/>
  <c r="AM561" i="11"/>
  <c r="AM562" i="11"/>
  <c r="AM563" i="11"/>
  <c r="AM564" i="11"/>
  <c r="AM565" i="11"/>
  <c r="AM566" i="11"/>
  <c r="AM567" i="11"/>
  <c r="AM568" i="11"/>
  <c r="AM569" i="11"/>
  <c r="AM570" i="11"/>
  <c r="AM571" i="11"/>
  <c r="AM572" i="11"/>
  <c r="AM573" i="11"/>
  <c r="AM574" i="11"/>
  <c r="AM575" i="11"/>
  <c r="AM576" i="11"/>
  <c r="AM577" i="11"/>
  <c r="AM578" i="11"/>
  <c r="AM579" i="11"/>
  <c r="AM580" i="11"/>
  <c r="AM581" i="11"/>
  <c r="AM582" i="11"/>
  <c r="AM583" i="11"/>
  <c r="AM584" i="11"/>
  <c r="AM585" i="11"/>
  <c r="AM586" i="11"/>
  <c r="AM587" i="11"/>
  <c r="AM588" i="11"/>
  <c r="AM589" i="11"/>
  <c r="AM590" i="11"/>
  <c r="AM591" i="11"/>
  <c r="AM592" i="11"/>
  <c r="AM593" i="11"/>
  <c r="AM594" i="11"/>
  <c r="AM595" i="11"/>
  <c r="AM596" i="11"/>
  <c r="AM597" i="11"/>
  <c r="AM598" i="11"/>
  <c r="AM599" i="11"/>
  <c r="AM600" i="11"/>
  <c r="AM601" i="11"/>
  <c r="AM602" i="11"/>
  <c r="AM603" i="11"/>
  <c r="AM604" i="11"/>
  <c r="AM605" i="11"/>
  <c r="AM606" i="11"/>
  <c r="AM607" i="11"/>
  <c r="AM608" i="11"/>
  <c r="AM609" i="11"/>
  <c r="AM610" i="11"/>
  <c r="AM611" i="11"/>
  <c r="AM612" i="11"/>
  <c r="AM613" i="11"/>
  <c r="AM614" i="11"/>
  <c r="AM615" i="11"/>
  <c r="AM616" i="11"/>
  <c r="AM617" i="11"/>
  <c r="AM618" i="11"/>
  <c r="AM619" i="11"/>
  <c r="AM620" i="11"/>
  <c r="AM621" i="11"/>
  <c r="AM622" i="11"/>
  <c r="AM623" i="11"/>
  <c r="AM624" i="11"/>
  <c r="AM625" i="11"/>
  <c r="AM626" i="11"/>
  <c r="AM627" i="11"/>
  <c r="AM628" i="11"/>
  <c r="AM629" i="11"/>
  <c r="AM630" i="11"/>
  <c r="AM631" i="11"/>
  <c r="AM632" i="11"/>
  <c r="AM633" i="11"/>
  <c r="AM634" i="11"/>
  <c r="AM635" i="11"/>
  <c r="AM636" i="11"/>
  <c r="AM637" i="11"/>
  <c r="AM638" i="11"/>
  <c r="AM639" i="11"/>
  <c r="AM640" i="11"/>
  <c r="AM641" i="11"/>
  <c r="AM642" i="11"/>
  <c r="AM643" i="11"/>
  <c r="AM644" i="11"/>
  <c r="AM645" i="11"/>
  <c r="AM646" i="11"/>
  <c r="AM647" i="11"/>
  <c r="AM648" i="11"/>
  <c r="AM649" i="11"/>
  <c r="AM650" i="11"/>
  <c r="AM651" i="11"/>
  <c r="AM652" i="11"/>
  <c r="AM653" i="11"/>
  <c r="AM654" i="11"/>
  <c r="AM655" i="11"/>
  <c r="AM656" i="11"/>
  <c r="AM657" i="11"/>
  <c r="AM658" i="11"/>
  <c r="AM659" i="11"/>
  <c r="AM660" i="11"/>
  <c r="AM661" i="11"/>
  <c r="AM662" i="11"/>
  <c r="AM663" i="11"/>
  <c r="AM664" i="11"/>
  <c r="AM665" i="11"/>
  <c r="AM666" i="11"/>
  <c r="AM667" i="11"/>
  <c r="AM668" i="11"/>
  <c r="AM669" i="11"/>
  <c r="AM670" i="11"/>
  <c r="AM671" i="11"/>
  <c r="AM672" i="11"/>
  <c r="AM673" i="11"/>
  <c r="AM674" i="11"/>
  <c r="AM675" i="11"/>
  <c r="AM676" i="11"/>
  <c r="AM677" i="11"/>
  <c r="AM678" i="11"/>
  <c r="AM679" i="11"/>
  <c r="AM680" i="11"/>
  <c r="AM681" i="11"/>
  <c r="AM682" i="11"/>
  <c r="AM683" i="11"/>
  <c r="AM684" i="11"/>
  <c r="AM685" i="11"/>
  <c r="AM686" i="11"/>
  <c r="AM687" i="11"/>
  <c r="AM688" i="11"/>
  <c r="AM689" i="11"/>
  <c r="AM690" i="11"/>
  <c r="AM691" i="11"/>
  <c r="AM692" i="11"/>
  <c r="AM693" i="11"/>
  <c r="AM694" i="11"/>
  <c r="AM695" i="11"/>
  <c r="AM696" i="11"/>
  <c r="AM697" i="11"/>
  <c r="AM698" i="11"/>
  <c r="AM699" i="11"/>
  <c r="AM700" i="11"/>
  <c r="AM701" i="11"/>
  <c r="AM702" i="11"/>
  <c r="AM703" i="11"/>
  <c r="AM704" i="11"/>
  <c r="AM705" i="11"/>
  <c r="AM706" i="11"/>
  <c r="AM707" i="11"/>
  <c r="AM708" i="11"/>
  <c r="AM709" i="11"/>
  <c r="AM710" i="11"/>
  <c r="AM711" i="11"/>
  <c r="AM712" i="11"/>
  <c r="AM713" i="11"/>
  <c r="AM714" i="11"/>
  <c r="AM715" i="11"/>
  <c r="AM716" i="11"/>
  <c r="AM717" i="11"/>
  <c r="AM718" i="11"/>
  <c r="AM719" i="11"/>
  <c r="AM720" i="11"/>
  <c r="AM721" i="11"/>
  <c r="AM722" i="11"/>
  <c r="AM723" i="11"/>
  <c r="AM724" i="11"/>
  <c r="AM725" i="11"/>
  <c r="AM726" i="11"/>
  <c r="AM727" i="11"/>
  <c r="AM728" i="11"/>
  <c r="AM729" i="11"/>
  <c r="AM730" i="11"/>
  <c r="AM731" i="11"/>
  <c r="AM732" i="11"/>
  <c r="AM733" i="11"/>
  <c r="AM734" i="11"/>
  <c r="AM735" i="11"/>
  <c r="AM736" i="11"/>
  <c r="AM737" i="11"/>
  <c r="AM738" i="11"/>
  <c r="AM739" i="11"/>
  <c r="AM740" i="11"/>
  <c r="AM741" i="11"/>
  <c r="AM742" i="11"/>
  <c r="AM743" i="11"/>
  <c r="AM744" i="11"/>
  <c r="AM745" i="11"/>
  <c r="AM746" i="11"/>
  <c r="AM747" i="11"/>
  <c r="AM748" i="11"/>
  <c r="AM749" i="11"/>
  <c r="AM750" i="11"/>
  <c r="AM751" i="11"/>
  <c r="AM752" i="11"/>
  <c r="AM753" i="11"/>
  <c r="AM754" i="11"/>
  <c r="AM755" i="11"/>
  <c r="AM756" i="11"/>
  <c r="AM757" i="11"/>
  <c r="AM758" i="11"/>
  <c r="AM759" i="11"/>
  <c r="AM760" i="11"/>
  <c r="AM761" i="11"/>
  <c r="AM762" i="11"/>
  <c r="AM763" i="11"/>
  <c r="AM764" i="11"/>
  <c r="AM765" i="11"/>
  <c r="AM766" i="11"/>
  <c r="AM767" i="11"/>
  <c r="AM768" i="11"/>
  <c r="AM769" i="11"/>
  <c r="AM770" i="11"/>
  <c r="AM771" i="11"/>
  <c r="AM772" i="11"/>
  <c r="AM773" i="11"/>
  <c r="AM774" i="11"/>
  <c r="AM775" i="11"/>
  <c r="AM776" i="11"/>
  <c r="AM777" i="11"/>
  <c r="AM778" i="11"/>
  <c r="AM779" i="11"/>
  <c r="AM780" i="11"/>
  <c r="AM781" i="11"/>
  <c r="AM782" i="11"/>
  <c r="AM783" i="11"/>
  <c r="AM784" i="11"/>
  <c r="AM785" i="11"/>
  <c r="AM786" i="11"/>
  <c r="AM787" i="11"/>
  <c r="AM788" i="11"/>
  <c r="AM789" i="11"/>
  <c r="AM790" i="11"/>
  <c r="AM791" i="11"/>
  <c r="AM792" i="11"/>
  <c r="AM793" i="11"/>
  <c r="AM794" i="11"/>
  <c r="AM795" i="11"/>
  <c r="AM796" i="11"/>
  <c r="AM797" i="11"/>
  <c r="AM798" i="11"/>
  <c r="AM799" i="11"/>
  <c r="AM800" i="11"/>
  <c r="AM801" i="11"/>
  <c r="AM802" i="11"/>
  <c r="AM803" i="11"/>
  <c r="AM804" i="11"/>
  <c r="AM805" i="11"/>
  <c r="AM806" i="11"/>
  <c r="AM807" i="11"/>
  <c r="AM808" i="11"/>
  <c r="AM809" i="11"/>
  <c r="AM810" i="11"/>
  <c r="AM811" i="11"/>
  <c r="AM812" i="11"/>
  <c r="AM813" i="11"/>
  <c r="AM814" i="11"/>
  <c r="AM815" i="11"/>
  <c r="AM816" i="11"/>
  <c r="AM817" i="11"/>
  <c r="AM818" i="11"/>
  <c r="AM819" i="11"/>
  <c r="AM820" i="11"/>
  <c r="AM821" i="11"/>
  <c r="AM822" i="11"/>
  <c r="AM823" i="11"/>
  <c r="AM824" i="11"/>
  <c r="AM825" i="11"/>
  <c r="AM826" i="11"/>
  <c r="AM827" i="11"/>
  <c r="AM828" i="11"/>
  <c r="AM829" i="11"/>
  <c r="AM830" i="11"/>
  <c r="AM831" i="11"/>
  <c r="AM832" i="11"/>
  <c r="AM833" i="11"/>
  <c r="AM834" i="11"/>
  <c r="AM835" i="11"/>
  <c r="AM836" i="11"/>
  <c r="AM837" i="11"/>
  <c r="AM838" i="11"/>
  <c r="AM839" i="11"/>
  <c r="AM840" i="11"/>
  <c r="AM841" i="11"/>
  <c r="AM842" i="11"/>
  <c r="AM843" i="11"/>
  <c r="AM844" i="11"/>
  <c r="AM845" i="11"/>
  <c r="AM846" i="11"/>
  <c r="AM847" i="11"/>
  <c r="AM848" i="11"/>
  <c r="AM849" i="11"/>
  <c r="AM850" i="11"/>
  <c r="AM851" i="11"/>
  <c r="AM852" i="11"/>
  <c r="AM853" i="11"/>
  <c r="AM854" i="11"/>
  <c r="AM855" i="11"/>
  <c r="AM856" i="11"/>
  <c r="AM857" i="11"/>
  <c r="AM858" i="11"/>
  <c r="AM859" i="11"/>
  <c r="AM860" i="11"/>
  <c r="AM861" i="11"/>
  <c r="AM862" i="11"/>
  <c r="AM863" i="11"/>
  <c r="AM864" i="11"/>
  <c r="AM865" i="11"/>
  <c r="AM866" i="11"/>
  <c r="AM867" i="11"/>
  <c r="AM868" i="11"/>
  <c r="AM869" i="11"/>
  <c r="AM870" i="11"/>
  <c r="AM871" i="11"/>
  <c r="AM872" i="11"/>
  <c r="AM873" i="11"/>
  <c r="AM874" i="11"/>
  <c r="AM875" i="11"/>
  <c r="AM876" i="11"/>
  <c r="AM877" i="11"/>
  <c r="AM878" i="11"/>
  <c r="AM879" i="11"/>
  <c r="AM880" i="11"/>
  <c r="AM881" i="11"/>
  <c r="AM882" i="11"/>
  <c r="AM883" i="11"/>
  <c r="AM884" i="11"/>
  <c r="AM885" i="11"/>
  <c r="AM886" i="11"/>
  <c r="AM887" i="11"/>
  <c r="AM888" i="11"/>
  <c r="AM889" i="11"/>
  <c r="AM890" i="11"/>
  <c r="AM891" i="11"/>
  <c r="AM892" i="11"/>
  <c r="AM893" i="11"/>
  <c r="AM894" i="11"/>
  <c r="AM895" i="11"/>
  <c r="AM896" i="11"/>
  <c r="AM897" i="11"/>
  <c r="AM898" i="11"/>
  <c r="AM899" i="11"/>
  <c r="AM900" i="11"/>
  <c r="AM901" i="11"/>
  <c r="AM902" i="11"/>
  <c r="AM903" i="11"/>
  <c r="AM904" i="11"/>
  <c r="AM905" i="11"/>
  <c r="AM906" i="11"/>
  <c r="AM907" i="11"/>
  <c r="AM908" i="11"/>
  <c r="AM909" i="11"/>
  <c r="AM910" i="11"/>
  <c r="AM911" i="11"/>
  <c r="AM912" i="11"/>
  <c r="AM913" i="11"/>
  <c r="AM914" i="11"/>
  <c r="AM915" i="11"/>
  <c r="AM916" i="11"/>
  <c r="AM917" i="11"/>
  <c r="AM918" i="11"/>
  <c r="AM919" i="11"/>
  <c r="AM920" i="11"/>
  <c r="AM921" i="11"/>
  <c r="AM922" i="11"/>
  <c r="AM923" i="11"/>
  <c r="AM924" i="11"/>
  <c r="AM925" i="11"/>
  <c r="AM926" i="11"/>
  <c r="AM927" i="11"/>
  <c r="AM928" i="11"/>
  <c r="AM929" i="11"/>
  <c r="AM930" i="11"/>
  <c r="AM931" i="11"/>
  <c r="AM932" i="11"/>
  <c r="AM933" i="11"/>
  <c r="AM934" i="11"/>
  <c r="AM935" i="11"/>
  <c r="AM936" i="11"/>
  <c r="AM937" i="11"/>
  <c r="AM938" i="11"/>
  <c r="AM939" i="11"/>
  <c r="AM940" i="11"/>
  <c r="AM941" i="11"/>
  <c r="AM942" i="11"/>
  <c r="AM943" i="11"/>
  <c r="AM944" i="11"/>
  <c r="AM945" i="11"/>
  <c r="AM946" i="11"/>
  <c r="AM947" i="11"/>
  <c r="AM948" i="11"/>
  <c r="AM949" i="11"/>
  <c r="AM950" i="11"/>
  <c r="AM951" i="11"/>
  <c r="AM952" i="11"/>
  <c r="AM953" i="11"/>
  <c r="AM954" i="11"/>
  <c r="AM955" i="11"/>
  <c r="AM956" i="11"/>
  <c r="AM957" i="11"/>
  <c r="AM958" i="11"/>
  <c r="AM959" i="11"/>
  <c r="AM960" i="11"/>
  <c r="AM961" i="11"/>
  <c r="AM962" i="11"/>
  <c r="AM963" i="11"/>
  <c r="AM964" i="11"/>
  <c r="AM965" i="11"/>
  <c r="AM966" i="11"/>
  <c r="AM967" i="11"/>
  <c r="AM968" i="11"/>
  <c r="AM969" i="11"/>
  <c r="AM970" i="11"/>
  <c r="AM971" i="11"/>
  <c r="AM972" i="11"/>
  <c r="AM973" i="11"/>
  <c r="AM974" i="11"/>
  <c r="AM975" i="11"/>
  <c r="AM976" i="11"/>
  <c r="AM977" i="11"/>
  <c r="AM978" i="11"/>
  <c r="AM979" i="11"/>
  <c r="AM980" i="11"/>
  <c r="AM981" i="11"/>
  <c r="AM982" i="11"/>
  <c r="AM983" i="11"/>
  <c r="AM984" i="11"/>
  <c r="AM985" i="11"/>
  <c r="AM986" i="11"/>
  <c r="AM987" i="11"/>
  <c r="AM988" i="11"/>
  <c r="AM989" i="11"/>
  <c r="AM990" i="11"/>
  <c r="AM991" i="11"/>
  <c r="AM992" i="11"/>
  <c r="AM993" i="11"/>
  <c r="AM994" i="11"/>
  <c r="AM995" i="11"/>
  <c r="AM996" i="11"/>
  <c r="AM997" i="11"/>
  <c r="AM998" i="11"/>
  <c r="AM999" i="11"/>
  <c r="AM1000" i="11"/>
  <c r="AM1001" i="11"/>
  <c r="AM1002" i="11"/>
  <c r="AM1003" i="11"/>
  <c r="AM1004" i="11"/>
  <c r="AM1005" i="11"/>
  <c r="AM1006" i="11"/>
  <c r="AM1007" i="11"/>
  <c r="AM1008" i="11"/>
  <c r="AM1009" i="11"/>
  <c r="AM1010" i="11"/>
  <c r="AM1011" i="11"/>
  <c r="AM1012" i="11"/>
  <c r="AM1013" i="11"/>
  <c r="AM1014" i="11"/>
  <c r="AM1015" i="11"/>
  <c r="AM1016" i="11"/>
  <c r="AM1017" i="11"/>
  <c r="AM1018" i="11"/>
  <c r="AM1019" i="11"/>
  <c r="AM1020" i="11"/>
  <c r="AM1021" i="11"/>
  <c r="AM1022" i="11"/>
  <c r="AM1023" i="11"/>
  <c r="AM1024" i="11"/>
  <c r="AM1025" i="11"/>
  <c r="AM1026" i="11"/>
  <c r="AM1027" i="11"/>
  <c r="AM1028" i="11"/>
  <c r="AM1029" i="11"/>
  <c r="AM1030" i="11"/>
  <c r="AM1031" i="11"/>
  <c r="AM1032" i="11"/>
  <c r="AM1033" i="11"/>
  <c r="AM1034" i="11"/>
  <c r="AM1035" i="11"/>
  <c r="AM1036" i="11"/>
  <c r="AM1037" i="11"/>
  <c r="AM1038" i="11"/>
  <c r="AM1039" i="11"/>
  <c r="AM1040" i="11"/>
  <c r="AM1041" i="11"/>
  <c r="AM1042" i="11"/>
  <c r="AM1043" i="11"/>
  <c r="AM1044" i="11"/>
  <c r="AM1045" i="11"/>
  <c r="AM1046" i="11"/>
  <c r="AM1047" i="11"/>
  <c r="AM1048" i="11"/>
  <c r="AM1049" i="11"/>
  <c r="AM1050" i="11"/>
  <c r="AM1051" i="11"/>
  <c r="AM1052" i="11"/>
  <c r="AM1053" i="11"/>
  <c r="AM1054" i="11"/>
  <c r="AM1055" i="11"/>
  <c r="AM1056" i="11"/>
  <c r="AM1057" i="11"/>
  <c r="AM1058" i="11"/>
  <c r="AM1059" i="11"/>
  <c r="AM1060" i="11"/>
  <c r="AM1061" i="11"/>
  <c r="AM1062" i="11"/>
  <c r="AM1063" i="11"/>
  <c r="AM1064" i="11"/>
  <c r="AM1065" i="11"/>
  <c r="AM1066" i="11"/>
  <c r="AM1067" i="11"/>
  <c r="AM1068" i="11"/>
  <c r="AM1069" i="11"/>
  <c r="AM1070" i="11"/>
  <c r="AM1071" i="11"/>
  <c r="AM1072" i="11"/>
  <c r="AM1073" i="11"/>
  <c r="AM1074" i="11"/>
  <c r="AM1075" i="11"/>
  <c r="AM1076" i="11"/>
  <c r="AM1077" i="11"/>
  <c r="AM1078" i="11"/>
  <c r="AM1079" i="11"/>
  <c r="AM1080" i="11"/>
  <c r="AM1081" i="11"/>
  <c r="AM1082" i="11"/>
  <c r="AM1083" i="11"/>
  <c r="AM1084" i="11"/>
  <c r="AM1085" i="11"/>
  <c r="AM1086" i="11"/>
  <c r="AM1087" i="11"/>
  <c r="AM1088" i="11"/>
  <c r="AM1089" i="11"/>
  <c r="AM1090" i="11"/>
  <c r="AM1091" i="11"/>
  <c r="AM1092" i="11"/>
  <c r="AM1093" i="11"/>
  <c r="AM1094" i="11"/>
  <c r="AM1095" i="11"/>
  <c r="AM1096" i="11"/>
  <c r="AM1097" i="11"/>
  <c r="AM1098" i="11"/>
  <c r="AM1099" i="11"/>
  <c r="AM1100" i="11"/>
  <c r="AM1101" i="11"/>
  <c r="AM1102" i="11"/>
  <c r="AM1103" i="11"/>
  <c r="AM1104" i="11"/>
  <c r="AM1105" i="11"/>
  <c r="AM1106" i="11"/>
  <c r="AM1107" i="11"/>
  <c r="AM1108" i="11"/>
  <c r="AM1109" i="11"/>
  <c r="AM1110" i="11"/>
  <c r="AM1111" i="11"/>
  <c r="AM1112" i="11"/>
  <c r="AM1113" i="11"/>
  <c r="AM1114" i="11"/>
  <c r="AM1115" i="11"/>
  <c r="AM1116" i="11"/>
  <c r="AM1117" i="11"/>
  <c r="AM1118" i="11"/>
  <c r="AM1119" i="11"/>
  <c r="AM1120" i="11"/>
  <c r="AM1121" i="11"/>
  <c r="AM1122" i="11"/>
  <c r="AM1123" i="11"/>
  <c r="AM1124" i="11"/>
  <c r="AM1125" i="11"/>
  <c r="AM1126" i="11"/>
  <c r="AM1127" i="11"/>
  <c r="AM1128" i="11"/>
  <c r="AM1129" i="11"/>
  <c r="AM1130" i="11"/>
  <c r="AM1131" i="11"/>
  <c r="AM1132" i="11"/>
  <c r="AM1133" i="11"/>
  <c r="AM1134" i="11"/>
  <c r="AM1135" i="11"/>
  <c r="AM1136" i="11"/>
  <c r="AM1137" i="11"/>
  <c r="AM1138" i="11"/>
  <c r="AM1139" i="11"/>
  <c r="AM1140" i="11"/>
  <c r="AM1141" i="11"/>
  <c r="AM1142" i="11"/>
  <c r="AM1143" i="11"/>
  <c r="AM1144" i="11"/>
  <c r="AM1145" i="11"/>
  <c r="AM1146" i="11"/>
  <c r="AM1147" i="11"/>
  <c r="AM1148" i="11"/>
  <c r="AM1149" i="11"/>
  <c r="AM1150" i="11"/>
  <c r="AM1151" i="11"/>
  <c r="AM1152" i="11"/>
  <c r="AM1153" i="11"/>
  <c r="AM1154" i="11"/>
  <c r="AM1155" i="11"/>
  <c r="AM1156" i="11"/>
  <c r="AM1157" i="11"/>
  <c r="AM1158" i="11"/>
  <c r="AM1159" i="11"/>
  <c r="AM1160" i="11"/>
  <c r="AM1161" i="11"/>
  <c r="AM1162" i="11"/>
  <c r="AM1163" i="11"/>
  <c r="AM1164" i="11"/>
  <c r="AM1165" i="11"/>
  <c r="AM1166" i="11"/>
  <c r="AM1167" i="11"/>
  <c r="AM1168" i="11"/>
  <c r="AM1169" i="11"/>
  <c r="AM1170" i="11"/>
  <c r="AM1171" i="11"/>
  <c r="AM1172" i="11"/>
  <c r="AM1173" i="11"/>
  <c r="AM1174" i="11"/>
  <c r="AM1175" i="11"/>
  <c r="AM1176" i="11"/>
  <c r="AM1177" i="11"/>
  <c r="AM1178" i="11"/>
  <c r="AM1179" i="11"/>
  <c r="AM1180" i="11"/>
  <c r="AM1181" i="11"/>
  <c r="AM1182" i="11"/>
  <c r="AM1183" i="11"/>
  <c r="AM1184" i="11"/>
  <c r="AM1185" i="11"/>
  <c r="AM1186" i="11"/>
  <c r="AM1187" i="11"/>
  <c r="AM1188" i="11"/>
  <c r="AM1189" i="11"/>
  <c r="AM1190" i="11"/>
  <c r="AM1191" i="11"/>
  <c r="AM1192" i="11"/>
  <c r="AM1193" i="11"/>
  <c r="AM1194" i="11"/>
  <c r="AM1195" i="11"/>
  <c r="AM1196" i="11"/>
  <c r="AM1197" i="11"/>
  <c r="AM1198" i="11"/>
  <c r="AM1199" i="11"/>
  <c r="AM1200" i="11"/>
  <c r="AM1201" i="11"/>
  <c r="AM1202" i="11"/>
  <c r="AM1203" i="11"/>
  <c r="AM1204" i="11"/>
  <c r="AM1205" i="11"/>
  <c r="AM1206" i="11"/>
  <c r="AM1207" i="11"/>
  <c r="AM1208" i="11"/>
  <c r="AM1209" i="11"/>
  <c r="AM1210" i="11"/>
  <c r="AM1211" i="11"/>
  <c r="AM1212" i="11"/>
  <c r="AM1213" i="11"/>
  <c r="AM1214" i="11"/>
  <c r="AM1215" i="11"/>
  <c r="AM1216" i="11"/>
  <c r="AM1217" i="11"/>
  <c r="AM1218" i="11"/>
  <c r="AM1219" i="11"/>
  <c r="AM1220" i="11"/>
  <c r="AM1221" i="11"/>
  <c r="AM1222" i="11"/>
  <c r="AM1223" i="11"/>
  <c r="AM1224" i="11"/>
  <c r="AM1225" i="11"/>
  <c r="AM1226" i="11"/>
  <c r="AM1227" i="11"/>
  <c r="AM1228" i="11"/>
  <c r="AM1229" i="11"/>
  <c r="AM1230" i="11"/>
  <c r="AM1231" i="11"/>
  <c r="AM1232" i="11"/>
  <c r="AM1233" i="11"/>
  <c r="AM1234" i="11"/>
  <c r="AM1235" i="11"/>
  <c r="AM1236" i="11"/>
  <c r="AM1237" i="11"/>
  <c r="AM1238" i="11"/>
  <c r="AM1239" i="11"/>
  <c r="AM1240" i="11"/>
  <c r="AM1241" i="11"/>
  <c r="AM1242" i="11"/>
  <c r="AM1243" i="11"/>
  <c r="AM1244" i="11"/>
  <c r="AM1245" i="11"/>
  <c r="AM1246" i="11"/>
  <c r="AM1247" i="11"/>
  <c r="AM1248" i="11"/>
  <c r="AM1249" i="11"/>
  <c r="AM1250" i="11"/>
  <c r="AM1251" i="11"/>
  <c r="AM1252" i="11"/>
  <c r="AM1253" i="11"/>
  <c r="AM1254" i="11"/>
  <c r="AM1255" i="11"/>
  <c r="AM1256" i="11"/>
  <c r="AM1257" i="11"/>
  <c r="AM1258" i="11"/>
  <c r="AM1259" i="11"/>
  <c r="AM1260" i="11"/>
  <c r="AM1261" i="11"/>
  <c r="AM1262" i="11"/>
  <c r="AM1263" i="11"/>
  <c r="AM1264" i="11"/>
  <c r="AM1265" i="11"/>
  <c r="AM1266" i="11"/>
  <c r="AM1267" i="11"/>
  <c r="AM1268" i="11"/>
  <c r="AM1269" i="11"/>
  <c r="AM1270" i="11"/>
  <c r="AM1271" i="11"/>
  <c r="AM1272" i="11"/>
  <c r="AM1273" i="11"/>
  <c r="AM1274" i="11"/>
  <c r="AM1275" i="11"/>
  <c r="AM1276" i="11"/>
  <c r="AM1277" i="11"/>
  <c r="AM1278" i="11"/>
  <c r="AM1279" i="11"/>
  <c r="AM1280" i="11"/>
  <c r="AM1281" i="11"/>
  <c r="AM1282" i="11"/>
  <c r="AM1283" i="11"/>
  <c r="AM1284" i="11"/>
  <c r="AM1285" i="11"/>
  <c r="AM1286" i="11"/>
  <c r="AM1287" i="11"/>
  <c r="AM1288" i="11"/>
  <c r="AM1289" i="11"/>
  <c r="AM1290" i="11"/>
  <c r="AM1291" i="11"/>
  <c r="AM1292" i="11"/>
  <c r="AM1293" i="11"/>
  <c r="AM1294" i="11"/>
  <c r="AM1295" i="11"/>
  <c r="AM1296" i="11"/>
  <c r="AM1297" i="11"/>
  <c r="AM1298" i="11"/>
  <c r="AM1299" i="11"/>
  <c r="AM1300" i="11"/>
  <c r="AM1301" i="11"/>
  <c r="AM1302" i="11"/>
  <c r="AM1303" i="11"/>
  <c r="AM1304" i="11"/>
  <c r="AM1305" i="11"/>
  <c r="AM1306" i="11"/>
  <c r="AM1307" i="11"/>
  <c r="AM1308" i="11"/>
  <c r="AM1309" i="11"/>
  <c r="AM1310" i="11"/>
  <c r="AM1311" i="11"/>
  <c r="AM1312" i="11"/>
  <c r="AM1313" i="11"/>
  <c r="AM1314" i="11"/>
  <c r="AM1315" i="11"/>
  <c r="AM1316" i="11"/>
  <c r="AM1317" i="11"/>
  <c r="AM1318" i="11"/>
  <c r="AM1319" i="11"/>
  <c r="AM1320" i="11"/>
  <c r="AM1321" i="11"/>
  <c r="AM1322" i="11"/>
  <c r="AM1323" i="11"/>
  <c r="AM1324" i="11"/>
  <c r="AM1325" i="11"/>
  <c r="AM1326" i="11"/>
  <c r="AM1327" i="11"/>
  <c r="AM1328" i="11"/>
  <c r="AM1329" i="11"/>
  <c r="AM1330" i="11"/>
  <c r="AM1331" i="11"/>
  <c r="AM1332" i="11"/>
  <c r="AM1333" i="11"/>
  <c r="AM1334" i="11"/>
  <c r="AM1335" i="11"/>
  <c r="AM1336" i="11"/>
  <c r="AM1337" i="11"/>
  <c r="AM1338" i="11"/>
  <c r="AM1339" i="11"/>
  <c r="AM1340" i="11"/>
  <c r="AM1341" i="11"/>
  <c r="AM1342" i="11"/>
  <c r="AM1343" i="11"/>
  <c r="AM1344" i="11"/>
  <c r="AM1345" i="11"/>
  <c r="AM1346" i="11"/>
  <c r="AM1347" i="11"/>
  <c r="AM1348" i="11"/>
  <c r="AM1349" i="11"/>
  <c r="AM1350" i="11"/>
  <c r="AM1351" i="11"/>
  <c r="AM1352" i="11"/>
  <c r="AM1353" i="11"/>
  <c r="AM1354" i="11"/>
  <c r="AM1355" i="11"/>
  <c r="AM1356" i="11"/>
  <c r="AM1357" i="11"/>
  <c r="AM1358" i="11"/>
  <c r="AM1359" i="11"/>
  <c r="AM1360" i="11"/>
  <c r="AM1361" i="11"/>
  <c r="AM1362" i="11"/>
  <c r="AM1363" i="11"/>
  <c r="AM1364" i="11"/>
  <c r="AM1365" i="11"/>
  <c r="AM1366" i="11"/>
  <c r="AM1367" i="11"/>
  <c r="AM1368" i="11"/>
  <c r="AM1369" i="11"/>
  <c r="AM1370" i="11"/>
  <c r="AM1371" i="11"/>
  <c r="AM1372" i="11"/>
  <c r="AM1373" i="11"/>
  <c r="AM1374" i="11"/>
  <c r="AM1375" i="11"/>
  <c r="AM1376" i="11"/>
  <c r="AM1377" i="11"/>
  <c r="AM1378" i="11"/>
  <c r="AM1379" i="11"/>
  <c r="AM1380" i="11"/>
  <c r="AM1381" i="11"/>
  <c r="AM1382" i="11"/>
  <c r="AM1383" i="11"/>
  <c r="AM1384" i="11"/>
  <c r="AM1385" i="11"/>
  <c r="AM1386" i="11"/>
  <c r="AM1387" i="11"/>
  <c r="AM1388" i="11"/>
  <c r="AM1389" i="11"/>
  <c r="AM1390" i="11"/>
  <c r="AM1391" i="11"/>
  <c r="AM1392" i="11"/>
  <c r="AM1393" i="11"/>
  <c r="AM1394" i="11"/>
  <c r="AM1395" i="11"/>
  <c r="AM1396" i="11"/>
  <c r="AM1397" i="11"/>
  <c r="AM1398" i="11"/>
  <c r="AM1399" i="11"/>
  <c r="AM1400" i="11"/>
  <c r="AM1401" i="11"/>
  <c r="AM1402" i="11"/>
  <c r="AM1403" i="11"/>
  <c r="AM1404" i="11"/>
  <c r="AM1405" i="11"/>
  <c r="AM1406" i="11"/>
  <c r="AM1407" i="11"/>
  <c r="AM1408" i="11"/>
  <c r="AM1409" i="11"/>
  <c r="AM1410" i="11"/>
  <c r="AM1411" i="11"/>
  <c r="AM1412" i="11"/>
  <c r="AM1413" i="11"/>
  <c r="AM1414" i="11"/>
  <c r="AM1415" i="11"/>
  <c r="AM1416" i="11"/>
  <c r="AM1417" i="11"/>
  <c r="AM1418" i="11"/>
  <c r="AM1419" i="11"/>
  <c r="AM1420" i="11"/>
  <c r="AM1421" i="11"/>
  <c r="AM1422" i="11"/>
  <c r="AM1423" i="11"/>
  <c r="AM1424" i="11"/>
  <c r="AM1425" i="11"/>
  <c r="AM1426" i="11"/>
  <c r="AM1427" i="11"/>
  <c r="AL166" i="11" l="1"/>
  <c r="AL342" i="11"/>
  <c r="AL495" i="11"/>
  <c r="AL678" i="11"/>
  <c r="AL871" i="11"/>
  <c r="AL1082" i="11"/>
  <c r="AL1200" i="11"/>
  <c r="AL1265" i="11"/>
  <c r="AL3" i="11"/>
  <c r="AL4" i="11"/>
  <c r="AL5" i="11"/>
  <c r="AL6" i="11"/>
  <c r="AL7" i="11"/>
  <c r="AL8" i="11"/>
  <c r="AL9" i="11"/>
  <c r="AL10" i="11"/>
  <c r="AL11" i="11"/>
  <c r="AL12" i="11"/>
  <c r="E5" i="49" s="1"/>
  <c r="F5" i="49" s="1"/>
  <c r="E5" i="10" s="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AL111" i="11"/>
  <c r="AL112" i="11"/>
  <c r="AL113" i="11"/>
  <c r="AL114" i="11"/>
  <c r="AL115" i="11"/>
  <c r="AL116" i="11"/>
  <c r="AL117" i="11"/>
  <c r="AL118" i="11"/>
  <c r="AL119" i="11"/>
  <c r="AL120" i="11"/>
  <c r="AL121" i="11"/>
  <c r="AL122" i="11"/>
  <c r="AL123" i="11"/>
  <c r="AL124" i="11"/>
  <c r="AL125" i="11"/>
  <c r="AL126" i="11"/>
  <c r="AL127" i="11"/>
  <c r="AL128" i="11"/>
  <c r="AL129" i="11"/>
  <c r="AL130" i="11"/>
  <c r="AL131" i="11"/>
  <c r="AL132" i="11"/>
  <c r="AL133" i="11"/>
  <c r="AL134" i="11"/>
  <c r="AL135" i="11"/>
  <c r="AL136" i="11"/>
  <c r="AL137" i="11"/>
  <c r="AL138" i="11"/>
  <c r="AL139" i="11"/>
  <c r="AL140" i="11"/>
  <c r="AL141" i="11"/>
  <c r="AL142" i="11"/>
  <c r="AL143" i="11"/>
  <c r="AL144" i="11"/>
  <c r="AL145" i="11"/>
  <c r="AL146" i="11"/>
  <c r="AL147" i="11"/>
  <c r="AL148" i="11"/>
  <c r="AL149" i="11"/>
  <c r="AL150" i="11"/>
  <c r="AL151" i="11"/>
  <c r="AL152" i="11"/>
  <c r="AL153" i="11"/>
  <c r="AL154" i="11"/>
  <c r="AL155" i="11"/>
  <c r="AL156" i="11"/>
  <c r="AL157" i="11"/>
  <c r="AL158" i="11"/>
  <c r="AL159" i="11"/>
  <c r="AL160" i="11"/>
  <c r="AL161" i="11"/>
  <c r="AL162" i="11"/>
  <c r="AL163" i="11"/>
  <c r="AL164" i="11"/>
  <c r="AL165" i="11"/>
  <c r="AL167" i="11"/>
  <c r="AL168" i="11"/>
  <c r="AL169" i="11"/>
  <c r="AL170" i="11"/>
  <c r="AL171" i="11"/>
  <c r="AL172" i="11"/>
  <c r="AL173" i="11"/>
  <c r="AL174" i="11"/>
  <c r="AL175" i="11"/>
  <c r="AL176" i="11"/>
  <c r="AL177" i="11"/>
  <c r="AL178" i="11"/>
  <c r="AL179" i="11"/>
  <c r="AL180" i="11"/>
  <c r="AL181" i="11"/>
  <c r="AL182" i="11"/>
  <c r="AL183" i="11"/>
  <c r="AL184" i="11"/>
  <c r="AL185" i="11"/>
  <c r="AL186" i="11"/>
  <c r="AL187" i="11"/>
  <c r="AL188" i="11"/>
  <c r="AL189" i="11"/>
  <c r="AL190" i="11"/>
  <c r="AL191" i="11"/>
  <c r="AL192" i="11"/>
  <c r="AL193" i="11"/>
  <c r="AL194" i="11"/>
  <c r="AL195" i="11"/>
  <c r="AL196" i="11"/>
  <c r="AL197" i="11"/>
  <c r="AL198" i="11"/>
  <c r="AL199" i="11"/>
  <c r="AL200" i="11"/>
  <c r="AL201" i="11"/>
  <c r="AL202" i="11"/>
  <c r="AL203" i="11"/>
  <c r="AL204" i="11"/>
  <c r="AL205" i="11"/>
  <c r="AL206" i="11"/>
  <c r="AL207" i="11"/>
  <c r="AL208" i="11"/>
  <c r="AL209" i="11"/>
  <c r="AL210" i="11"/>
  <c r="AL211" i="11"/>
  <c r="AL212" i="11"/>
  <c r="AL213" i="11"/>
  <c r="AL214" i="11"/>
  <c r="AL215" i="11"/>
  <c r="AL216" i="11"/>
  <c r="AL217" i="11"/>
  <c r="AL218" i="11"/>
  <c r="AL219" i="11"/>
  <c r="AL220" i="11"/>
  <c r="AL221" i="11"/>
  <c r="AL222" i="11"/>
  <c r="AL223" i="11"/>
  <c r="AL224" i="11"/>
  <c r="AL225" i="11"/>
  <c r="AL226" i="11"/>
  <c r="AL227" i="11"/>
  <c r="AL228" i="11"/>
  <c r="AL229" i="11"/>
  <c r="AL230" i="11"/>
  <c r="AL231" i="11"/>
  <c r="AL232" i="11"/>
  <c r="AL233" i="11"/>
  <c r="AL234" i="11"/>
  <c r="AL235" i="11"/>
  <c r="AL236" i="11"/>
  <c r="AL237" i="11"/>
  <c r="AL238" i="11"/>
  <c r="AL239" i="11"/>
  <c r="AL240" i="11"/>
  <c r="AL241" i="11"/>
  <c r="AL242" i="11"/>
  <c r="AL243" i="11"/>
  <c r="AL244" i="11"/>
  <c r="AL245" i="11"/>
  <c r="AL246" i="11"/>
  <c r="AL247" i="11"/>
  <c r="AL248" i="11"/>
  <c r="AL249" i="11"/>
  <c r="AL250" i="11"/>
  <c r="AL251" i="11"/>
  <c r="AL252" i="11"/>
  <c r="AL253" i="11"/>
  <c r="AL254" i="11"/>
  <c r="AL255" i="11"/>
  <c r="AL256" i="11"/>
  <c r="AL257" i="11"/>
  <c r="AL258" i="11"/>
  <c r="AL259" i="11"/>
  <c r="AL260" i="11"/>
  <c r="AL261" i="11"/>
  <c r="AL262" i="11"/>
  <c r="AL263" i="11"/>
  <c r="AL264" i="11"/>
  <c r="AL265" i="11"/>
  <c r="AL266" i="11"/>
  <c r="AL267" i="11"/>
  <c r="AL268" i="11"/>
  <c r="AL269" i="11"/>
  <c r="AL270" i="11"/>
  <c r="AL271" i="11"/>
  <c r="AL272" i="11"/>
  <c r="AL273" i="11"/>
  <c r="AL274" i="11"/>
  <c r="AL275" i="11"/>
  <c r="AL276" i="11"/>
  <c r="AL277" i="11"/>
  <c r="AL278" i="11"/>
  <c r="AL279" i="11"/>
  <c r="AL280" i="11"/>
  <c r="AL281" i="11"/>
  <c r="AL282" i="11"/>
  <c r="AL283" i="11"/>
  <c r="AL284" i="11"/>
  <c r="AL285" i="11"/>
  <c r="AL286" i="11"/>
  <c r="AL287" i="11"/>
  <c r="AL288" i="11"/>
  <c r="AL289" i="11"/>
  <c r="AL290" i="11"/>
  <c r="AL291" i="11"/>
  <c r="AL292" i="11"/>
  <c r="AL293" i="11"/>
  <c r="AL294" i="11"/>
  <c r="AL295" i="11"/>
  <c r="AL296" i="11"/>
  <c r="AL297" i="11"/>
  <c r="AL298" i="11"/>
  <c r="AL299" i="11"/>
  <c r="AL300" i="11"/>
  <c r="AL301" i="11"/>
  <c r="AL302" i="11"/>
  <c r="AL303" i="11"/>
  <c r="AL304" i="11"/>
  <c r="AL305" i="11"/>
  <c r="AL306" i="11"/>
  <c r="AL307" i="11"/>
  <c r="AL308" i="11"/>
  <c r="AL309" i="11"/>
  <c r="AL310" i="11"/>
  <c r="AL311" i="11"/>
  <c r="AL312" i="11"/>
  <c r="AL313" i="11"/>
  <c r="AL314" i="11"/>
  <c r="AL315" i="11"/>
  <c r="AL316" i="11"/>
  <c r="AL317" i="11"/>
  <c r="AL318" i="11"/>
  <c r="AL319" i="11"/>
  <c r="AL320" i="11"/>
  <c r="AL321" i="11"/>
  <c r="AL322" i="11"/>
  <c r="AL323" i="11"/>
  <c r="AL324" i="11"/>
  <c r="AL325" i="11"/>
  <c r="AL326" i="11"/>
  <c r="AL327" i="11"/>
  <c r="AL328" i="11"/>
  <c r="AL329" i="11"/>
  <c r="AL330" i="11"/>
  <c r="AL331" i="11"/>
  <c r="AL332" i="11"/>
  <c r="AL333" i="11"/>
  <c r="AL334" i="11"/>
  <c r="AL335" i="11"/>
  <c r="AL336" i="11"/>
  <c r="AL337" i="11"/>
  <c r="AL338" i="11"/>
  <c r="AL339" i="11"/>
  <c r="AL340" i="11"/>
  <c r="AL341" i="11"/>
  <c r="AL343" i="11"/>
  <c r="AL344" i="11"/>
  <c r="AL345" i="11"/>
  <c r="AL346" i="11"/>
  <c r="AL347" i="11"/>
  <c r="AL348" i="11"/>
  <c r="AL349" i="11"/>
  <c r="AL350" i="11"/>
  <c r="AL351" i="11"/>
  <c r="AL352" i="11"/>
  <c r="AL353" i="11"/>
  <c r="AL354" i="11"/>
  <c r="AL355" i="11"/>
  <c r="AL356" i="11"/>
  <c r="AL357" i="11"/>
  <c r="AL358" i="11"/>
  <c r="AL359" i="11"/>
  <c r="AL360" i="11"/>
  <c r="AL361" i="11"/>
  <c r="AL362" i="11"/>
  <c r="AL363" i="11"/>
  <c r="AL364" i="11"/>
  <c r="AL365" i="11"/>
  <c r="AL366" i="11"/>
  <c r="AL367" i="11"/>
  <c r="AL368" i="11"/>
  <c r="AL369" i="11"/>
  <c r="AL370" i="11"/>
  <c r="AL371" i="11"/>
  <c r="AL372" i="11"/>
  <c r="AL373" i="11"/>
  <c r="AL374" i="11"/>
  <c r="AL375" i="11"/>
  <c r="AL376" i="11"/>
  <c r="AL377" i="11"/>
  <c r="AL378" i="11"/>
  <c r="AL379" i="11"/>
  <c r="AL380" i="11"/>
  <c r="AL381" i="11"/>
  <c r="AL382" i="11"/>
  <c r="AL383" i="11"/>
  <c r="AL384" i="11"/>
  <c r="AL385" i="11"/>
  <c r="AL386" i="11"/>
  <c r="AL387" i="11"/>
  <c r="AL388" i="11"/>
  <c r="AL389" i="11"/>
  <c r="AL390" i="11"/>
  <c r="AL391" i="11"/>
  <c r="AL392" i="11"/>
  <c r="AL393" i="11"/>
  <c r="AL394" i="11"/>
  <c r="AL395" i="11"/>
  <c r="AL396" i="11"/>
  <c r="AL397" i="11"/>
  <c r="AL398" i="11"/>
  <c r="AL399" i="11"/>
  <c r="AL400" i="11"/>
  <c r="AL401" i="11"/>
  <c r="AL402" i="11"/>
  <c r="AL403" i="11"/>
  <c r="AL404" i="11"/>
  <c r="AL405" i="11"/>
  <c r="AL406" i="11"/>
  <c r="AL407" i="11"/>
  <c r="AL408" i="11"/>
  <c r="AL409" i="11"/>
  <c r="AL410" i="11"/>
  <c r="AL411" i="11"/>
  <c r="AL412" i="11"/>
  <c r="AL413" i="11"/>
  <c r="AL414" i="11"/>
  <c r="AL415" i="11"/>
  <c r="AL416" i="11"/>
  <c r="AL417" i="11"/>
  <c r="AL418" i="11"/>
  <c r="AL419" i="11"/>
  <c r="AL420" i="11"/>
  <c r="AL421" i="11"/>
  <c r="AL422" i="11"/>
  <c r="AL423" i="11"/>
  <c r="AL424" i="11"/>
  <c r="AL425" i="11"/>
  <c r="AL426" i="11"/>
  <c r="AL427" i="11"/>
  <c r="AL428" i="11"/>
  <c r="AL429" i="11"/>
  <c r="AL430" i="11"/>
  <c r="AL431" i="11"/>
  <c r="AL432" i="11"/>
  <c r="AL433" i="11"/>
  <c r="AL434" i="11"/>
  <c r="AL435" i="11"/>
  <c r="AL436" i="11"/>
  <c r="AL437" i="11"/>
  <c r="AL438" i="11"/>
  <c r="AL439" i="11"/>
  <c r="AL440" i="11"/>
  <c r="AL441" i="11"/>
  <c r="AL442" i="11"/>
  <c r="AL443" i="11"/>
  <c r="AL444" i="11"/>
  <c r="AL445" i="11"/>
  <c r="AL446" i="11"/>
  <c r="AL447" i="11"/>
  <c r="AL448" i="11"/>
  <c r="AL449" i="11"/>
  <c r="AL450" i="11"/>
  <c r="AL451" i="11"/>
  <c r="AL452" i="11"/>
  <c r="AL453" i="11"/>
  <c r="AL454" i="11"/>
  <c r="AL455" i="11"/>
  <c r="AL456" i="11"/>
  <c r="AL457" i="11"/>
  <c r="AL458" i="11"/>
  <c r="AL459" i="11"/>
  <c r="AL460" i="11"/>
  <c r="AL461" i="11"/>
  <c r="AL462" i="11"/>
  <c r="AL463" i="11"/>
  <c r="AL464" i="11"/>
  <c r="AL465" i="11"/>
  <c r="AL466" i="11"/>
  <c r="AL467" i="11"/>
  <c r="AL468" i="11"/>
  <c r="AL469" i="11"/>
  <c r="AL470" i="11"/>
  <c r="AL471" i="11"/>
  <c r="AL472" i="11"/>
  <c r="AL473" i="11"/>
  <c r="AL474" i="11"/>
  <c r="AL475" i="11"/>
  <c r="AL476" i="11"/>
  <c r="AL477" i="11"/>
  <c r="AL478" i="11"/>
  <c r="AL479" i="11"/>
  <c r="AL480" i="11"/>
  <c r="AL481" i="11"/>
  <c r="AL482" i="11"/>
  <c r="AL483" i="11"/>
  <c r="AL484" i="11"/>
  <c r="AL485" i="11"/>
  <c r="AL486" i="11"/>
  <c r="AL487" i="11"/>
  <c r="AL488" i="11"/>
  <c r="AL489" i="11"/>
  <c r="AL490" i="11"/>
  <c r="AL491" i="11"/>
  <c r="AL492" i="11"/>
  <c r="AL493" i="11"/>
  <c r="AL494" i="11"/>
  <c r="AL496" i="11"/>
  <c r="AL497" i="11"/>
  <c r="AL498" i="11"/>
  <c r="AL499" i="11"/>
  <c r="AL500" i="11"/>
  <c r="AL501" i="11"/>
  <c r="AL502" i="11"/>
  <c r="AL503" i="11"/>
  <c r="AL504" i="11"/>
  <c r="AL505" i="11"/>
  <c r="AL506" i="11"/>
  <c r="AL507" i="11"/>
  <c r="AL508" i="11"/>
  <c r="AL509" i="11"/>
  <c r="AL510" i="11"/>
  <c r="AL511" i="11"/>
  <c r="AL512" i="11"/>
  <c r="AL513" i="11"/>
  <c r="AL514" i="11"/>
  <c r="AL515" i="11"/>
  <c r="AL516" i="11"/>
  <c r="AL517" i="11"/>
  <c r="AL518" i="11"/>
  <c r="AL519" i="11"/>
  <c r="AL520" i="11"/>
  <c r="AL521" i="11"/>
  <c r="AL522" i="11"/>
  <c r="AL523" i="11"/>
  <c r="AL524" i="11"/>
  <c r="AL525" i="11"/>
  <c r="AL526" i="11"/>
  <c r="AL527" i="11"/>
  <c r="AL528" i="11"/>
  <c r="AL529" i="11"/>
  <c r="AL530" i="11"/>
  <c r="AL531" i="11"/>
  <c r="AL532" i="11"/>
  <c r="AL533" i="11"/>
  <c r="AL534" i="11"/>
  <c r="AL535" i="11"/>
  <c r="AL536" i="11"/>
  <c r="AL537" i="11"/>
  <c r="AL538" i="11"/>
  <c r="AL539" i="11"/>
  <c r="AL540" i="11"/>
  <c r="AL541" i="11"/>
  <c r="AL542" i="11"/>
  <c r="AL543" i="11"/>
  <c r="AL544" i="11"/>
  <c r="AL545" i="11"/>
  <c r="AL546" i="11"/>
  <c r="AL547" i="11"/>
  <c r="AL548" i="11"/>
  <c r="AL549" i="11"/>
  <c r="AL550" i="11"/>
  <c r="AL551" i="11"/>
  <c r="AL552" i="11"/>
  <c r="AL553" i="11"/>
  <c r="AL554" i="11"/>
  <c r="AL555" i="11"/>
  <c r="AL556" i="11"/>
  <c r="AL557" i="11"/>
  <c r="AL558" i="11"/>
  <c r="AL559" i="11"/>
  <c r="AL560" i="11"/>
  <c r="AL561" i="11"/>
  <c r="AL562" i="11"/>
  <c r="AL563" i="11"/>
  <c r="AL564" i="11"/>
  <c r="AL565" i="11"/>
  <c r="AL566" i="11"/>
  <c r="AL567" i="11"/>
  <c r="AL568" i="11"/>
  <c r="AL569" i="11"/>
  <c r="AL570" i="11"/>
  <c r="AL571" i="11"/>
  <c r="AL572" i="11"/>
  <c r="AL573" i="11"/>
  <c r="AL574" i="11"/>
  <c r="AL575" i="11"/>
  <c r="AL576" i="11"/>
  <c r="AL577" i="11"/>
  <c r="AL578" i="11"/>
  <c r="AL579" i="11"/>
  <c r="AL580" i="11"/>
  <c r="AL581" i="11"/>
  <c r="AL582" i="11"/>
  <c r="AL583" i="11"/>
  <c r="AL584" i="11"/>
  <c r="AL585" i="11"/>
  <c r="AL586" i="11"/>
  <c r="AL587" i="11"/>
  <c r="AL588" i="11"/>
  <c r="AL589" i="11"/>
  <c r="AL590" i="11"/>
  <c r="AL591" i="11"/>
  <c r="AL592" i="11"/>
  <c r="AL593" i="11"/>
  <c r="AL594" i="11"/>
  <c r="AL595" i="11"/>
  <c r="AL596" i="11"/>
  <c r="AL597" i="11"/>
  <c r="AL598" i="11"/>
  <c r="AL599" i="11"/>
  <c r="AL600" i="11"/>
  <c r="AL601" i="11"/>
  <c r="AL602" i="11"/>
  <c r="AL603" i="11"/>
  <c r="AL604" i="11"/>
  <c r="AL605" i="11"/>
  <c r="AL606" i="11"/>
  <c r="AL607" i="11"/>
  <c r="AL608" i="11"/>
  <c r="AL609" i="11"/>
  <c r="AL610" i="11"/>
  <c r="AL611" i="11"/>
  <c r="AL612" i="11"/>
  <c r="AL613" i="11"/>
  <c r="AL614" i="11"/>
  <c r="AL615" i="11"/>
  <c r="AL616" i="11"/>
  <c r="AL617" i="11"/>
  <c r="AL618" i="11"/>
  <c r="AL619" i="11"/>
  <c r="AL620" i="11"/>
  <c r="AL621" i="11"/>
  <c r="AL622" i="11"/>
  <c r="AL623" i="11"/>
  <c r="AL624" i="11"/>
  <c r="AL625" i="11"/>
  <c r="AL626" i="11"/>
  <c r="AL627" i="11"/>
  <c r="AL628" i="11"/>
  <c r="AL629" i="11"/>
  <c r="AL630" i="11"/>
  <c r="AL631" i="11"/>
  <c r="AL632" i="11"/>
  <c r="AL633" i="11"/>
  <c r="AL634" i="11"/>
  <c r="AL635" i="11"/>
  <c r="AL636" i="11"/>
  <c r="AL637" i="11"/>
  <c r="AL638" i="11"/>
  <c r="AL639" i="11"/>
  <c r="AL640" i="11"/>
  <c r="AL641" i="11"/>
  <c r="AL642" i="11"/>
  <c r="AL643" i="11"/>
  <c r="AL644" i="11"/>
  <c r="AL645" i="11"/>
  <c r="AL646" i="11"/>
  <c r="AL647" i="11"/>
  <c r="AL648" i="11"/>
  <c r="AL649" i="11"/>
  <c r="AL650" i="11"/>
  <c r="AL651" i="11"/>
  <c r="AL652" i="11"/>
  <c r="AL653" i="11"/>
  <c r="AL654" i="11"/>
  <c r="AL655" i="11"/>
  <c r="AL656" i="11"/>
  <c r="AL657" i="11"/>
  <c r="AL658" i="11"/>
  <c r="AL659" i="11"/>
  <c r="AL660" i="11"/>
  <c r="AL661" i="11"/>
  <c r="AL662" i="11"/>
  <c r="AL663" i="11"/>
  <c r="AL664" i="11"/>
  <c r="AL665" i="11"/>
  <c r="AL666" i="11"/>
  <c r="AL667" i="11"/>
  <c r="AL668" i="11"/>
  <c r="AL669" i="11"/>
  <c r="AL670" i="11"/>
  <c r="AL671" i="11"/>
  <c r="AL672" i="11"/>
  <c r="AL673" i="11"/>
  <c r="AL674" i="11"/>
  <c r="AL675" i="11"/>
  <c r="AL676" i="11"/>
  <c r="AL677" i="11"/>
  <c r="AL679" i="11"/>
  <c r="AL680" i="11"/>
  <c r="AL681" i="11"/>
  <c r="AL682" i="11"/>
  <c r="AL683" i="11"/>
  <c r="AL684" i="11"/>
  <c r="AL685" i="11"/>
  <c r="AL686" i="11"/>
  <c r="AL687" i="11"/>
  <c r="AL688" i="11"/>
  <c r="AL689" i="11"/>
  <c r="AL690" i="11"/>
  <c r="AL691" i="11"/>
  <c r="AL692" i="11"/>
  <c r="AL693" i="11"/>
  <c r="AL694" i="11"/>
  <c r="AL695" i="11"/>
  <c r="AL696" i="11"/>
  <c r="AL697" i="11"/>
  <c r="AL698" i="11"/>
  <c r="AL699" i="11"/>
  <c r="AL700" i="11"/>
  <c r="AL701" i="11"/>
  <c r="AL702" i="11"/>
  <c r="AL703" i="11"/>
  <c r="AL704" i="11"/>
  <c r="AL705" i="11"/>
  <c r="AL706" i="11"/>
  <c r="AL707" i="11"/>
  <c r="AL708" i="11"/>
  <c r="AL709" i="11"/>
  <c r="AL710" i="11"/>
  <c r="AL711" i="11"/>
  <c r="AL712" i="11"/>
  <c r="AL713" i="11"/>
  <c r="AL714" i="11"/>
  <c r="AL715" i="11"/>
  <c r="AL716" i="11"/>
  <c r="AL717" i="11"/>
  <c r="AL718" i="11"/>
  <c r="AL719" i="11"/>
  <c r="AL720" i="11"/>
  <c r="AL721" i="11"/>
  <c r="AL722" i="11"/>
  <c r="AL723" i="11"/>
  <c r="AL724" i="11"/>
  <c r="AL725" i="11"/>
  <c r="AL726" i="11"/>
  <c r="AL727" i="11"/>
  <c r="AL728" i="11"/>
  <c r="AL729" i="11"/>
  <c r="AL730" i="11"/>
  <c r="AL731" i="11"/>
  <c r="AL732" i="11"/>
  <c r="AL733" i="11"/>
  <c r="AL734" i="11"/>
  <c r="AL735" i="11"/>
  <c r="AL736" i="11"/>
  <c r="AL737" i="11"/>
  <c r="AL738" i="11"/>
  <c r="AL739" i="11"/>
  <c r="AL740" i="11"/>
  <c r="AL741" i="11"/>
  <c r="AL742" i="11"/>
  <c r="AL743" i="11"/>
  <c r="AL744" i="11"/>
  <c r="AL745" i="11"/>
  <c r="AL746" i="11"/>
  <c r="AL747" i="11"/>
  <c r="AL748" i="11"/>
  <c r="AL749" i="11"/>
  <c r="AL750" i="11"/>
  <c r="AL751" i="11"/>
  <c r="AL752" i="11"/>
  <c r="AL753" i="11"/>
  <c r="AL754" i="11"/>
  <c r="AL755" i="11"/>
  <c r="AL756" i="11"/>
  <c r="AL757" i="11"/>
  <c r="AL758" i="11"/>
  <c r="AL759" i="11"/>
  <c r="AL760" i="11"/>
  <c r="AL761" i="11"/>
  <c r="AL762" i="11"/>
  <c r="AL763" i="11"/>
  <c r="AL764" i="11"/>
  <c r="AL765" i="11"/>
  <c r="AL766" i="11"/>
  <c r="AL767" i="11"/>
  <c r="AL768" i="11"/>
  <c r="AL769" i="11"/>
  <c r="AL770" i="11"/>
  <c r="AL771" i="11"/>
  <c r="AL772" i="11"/>
  <c r="AL773" i="11"/>
  <c r="AL774" i="11"/>
  <c r="AL775" i="11"/>
  <c r="AL776" i="11"/>
  <c r="AL777" i="11"/>
  <c r="AL778" i="11"/>
  <c r="AL779" i="11"/>
  <c r="AL780" i="11"/>
  <c r="AL781" i="11"/>
  <c r="AL782" i="11"/>
  <c r="AL783" i="11"/>
  <c r="AL784" i="11"/>
  <c r="AL785" i="11"/>
  <c r="AL786" i="11"/>
  <c r="AL787" i="11"/>
  <c r="AL788" i="11"/>
  <c r="AL789" i="11"/>
  <c r="AL790" i="11"/>
  <c r="AL791" i="11"/>
  <c r="AL792" i="11"/>
  <c r="AL793" i="11"/>
  <c r="AL794" i="11"/>
  <c r="AL795" i="11"/>
  <c r="AL796" i="11"/>
  <c r="AL797" i="11"/>
  <c r="AL798" i="11"/>
  <c r="AL799" i="11"/>
  <c r="AL800" i="11"/>
  <c r="AL801" i="11"/>
  <c r="AL802" i="11"/>
  <c r="AL803" i="11"/>
  <c r="AL804" i="11"/>
  <c r="AL805" i="11"/>
  <c r="AL806" i="11"/>
  <c r="AL807" i="11"/>
  <c r="AL808" i="11"/>
  <c r="AL809" i="11"/>
  <c r="AL810" i="11"/>
  <c r="AL811" i="11"/>
  <c r="AL812" i="11"/>
  <c r="AL813" i="11"/>
  <c r="AL814" i="11"/>
  <c r="AL815" i="11"/>
  <c r="AL816" i="11"/>
  <c r="AL817" i="11"/>
  <c r="AL818" i="11"/>
  <c r="AL819" i="11"/>
  <c r="AL820" i="11"/>
  <c r="AL821" i="11"/>
  <c r="AL822" i="11"/>
  <c r="AL823" i="11"/>
  <c r="AL824" i="11"/>
  <c r="AL825" i="11"/>
  <c r="AL826" i="11"/>
  <c r="AL827" i="11"/>
  <c r="AL828" i="11"/>
  <c r="AL829" i="11"/>
  <c r="AL830" i="11"/>
  <c r="AL831" i="11"/>
  <c r="AL832" i="11"/>
  <c r="AL833" i="11"/>
  <c r="AL834" i="11"/>
  <c r="AL835" i="11"/>
  <c r="AL836" i="11"/>
  <c r="AL837" i="11"/>
  <c r="AL838" i="11"/>
  <c r="AL839" i="11"/>
  <c r="AL840" i="11"/>
  <c r="AL841" i="11"/>
  <c r="AL842" i="11"/>
  <c r="AL843" i="11"/>
  <c r="AL844" i="11"/>
  <c r="AL845" i="11"/>
  <c r="AL846" i="11"/>
  <c r="AL847" i="11"/>
  <c r="AL848" i="11"/>
  <c r="AL849" i="11"/>
  <c r="AL850" i="11"/>
  <c r="AL851" i="11"/>
  <c r="AL852" i="11"/>
  <c r="AL853" i="11"/>
  <c r="AL854" i="11"/>
  <c r="AL855" i="11"/>
  <c r="AL856" i="11"/>
  <c r="AL857" i="11"/>
  <c r="AL858" i="11"/>
  <c r="AL859" i="11"/>
  <c r="AL860" i="11"/>
  <c r="AL861" i="11"/>
  <c r="AL862" i="11"/>
  <c r="AL863" i="11"/>
  <c r="AL864" i="11"/>
  <c r="AL865" i="11"/>
  <c r="AL866" i="11"/>
  <c r="AL867" i="11"/>
  <c r="AL868" i="11"/>
  <c r="AL869" i="11"/>
  <c r="AL870" i="11"/>
  <c r="AL872" i="11"/>
  <c r="AL873" i="11"/>
  <c r="AL874" i="11"/>
  <c r="AL875" i="11"/>
  <c r="AL876" i="11"/>
  <c r="AL877" i="11"/>
  <c r="AL878" i="11"/>
  <c r="AL879" i="11"/>
  <c r="AL880" i="11"/>
  <c r="AL881" i="11"/>
  <c r="AL882" i="11"/>
  <c r="AL883" i="11"/>
  <c r="AL884" i="11"/>
  <c r="AL885" i="11"/>
  <c r="AL886" i="11"/>
  <c r="AL887" i="11"/>
  <c r="AL888" i="11"/>
  <c r="AL889" i="11"/>
  <c r="AL890" i="11"/>
  <c r="AL891" i="11"/>
  <c r="AL892" i="11"/>
  <c r="AL893" i="11"/>
  <c r="AL894" i="11"/>
  <c r="AL895" i="11"/>
  <c r="AL896" i="11"/>
  <c r="AL897" i="11"/>
  <c r="AL898" i="11"/>
  <c r="AL899" i="11"/>
  <c r="AL900" i="11"/>
  <c r="AL901" i="11"/>
  <c r="AL902" i="11"/>
  <c r="AL903" i="11"/>
  <c r="AL904" i="11"/>
  <c r="AL905" i="11"/>
  <c r="AL906" i="11"/>
  <c r="AL907" i="11"/>
  <c r="AL908" i="11"/>
  <c r="AL909" i="11"/>
  <c r="AL910" i="11"/>
  <c r="AL911" i="11"/>
  <c r="AL912" i="11"/>
  <c r="AL913" i="11"/>
  <c r="AL914" i="11"/>
  <c r="AL915" i="11"/>
  <c r="AL916" i="11"/>
  <c r="AL917" i="11"/>
  <c r="AL918" i="11"/>
  <c r="AL919" i="11"/>
  <c r="AL920" i="11"/>
  <c r="AL921" i="11"/>
  <c r="AL922" i="11"/>
  <c r="AL923" i="11"/>
  <c r="AL924" i="11"/>
  <c r="AL925" i="11"/>
  <c r="AL926" i="11"/>
  <c r="AL927" i="11"/>
  <c r="AL928" i="11"/>
  <c r="AL929" i="11"/>
  <c r="AL930" i="11"/>
  <c r="AL931" i="11"/>
  <c r="AL932" i="11"/>
  <c r="AL933" i="11"/>
  <c r="AL934" i="11"/>
  <c r="AL935" i="11"/>
  <c r="AL936" i="11"/>
  <c r="AL937" i="11"/>
  <c r="AL938" i="11"/>
  <c r="AL939" i="11"/>
  <c r="AL940" i="11"/>
  <c r="AL941" i="11"/>
  <c r="AL942" i="11"/>
  <c r="AL943" i="11"/>
  <c r="AL944" i="11"/>
  <c r="AL945" i="11"/>
  <c r="AL946" i="11"/>
  <c r="AL947" i="11"/>
  <c r="AL948" i="11"/>
  <c r="AL949" i="11"/>
  <c r="AL950" i="11"/>
  <c r="AL951" i="11"/>
  <c r="AL952" i="11"/>
  <c r="AL953" i="11"/>
  <c r="AL954" i="11"/>
  <c r="AL955" i="11"/>
  <c r="AL956" i="11"/>
  <c r="AL957" i="11"/>
  <c r="AL958" i="11"/>
  <c r="AL959" i="11"/>
  <c r="AL960" i="11"/>
  <c r="AL961" i="11"/>
  <c r="AL962" i="11"/>
  <c r="AL963" i="11"/>
  <c r="AL964" i="11"/>
  <c r="AL965" i="11"/>
  <c r="AL966" i="11"/>
  <c r="AL967" i="11"/>
  <c r="AL968" i="11"/>
  <c r="AL969" i="11"/>
  <c r="AL970" i="11"/>
  <c r="AL971" i="11"/>
  <c r="AL972" i="11"/>
  <c r="AL973" i="11"/>
  <c r="AL974" i="11"/>
  <c r="AL975" i="11"/>
  <c r="AL976" i="11"/>
  <c r="AL977" i="11"/>
  <c r="AL978" i="11"/>
  <c r="AL979" i="11"/>
  <c r="AL980" i="11"/>
  <c r="AL981" i="11"/>
  <c r="AL982" i="11"/>
  <c r="AL983" i="11"/>
  <c r="AL984" i="11"/>
  <c r="AL985" i="11"/>
  <c r="AL986" i="11"/>
  <c r="AL987" i="11"/>
  <c r="AL988" i="11"/>
  <c r="AL989" i="11"/>
  <c r="AL990" i="11"/>
  <c r="AL991" i="11"/>
  <c r="AL992" i="11"/>
  <c r="AL993" i="11"/>
  <c r="AL994" i="11"/>
  <c r="AL995" i="11"/>
  <c r="AL996" i="11"/>
  <c r="AL997" i="11"/>
  <c r="AL998" i="11"/>
  <c r="AL999" i="11"/>
  <c r="AL1000" i="11"/>
  <c r="AL1001" i="11"/>
  <c r="AL1002" i="11"/>
  <c r="AL1003" i="11"/>
  <c r="AL1004" i="11"/>
  <c r="AL1005" i="11"/>
  <c r="AL1006" i="11"/>
  <c r="AL1007" i="11"/>
  <c r="AL1008" i="11"/>
  <c r="AL1009" i="11"/>
  <c r="AL1010" i="11"/>
  <c r="AL1011" i="11"/>
  <c r="AL1012" i="11"/>
  <c r="AL1013" i="11"/>
  <c r="AL1014" i="11"/>
  <c r="AL1015" i="11"/>
  <c r="AL1016" i="11"/>
  <c r="AL1017" i="11"/>
  <c r="AL1018" i="11"/>
  <c r="AL1019" i="11"/>
  <c r="AL1020" i="11"/>
  <c r="AL1021" i="11"/>
  <c r="AL1022" i="11"/>
  <c r="AL1023" i="11"/>
  <c r="AL1024" i="11"/>
  <c r="AL1025" i="11"/>
  <c r="AL1026" i="11"/>
  <c r="AL1027" i="11"/>
  <c r="AL1028" i="11"/>
  <c r="AL1029" i="11"/>
  <c r="AL1030" i="11"/>
  <c r="AL1031" i="11"/>
  <c r="AL1032" i="11"/>
  <c r="AL1033" i="11"/>
  <c r="AL1034" i="11"/>
  <c r="AL1035" i="11"/>
  <c r="AL1036" i="11"/>
  <c r="AL1037" i="11"/>
  <c r="AL1038" i="11"/>
  <c r="AL1039" i="11"/>
  <c r="AL1040" i="11"/>
  <c r="AL1041" i="11"/>
  <c r="AL1042" i="11"/>
  <c r="AL1043" i="11"/>
  <c r="AL1044" i="11"/>
  <c r="AL1045" i="11"/>
  <c r="AL1046" i="11"/>
  <c r="AL1047" i="11"/>
  <c r="AL1048" i="11"/>
  <c r="AL1049" i="11"/>
  <c r="AL1050" i="11"/>
  <c r="AL1051" i="11"/>
  <c r="AL1052" i="11"/>
  <c r="AL1053" i="11"/>
  <c r="AL1054" i="11"/>
  <c r="AL1055" i="11"/>
  <c r="AL1056" i="11"/>
  <c r="AL1057" i="11"/>
  <c r="AL1058" i="11"/>
  <c r="AL1059" i="11"/>
  <c r="AL1060" i="11"/>
  <c r="AL1061" i="11"/>
  <c r="AL1062" i="11"/>
  <c r="AL1063" i="11"/>
  <c r="AL1064" i="11"/>
  <c r="AL1065" i="11"/>
  <c r="AL1066" i="11"/>
  <c r="AL1067" i="11"/>
  <c r="AL1068" i="11"/>
  <c r="AL1069" i="11"/>
  <c r="AL1070" i="11"/>
  <c r="AL1071" i="11"/>
  <c r="AL1072" i="11"/>
  <c r="AL1073" i="11"/>
  <c r="AL1074" i="11"/>
  <c r="AL1075" i="11"/>
  <c r="AL1076" i="11"/>
  <c r="AL1077" i="11"/>
  <c r="AL1078" i="11"/>
  <c r="AL1079" i="11"/>
  <c r="AL1080" i="11"/>
  <c r="AL1081" i="11"/>
  <c r="AL1083" i="11"/>
  <c r="AL1084" i="11"/>
  <c r="AL1085" i="11"/>
  <c r="AL1086" i="11"/>
  <c r="AL1087" i="11"/>
  <c r="AL1088" i="11"/>
  <c r="AL1089" i="11"/>
  <c r="AL1090" i="11"/>
  <c r="AL1091" i="11"/>
  <c r="AL1092" i="11"/>
  <c r="AL1093" i="11"/>
  <c r="AL1094" i="11"/>
  <c r="AL1095" i="11"/>
  <c r="AL1096" i="11"/>
  <c r="AL1097" i="11"/>
  <c r="AL1098" i="11"/>
  <c r="AL1099" i="11"/>
  <c r="AL1100" i="11"/>
  <c r="AL1101" i="11"/>
  <c r="AL1102" i="11"/>
  <c r="AL1103" i="11"/>
  <c r="AL1104" i="11"/>
  <c r="AL1105" i="11"/>
  <c r="AL1106" i="11"/>
  <c r="AL1107" i="11"/>
  <c r="AL1108" i="11"/>
  <c r="AL1109" i="11"/>
  <c r="AL1110" i="11"/>
  <c r="AL1111" i="11"/>
  <c r="AL1112" i="11"/>
  <c r="AL1113" i="11"/>
  <c r="AL1114" i="11"/>
  <c r="AL1115" i="11"/>
  <c r="AL1116" i="11"/>
  <c r="AL1117" i="11"/>
  <c r="AL1118" i="11"/>
  <c r="AL1119" i="11"/>
  <c r="AL1120" i="11"/>
  <c r="AL1121" i="11"/>
  <c r="AL1122" i="11"/>
  <c r="AL1123" i="11"/>
  <c r="AL1124" i="11"/>
  <c r="AL1125" i="11"/>
  <c r="AL1126" i="11"/>
  <c r="AL1127" i="11"/>
  <c r="AL1128" i="11"/>
  <c r="AL1129" i="11"/>
  <c r="AL1130" i="11"/>
  <c r="AL1131" i="11"/>
  <c r="AL1132" i="11"/>
  <c r="AL1133" i="11"/>
  <c r="AL1134" i="11"/>
  <c r="AL1135" i="11"/>
  <c r="AL1136" i="11"/>
  <c r="AL1137" i="11"/>
  <c r="AL1138" i="11"/>
  <c r="AL1139" i="11"/>
  <c r="AL1140" i="11"/>
  <c r="AL1141" i="11"/>
  <c r="AL1142" i="11"/>
  <c r="AL1143" i="11"/>
  <c r="AL1144" i="11"/>
  <c r="AL1145" i="11"/>
  <c r="AL1146" i="11"/>
  <c r="AL1147" i="11"/>
  <c r="AL1148" i="11"/>
  <c r="AL1149" i="11"/>
  <c r="AL1150" i="11"/>
  <c r="AL1151" i="11"/>
  <c r="AL1152" i="11"/>
  <c r="AL1153" i="11"/>
  <c r="AL1154" i="11"/>
  <c r="AL1155" i="11"/>
  <c r="AL1156" i="11"/>
  <c r="AL1157" i="11"/>
  <c r="AL1158" i="11"/>
  <c r="AL1159" i="11"/>
  <c r="AL1160" i="11"/>
  <c r="AL1161" i="11"/>
  <c r="AL1162" i="11"/>
  <c r="AL1163" i="11"/>
  <c r="AL1164" i="11"/>
  <c r="AL1165" i="11"/>
  <c r="AL1166" i="11"/>
  <c r="AL1167" i="11"/>
  <c r="AL1168" i="11"/>
  <c r="AL1169" i="11"/>
  <c r="AL1170" i="11"/>
  <c r="AL1171" i="11"/>
  <c r="AL1172" i="11"/>
  <c r="AL1173" i="11"/>
  <c r="AL1174" i="11"/>
  <c r="AL1175" i="11"/>
  <c r="AL1176" i="11"/>
  <c r="AL1177" i="11"/>
  <c r="AL1178" i="11"/>
  <c r="AL1179" i="11"/>
  <c r="AL1180" i="11"/>
  <c r="AL1181" i="11"/>
  <c r="AL1182" i="11"/>
  <c r="AL1183" i="11"/>
  <c r="AL1184" i="11"/>
  <c r="AL1185" i="11"/>
  <c r="AL1186" i="11"/>
  <c r="AL1187" i="11"/>
  <c r="AL1188" i="11"/>
  <c r="AL1189" i="11"/>
  <c r="AL1190" i="11"/>
  <c r="AL1191" i="11"/>
  <c r="AL1192" i="11"/>
  <c r="AL1193" i="11"/>
  <c r="AL1194" i="11"/>
  <c r="AL1195" i="11"/>
  <c r="AL1196" i="11"/>
  <c r="AL1197" i="11"/>
  <c r="AL1198" i="11"/>
  <c r="AL1199" i="11"/>
  <c r="AL1201" i="11"/>
  <c r="AL1202" i="11"/>
  <c r="AL1203" i="11"/>
  <c r="AL1204" i="11"/>
  <c r="AL1205" i="11"/>
  <c r="AL1206" i="11"/>
  <c r="AL1207" i="11"/>
  <c r="AL1208" i="11"/>
  <c r="AL1209" i="11"/>
  <c r="AL1210" i="11"/>
  <c r="AL1211" i="11"/>
  <c r="AL1212" i="11"/>
  <c r="AL1213" i="11"/>
  <c r="AL1214" i="11"/>
  <c r="AL1215" i="11"/>
  <c r="AL1216" i="11"/>
  <c r="AL1217" i="11"/>
  <c r="AL1218" i="11"/>
  <c r="AL1219" i="11"/>
  <c r="AL1220" i="11"/>
  <c r="AL1221" i="11"/>
  <c r="AL1222" i="11"/>
  <c r="AL1223" i="11"/>
  <c r="AL1224" i="11"/>
  <c r="AL1225" i="11"/>
  <c r="AL1226" i="11"/>
  <c r="AL1227" i="11"/>
  <c r="AL1228" i="11"/>
  <c r="AL1229" i="11"/>
  <c r="AL1230" i="11"/>
  <c r="AL1231" i="11"/>
  <c r="AL1232" i="11"/>
  <c r="AL1233" i="11"/>
  <c r="AL1234" i="11"/>
  <c r="AL1235" i="11"/>
  <c r="AL1236" i="11"/>
  <c r="AL1237" i="11"/>
  <c r="AL1238" i="11"/>
  <c r="AL1239" i="11"/>
  <c r="AL1240" i="11"/>
  <c r="AL1241" i="11"/>
  <c r="AL1242" i="11"/>
  <c r="AL1243" i="11"/>
  <c r="AL1244" i="11"/>
  <c r="AL1245" i="11"/>
  <c r="AL1246" i="11"/>
  <c r="AL1247" i="11"/>
  <c r="AL1248" i="11"/>
  <c r="AL1249" i="11"/>
  <c r="AL1250" i="11"/>
  <c r="AL1251" i="11"/>
  <c r="AL1252" i="11"/>
  <c r="AL1253" i="11"/>
  <c r="AL1254" i="11"/>
  <c r="AL1255" i="11"/>
  <c r="AL1256" i="11"/>
  <c r="AL1257" i="11"/>
  <c r="AL1258" i="11"/>
  <c r="AL1259" i="11"/>
  <c r="AL1260" i="11"/>
  <c r="AL1261" i="11"/>
  <c r="AL1262" i="11"/>
  <c r="AL1263" i="11"/>
  <c r="AL1264" i="11"/>
  <c r="AL1266" i="11"/>
  <c r="AL1267" i="11"/>
  <c r="AL1268" i="11"/>
  <c r="AL1269" i="11"/>
  <c r="AL1270" i="11"/>
  <c r="AL1271" i="11"/>
  <c r="AL1272" i="11"/>
  <c r="AL1273" i="11"/>
  <c r="AL1274" i="11"/>
  <c r="AL1275" i="11"/>
  <c r="AL1276" i="11"/>
  <c r="AL1277" i="11"/>
  <c r="AL1278" i="11"/>
  <c r="AL1279" i="11"/>
  <c r="AL1280" i="11"/>
  <c r="AL1281" i="11"/>
  <c r="AL1282" i="11"/>
  <c r="AL1283" i="11"/>
  <c r="AL1284" i="11"/>
  <c r="AL1285" i="11"/>
  <c r="AL1286" i="11"/>
  <c r="AL1287" i="11"/>
  <c r="AL1288" i="11"/>
  <c r="AL1289" i="11"/>
  <c r="AL1290" i="11"/>
  <c r="AL1291" i="11"/>
  <c r="AL1292" i="11"/>
  <c r="AL1293" i="11"/>
  <c r="AL1294" i="11"/>
  <c r="AL1295" i="11"/>
  <c r="AL1296" i="11"/>
  <c r="AL1297" i="11"/>
  <c r="AL1298" i="11"/>
  <c r="AL1299" i="11"/>
  <c r="AL1300" i="11"/>
  <c r="AL1301" i="11"/>
  <c r="AL1302" i="11"/>
  <c r="AL1303" i="11"/>
  <c r="AL1304" i="11"/>
  <c r="AL1305" i="11"/>
  <c r="AL1306" i="11"/>
  <c r="AL1307" i="11"/>
  <c r="AL1308" i="11"/>
  <c r="AL1309" i="11"/>
  <c r="AL1310" i="11"/>
  <c r="AL1311" i="11"/>
  <c r="AL1312" i="11"/>
  <c r="AL1313" i="11"/>
  <c r="AL1314" i="11"/>
  <c r="AL1315" i="11"/>
  <c r="AL1316" i="11"/>
  <c r="AL1317" i="11"/>
  <c r="AL1318" i="11"/>
  <c r="AL1319" i="11"/>
  <c r="AL1320" i="11"/>
  <c r="AL1321" i="11"/>
  <c r="AL1322" i="11"/>
  <c r="AL1323" i="11"/>
  <c r="AL1324" i="11"/>
  <c r="AL1325" i="11"/>
  <c r="AL1326" i="11"/>
  <c r="AL1327" i="11"/>
  <c r="AL1328" i="11"/>
  <c r="AL1329" i="11"/>
  <c r="AL1330" i="11"/>
  <c r="AL1331" i="11"/>
  <c r="AL1332" i="11"/>
  <c r="AL1333" i="11"/>
  <c r="AL1334" i="11"/>
  <c r="AL1335" i="11"/>
  <c r="AL1336" i="11"/>
  <c r="AL1337" i="11"/>
  <c r="AL1338" i="11"/>
  <c r="AL1339" i="11"/>
  <c r="AL1340" i="11"/>
  <c r="AL1341" i="11"/>
  <c r="AL1342" i="11"/>
  <c r="AL1343" i="11"/>
  <c r="AL1344" i="11"/>
  <c r="AL1345" i="11"/>
  <c r="AL1346" i="11"/>
  <c r="AL1347" i="11"/>
  <c r="AL1348" i="11"/>
  <c r="AL1349" i="11"/>
  <c r="AL1350" i="11"/>
  <c r="AL1351" i="11"/>
  <c r="AL1352" i="11"/>
  <c r="AL1353" i="11"/>
  <c r="AL1354" i="11"/>
  <c r="AL1355" i="11"/>
  <c r="AL1356" i="11"/>
  <c r="AL1357" i="11"/>
  <c r="AL1358" i="11"/>
  <c r="AL1359" i="11"/>
  <c r="AL1360" i="11"/>
  <c r="AL1361" i="11"/>
  <c r="AL1362" i="11"/>
  <c r="AL1363" i="11"/>
  <c r="AL1364" i="11"/>
  <c r="AL1365" i="11"/>
  <c r="AL1366" i="11"/>
  <c r="AL1367" i="11"/>
  <c r="AL1368" i="11"/>
  <c r="AL1369" i="11"/>
  <c r="AL1370" i="11"/>
  <c r="AL1371" i="11"/>
  <c r="AL1372" i="11"/>
  <c r="AL1373" i="11"/>
  <c r="AL1374" i="11"/>
  <c r="AL1375" i="11"/>
  <c r="AL1376" i="11"/>
  <c r="AL1377" i="11"/>
  <c r="AL1378" i="11"/>
  <c r="AL1379" i="11"/>
  <c r="AL1380" i="11"/>
  <c r="AL1381" i="11"/>
  <c r="AL1382" i="11"/>
  <c r="AL1383" i="11"/>
  <c r="AL1384" i="11"/>
  <c r="AL1385" i="11"/>
  <c r="AL1386" i="11"/>
  <c r="AL1387" i="11"/>
  <c r="AL1388" i="11"/>
  <c r="AL1389" i="11"/>
  <c r="AL1390" i="11"/>
  <c r="AL1391" i="11"/>
  <c r="AL1392" i="11"/>
  <c r="AL1393" i="11"/>
  <c r="AL1394" i="11"/>
  <c r="AL1395" i="11"/>
  <c r="AL1396" i="11"/>
  <c r="AL1397" i="11"/>
  <c r="AL1398" i="11"/>
  <c r="AL1399" i="11"/>
  <c r="AL1400" i="11"/>
  <c r="AL1401" i="11"/>
  <c r="AL1402" i="11"/>
  <c r="AL1403" i="11"/>
  <c r="AL1404" i="11"/>
  <c r="AL1405" i="11"/>
  <c r="AL1406" i="11"/>
  <c r="AL1407" i="11"/>
  <c r="AL1408" i="11"/>
  <c r="AL1409" i="11"/>
  <c r="AL1410" i="11"/>
  <c r="AL1411" i="11"/>
  <c r="AL1412" i="11"/>
  <c r="AL1413" i="11"/>
  <c r="AL1414" i="11"/>
  <c r="AL1415" i="11"/>
  <c r="AL1416" i="11"/>
  <c r="AL1417" i="11"/>
  <c r="AL1418" i="11"/>
  <c r="AL1419" i="11"/>
  <c r="AL1420" i="11"/>
  <c r="AL1421" i="11"/>
  <c r="AL1422" i="11"/>
  <c r="AL1423" i="11"/>
  <c r="AL1424" i="11"/>
  <c r="AL1425" i="11"/>
  <c r="AL1426" i="11"/>
  <c r="AL1427" i="11"/>
  <c r="AL2" i="11"/>
  <c r="E4" i="49" s="1"/>
  <c r="F4" i="49" s="1"/>
  <c r="E6" i="49" l="1"/>
  <c r="D6" i="10" s="1"/>
  <c r="D5" i="10"/>
  <c r="D4" i="10"/>
  <c r="G5" i="49"/>
  <c r="E4" i="10"/>
  <c r="H42" i="49"/>
  <c r="G42" i="49"/>
  <c r="D42" i="49"/>
  <c r="E42" i="49" s="1"/>
  <c r="F42" i="49" s="1"/>
  <c r="C42" i="49"/>
  <c r="B42" i="49"/>
  <c r="E36" i="49"/>
  <c r="E37" i="49" s="1"/>
  <c r="D36" i="49"/>
  <c r="E35" i="49"/>
  <c r="D35" i="49"/>
  <c r="B35" i="49"/>
  <c r="E30" i="49"/>
  <c r="J41" i="48"/>
  <c r="J40" i="48"/>
  <c r="J39" i="48"/>
  <c r="D39" i="48"/>
  <c r="C39" i="48"/>
  <c r="J38" i="48"/>
  <c r="D38" i="48"/>
  <c r="C38" i="48"/>
  <c r="J37" i="48"/>
  <c r="D37" i="48"/>
  <c r="C37" i="48"/>
  <c r="J36" i="48"/>
  <c r="D36" i="48"/>
  <c r="C36" i="48"/>
  <c r="J35" i="48"/>
  <c r="D35" i="48"/>
  <c r="C35" i="48"/>
  <c r="D34" i="48"/>
  <c r="C34" i="48"/>
  <c r="D33" i="48"/>
  <c r="C33" i="48"/>
  <c r="D32" i="48"/>
  <c r="C32" i="48"/>
  <c r="J31" i="48"/>
  <c r="D31" i="48"/>
  <c r="C31" i="48"/>
  <c r="J30" i="48"/>
  <c r="D30" i="48"/>
  <c r="C30" i="48"/>
  <c r="J29" i="48"/>
  <c r="D29" i="48"/>
  <c r="C29" i="48"/>
  <c r="J28" i="48"/>
  <c r="D28" i="48"/>
  <c r="C28" i="48"/>
  <c r="J27" i="48"/>
  <c r="D27" i="48"/>
  <c r="C27" i="48"/>
  <c r="J26" i="48"/>
  <c r="J25" i="48"/>
  <c r="D25" i="48"/>
  <c r="C25" i="48"/>
  <c r="D24" i="48"/>
  <c r="C24" i="48"/>
  <c r="D23" i="48"/>
  <c r="C23" i="48"/>
  <c r="J22" i="48"/>
  <c r="D22" i="48"/>
  <c r="C22" i="48"/>
  <c r="J21" i="48"/>
  <c r="D21" i="48"/>
  <c r="C21" i="48"/>
  <c r="J20" i="48"/>
  <c r="D20" i="48"/>
  <c r="C20" i="48"/>
  <c r="J19" i="48"/>
  <c r="J18" i="48"/>
  <c r="D18" i="48"/>
  <c r="C18" i="48"/>
  <c r="J17" i="48"/>
  <c r="D17" i="48"/>
  <c r="C17" i="48"/>
  <c r="J16" i="48"/>
  <c r="D16" i="48"/>
  <c r="C16" i="48"/>
  <c r="D15" i="48"/>
  <c r="C15" i="48"/>
  <c r="D14" i="48"/>
  <c r="C14" i="48"/>
  <c r="D13" i="48"/>
  <c r="C13" i="48"/>
  <c r="J12" i="48"/>
  <c r="D12" i="48"/>
  <c r="C12" i="48"/>
  <c r="J11" i="48"/>
  <c r="D11" i="48"/>
  <c r="C11" i="48"/>
  <c r="J10" i="48"/>
  <c r="D10" i="48"/>
  <c r="C10" i="48"/>
  <c r="J9" i="48"/>
  <c r="J8" i="48"/>
  <c r="D8" i="48"/>
  <c r="C8" i="48"/>
  <c r="J7" i="48"/>
  <c r="D7" i="48"/>
  <c r="C7" i="48"/>
  <c r="J6" i="48"/>
  <c r="D6" i="48"/>
  <c r="C6" i="48"/>
  <c r="F6" i="49" l="1"/>
  <c r="G6" i="49"/>
  <c r="C15" i="49"/>
  <c r="D15" i="49" s="1"/>
  <c r="E15" i="49"/>
  <c r="F15" i="49" s="1"/>
  <c r="C30" i="49"/>
  <c r="D37" i="49"/>
  <c r="D30" i="49"/>
  <c r="D31" i="49" s="1"/>
  <c r="E6" i="10" l="1"/>
  <c r="F7" i="49"/>
  <c r="Y147" i="14"/>
  <c r="Y148" i="14"/>
  <c r="Y149" i="14"/>
  <c r="Y150" i="14"/>
  <c r="A35" i="10" l="1"/>
  <c r="Y3" i="14" l="1"/>
  <c r="D20" i="49" s="1"/>
  <c r="C20" i="10" s="1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D22" i="49" s="1"/>
  <c r="C22" i="10" s="1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2" i="14" l="1"/>
  <c r="D21" i="49" s="1"/>
  <c r="C21" i="10" s="1"/>
  <c r="G42" i="10"/>
  <c r="F42" i="10"/>
  <c r="B42" i="10"/>
  <c r="A42" i="10"/>
  <c r="C42" i="10"/>
  <c r="D42" i="10" s="1"/>
  <c r="E42" i="10" s="1"/>
  <c r="D5" i="5"/>
  <c r="D36" i="10" s="1"/>
  <c r="T1" i="27"/>
  <c r="R1" i="27" s="1"/>
  <c r="R4" i="27" s="1"/>
  <c r="H37" i="29"/>
  <c r="U4" i="27"/>
  <c r="C36" i="10"/>
  <c r="C6" i="5"/>
  <c r="D35" i="10"/>
  <c r="C35" i="10"/>
  <c r="G1" i="27"/>
  <c r="G4" i="27" s="1"/>
  <c r="K1" i="27"/>
  <c r="M1" i="27" s="1"/>
  <c r="I1" i="27"/>
  <c r="I4" i="27" s="1"/>
  <c r="C6" i="49" l="1"/>
  <c r="D6" i="49" s="1"/>
  <c r="C6" i="10" s="1"/>
  <c r="D37" i="10"/>
  <c r="C37" i="10"/>
  <c r="D6" i="5"/>
  <c r="E20" i="49"/>
  <c r="D20" i="10" s="1"/>
  <c r="C30" i="10"/>
  <c r="K4" i="27"/>
  <c r="T4" i="27"/>
  <c r="P4" i="27" s="1"/>
  <c r="N4" i="27" s="1"/>
  <c r="M4" i="27" s="1"/>
  <c r="C20" i="49" l="1"/>
  <c r="B22" i="10"/>
  <c r="B21" i="10"/>
  <c r="B4" i="10"/>
  <c r="B6" i="10"/>
  <c r="B20" i="10"/>
  <c r="E4" i="27"/>
  <c r="C4" i="27" s="1"/>
  <c r="B30" i="10"/>
  <c r="D15" i="10"/>
  <c r="B15" i="10"/>
  <c r="D30" i="10"/>
  <c r="C21" i="49" l="1"/>
  <c r="E21" i="49"/>
  <c r="D21" i="10" s="1"/>
  <c r="C22" i="49"/>
  <c r="E22" i="49"/>
  <c r="D22" i="10" s="1"/>
  <c r="D23" i="49"/>
  <c r="D24" i="49" s="1"/>
  <c r="C15" i="10"/>
  <c r="E15" i="10"/>
  <c r="B5" i="10"/>
  <c r="C5" i="49"/>
  <c r="D5" i="49" s="1"/>
  <c r="C5" i="10" s="1"/>
  <c r="C4" i="49"/>
  <c r="E7" i="49"/>
  <c r="D7" i="10"/>
  <c r="D8" i="10" s="1"/>
  <c r="B23" i="10"/>
  <c r="C23" i="10"/>
  <c r="C23" i="49" l="1"/>
  <c r="B24" i="10" s="1"/>
  <c r="C24" i="10"/>
  <c r="D23" i="10"/>
  <c r="E23" i="49"/>
  <c r="E24" i="49" s="1"/>
  <c r="C7" i="49"/>
  <c r="D4" i="49"/>
  <c r="C4" i="10" s="1"/>
  <c r="E7" i="10"/>
  <c r="E8" i="10" s="1"/>
  <c r="B7" i="10"/>
  <c r="D24" i="10" l="1"/>
  <c r="C7" i="10"/>
  <c r="D7" i="49"/>
  <c r="C8" i="10" l="1"/>
</calcChain>
</file>

<file path=xl/comments1.xml><?xml version="1.0" encoding="utf-8"?>
<comments xmlns="http://schemas.openxmlformats.org/spreadsheetml/2006/main">
  <authors>
    <author>VanessaLin(TP-林筱臻)#8915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VanessaLin(TP-林筱臻)#8915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VanessaLin(TP-林筱臻)#8915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comments4.xml><?xml version="1.0" encoding="utf-8"?>
<comments xmlns="http://schemas.openxmlformats.org/spreadsheetml/2006/main">
  <authors>
    <author>VanessaLin(TP-林筱臻)#8915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sharedStrings.xml><?xml version="1.0" encoding="utf-8"?>
<sst xmlns="http://schemas.openxmlformats.org/spreadsheetml/2006/main" count="37930" uniqueCount="3653">
  <si>
    <t>關係人名稱</t>
    <phoneticPr fontId="27" type="noConversion"/>
  </si>
  <si>
    <t>單位:新台幣仟元;%</t>
    <phoneticPr fontId="27" type="noConversion"/>
  </si>
  <si>
    <t>處分資產項目</t>
    <phoneticPr fontId="27" type="noConversion"/>
  </si>
  <si>
    <t>本月處分資產帳面金額</t>
    <phoneticPr fontId="27" type="noConversion"/>
  </si>
  <si>
    <t>本月處分資產交易金額</t>
    <phoneticPr fontId="27" type="noConversion"/>
  </si>
  <si>
    <t>本年累計處分資產金額</t>
    <phoneticPr fontId="27" type="noConversion"/>
  </si>
  <si>
    <t>※填表說明</t>
  </si>
  <si>
    <t>1. 輸入欄位不夠時請按各報表下「增加關係人欄位點選」以增加欄位，每點選一次可增加五欄；同一關係人請注意各月份申報之名稱應一致。</t>
  </si>
  <si>
    <t>2. 填報之金額單位為新台幣仟元（若為外幣請換算為新台幣）；占百分比部分以%為單位，亦即倘計算出比率為0.1234，則請填寫12.34，可四捨五入至多填至小數點第二位。</t>
  </si>
  <si>
    <t>3. 取得、處分資產之「資產」，以「公開發行公司取得或處分資產處理準則」之定義為準。</t>
  </si>
  <si>
    <t>4. 請於次月底前申報完成，申報期限內可自行上網修改，倘已逾申報期限欲補申報或修改者，請通知本公司上櫃監理部承辦人員開放申報系統。</t>
  </si>
  <si>
    <t>5. 本資訊內容係屬公司之自結數資料，尚未經會計師查核﹙核閱﹚，其資料如有虛偽不實均由公司負責。</t>
  </si>
  <si>
    <t>6. 自民國102年1月起，本表係採用合併報表金額填寫，若公司無需編製合併報表，則依個別報表金額填寫。</t>
  </si>
  <si>
    <t>公司代碼</t>
  </si>
  <si>
    <t>年度/月份</t>
  </si>
  <si>
    <t>文件號碼</t>
  </si>
  <si>
    <t>文件類型</t>
  </si>
  <si>
    <t>文件日期</t>
  </si>
  <si>
    <t>過帳日期</t>
  </si>
  <si>
    <t>G/L科目</t>
  </si>
  <si>
    <t>客戶</t>
  </si>
  <si>
    <t>貿易夥伴</t>
  </si>
  <si>
    <t>文件幣別</t>
  </si>
  <si>
    <t>文件幣別金額</t>
  </si>
  <si>
    <t>LCurr</t>
  </si>
  <si>
    <t>以本國貨幣計算之金額</t>
  </si>
  <si>
    <t>訂單</t>
  </si>
  <si>
    <t>利潤中心</t>
  </si>
  <si>
    <t>成本中心</t>
  </si>
  <si>
    <t>內文</t>
  </si>
  <si>
    <t>結清文件</t>
  </si>
  <si>
    <t>結清日期</t>
  </si>
  <si>
    <t>功能範圍</t>
  </si>
  <si>
    <t>指派</t>
  </si>
  <si>
    <t>USD</t>
  </si>
  <si>
    <t>ICT SERVICE MANAGEMENT SOLUTIONS (INDIA) PRIVATE LIMITED</t>
  </si>
  <si>
    <t>960604</t>
  </si>
  <si>
    <t>供應商</t>
  </si>
  <si>
    <t>960286</t>
  </si>
  <si>
    <t>1250</t>
  </si>
  <si>
    <t>HKD</t>
  </si>
  <si>
    <r>
      <rPr>
        <sz val="11"/>
        <color theme="1"/>
        <rFont val="新細明體"/>
        <family val="1"/>
        <charset val="136"/>
      </rPr>
      <t>關係人名稱</t>
    </r>
    <phoneticPr fontId="32" type="noConversion"/>
  </si>
  <si>
    <r>
      <rPr>
        <sz val="11"/>
        <rFont val="新細明體"/>
        <family val="1"/>
        <charset val="136"/>
      </rPr>
      <t>合計</t>
    </r>
    <phoneticPr fontId="32" type="noConversion"/>
  </si>
  <si>
    <r>
      <rPr>
        <sz val="11"/>
        <rFont val="新細明體"/>
        <family val="1"/>
        <charset val="136"/>
      </rPr>
      <t>本月銷貨金額</t>
    </r>
  </si>
  <si>
    <r>
      <rPr>
        <sz val="11"/>
        <rFont val="新細明體"/>
        <family val="1"/>
        <charset val="136"/>
      </rPr>
      <t>占本月合併報表銷貨金額百分比</t>
    </r>
  </si>
  <si>
    <r>
      <rPr>
        <sz val="11"/>
        <rFont val="新細明體"/>
        <family val="1"/>
        <charset val="136"/>
      </rPr>
      <t>本年累計銷貨金額</t>
    </r>
  </si>
  <si>
    <r>
      <rPr>
        <sz val="11"/>
        <rFont val="新細明體"/>
        <family val="1"/>
        <charset val="136"/>
      </rPr>
      <t>占本年合併報表累計銷貨金額百分比</t>
    </r>
  </si>
  <si>
    <t>1000</t>
  </si>
  <si>
    <t>NTD</t>
  </si>
  <si>
    <t>TT0123</t>
  </si>
  <si>
    <t>100204</t>
  </si>
  <si>
    <t>ZD</t>
  </si>
  <si>
    <t>TT0321</t>
  </si>
  <si>
    <t>108524T0</t>
  </si>
  <si>
    <t>105270T0</t>
  </si>
  <si>
    <t>960900</t>
  </si>
  <si>
    <t>110810T0</t>
  </si>
  <si>
    <t>100726</t>
  </si>
  <si>
    <t>DT</t>
  </si>
  <si>
    <t>960960</t>
  </si>
  <si>
    <t>CNY</t>
  </si>
  <si>
    <t>RMB</t>
  </si>
  <si>
    <t>1650</t>
  </si>
  <si>
    <t>CURRENCY</t>
  </si>
  <si>
    <t>JPY</t>
  </si>
  <si>
    <t>2019/12</t>
  </si>
  <si>
    <r>
      <rPr>
        <b/>
        <sz val="11"/>
        <color theme="1"/>
        <rFont val="新細明體"/>
        <family val="1"/>
        <charset val="136"/>
      </rPr>
      <t>銷貨</t>
    </r>
  </si>
  <si>
    <r>
      <rPr>
        <sz val="11"/>
        <rFont val="新細明體"/>
        <family val="1"/>
        <charset val="136"/>
      </rPr>
      <t>本月應收款增減金額</t>
    </r>
  </si>
  <si>
    <r>
      <rPr>
        <sz val="11"/>
        <rFont val="新細明體"/>
        <family val="1"/>
        <charset val="136"/>
      </rPr>
      <t>本年累計應收款金額</t>
    </r>
  </si>
  <si>
    <r>
      <rPr>
        <sz val="11"/>
        <rFont val="新細明體"/>
        <family val="1"/>
        <charset val="136"/>
      </rPr>
      <t>本月應付款增減金額</t>
    </r>
  </si>
  <si>
    <r>
      <rPr>
        <sz val="11"/>
        <rFont val="新細明體"/>
        <family val="1"/>
        <charset val="136"/>
      </rPr>
      <t>本年累計應付款金額</t>
    </r>
  </si>
  <si>
    <r>
      <rPr>
        <sz val="11"/>
        <rFont val="新細明體"/>
        <family val="1"/>
        <charset val="136"/>
      </rPr>
      <t>占本年合併報表累計該科目百分比</t>
    </r>
  </si>
  <si>
    <r>
      <rPr>
        <b/>
        <sz val="11"/>
        <color theme="1"/>
        <rFont val="新細明體"/>
        <family val="1"/>
        <charset val="136"/>
      </rPr>
      <t>取得資產</t>
    </r>
    <phoneticPr fontId="32" type="noConversion"/>
  </si>
  <si>
    <r>
      <rPr>
        <sz val="11"/>
        <rFont val="新細明體"/>
        <family val="1"/>
        <charset val="136"/>
      </rPr>
      <t>取得資產項目</t>
    </r>
  </si>
  <si>
    <r>
      <rPr>
        <sz val="11"/>
        <rFont val="新細明體"/>
        <family val="1"/>
        <charset val="136"/>
      </rPr>
      <t>本月取得資產金額</t>
    </r>
  </si>
  <si>
    <r>
      <rPr>
        <sz val="11"/>
        <rFont val="新細明體"/>
        <family val="1"/>
        <charset val="136"/>
      </rPr>
      <t>本年累計取得資產金額</t>
    </r>
  </si>
  <si>
    <r>
      <rPr>
        <sz val="11"/>
        <rFont val="新細明體"/>
        <family val="1"/>
        <charset val="136"/>
      </rPr>
      <t>處分資產項目</t>
    </r>
  </si>
  <si>
    <r>
      <rPr>
        <sz val="11"/>
        <rFont val="新細明體"/>
        <family val="1"/>
        <charset val="136"/>
      </rPr>
      <t>本月處分資產帳面金額</t>
    </r>
  </si>
  <si>
    <r>
      <rPr>
        <sz val="11"/>
        <rFont val="新細明體"/>
        <family val="1"/>
        <charset val="136"/>
      </rPr>
      <t>本月處分資產交易金額</t>
    </r>
  </si>
  <si>
    <r>
      <rPr>
        <sz val="11"/>
        <rFont val="新細明體"/>
        <family val="1"/>
        <charset val="136"/>
      </rPr>
      <t>本年累計處分資產交易金額</t>
    </r>
  </si>
  <si>
    <r>
      <rPr>
        <sz val="11"/>
        <rFont val="新細明體"/>
        <family val="1"/>
        <charset val="136"/>
      </rPr>
      <t>本月處分資產損益</t>
    </r>
  </si>
  <si>
    <r>
      <rPr>
        <sz val="11"/>
        <color theme="1"/>
        <rFont val="新細明體"/>
        <family val="1"/>
        <charset val="136"/>
      </rPr>
      <t>關係人名稱</t>
    </r>
    <phoneticPr fontId="32" type="noConversion"/>
  </si>
  <si>
    <r>
      <rPr>
        <sz val="11"/>
        <rFont val="新細明體"/>
        <family val="1"/>
        <charset val="136"/>
      </rPr>
      <t>合計</t>
    </r>
    <phoneticPr fontId="32" type="noConversion"/>
  </si>
  <si>
    <r>
      <rPr>
        <b/>
        <sz val="11"/>
        <color theme="1"/>
        <rFont val="新細明體"/>
        <family val="1"/>
        <charset val="136"/>
      </rPr>
      <t>進貨</t>
    </r>
    <phoneticPr fontId="32" type="noConversion"/>
  </si>
  <si>
    <r>
      <rPr>
        <sz val="11"/>
        <color theme="1"/>
        <rFont val="新細明體"/>
        <family val="1"/>
        <charset val="136"/>
      </rPr>
      <t>關係人名稱</t>
    </r>
    <phoneticPr fontId="32" type="noConversion"/>
  </si>
  <si>
    <r>
      <rPr>
        <sz val="11"/>
        <rFont val="新細明體"/>
        <family val="1"/>
        <charset val="136"/>
      </rPr>
      <t>本月進貨金額</t>
    </r>
    <phoneticPr fontId="32" type="noConversion"/>
  </si>
  <si>
    <r>
      <rPr>
        <sz val="11"/>
        <rFont val="新細明體"/>
        <family val="1"/>
        <charset val="136"/>
      </rPr>
      <t>占本月合併報表進貨金額百分比</t>
    </r>
    <phoneticPr fontId="32" type="noConversion"/>
  </si>
  <si>
    <r>
      <rPr>
        <sz val="11"/>
        <rFont val="新細明體"/>
        <family val="1"/>
        <charset val="136"/>
      </rPr>
      <t>本年累計進貨金額</t>
    </r>
    <phoneticPr fontId="32" type="noConversion"/>
  </si>
  <si>
    <r>
      <rPr>
        <sz val="11"/>
        <rFont val="新細明體"/>
        <family val="1"/>
        <charset val="136"/>
      </rPr>
      <t>占本年合併報表累計進貨金額百分比</t>
    </r>
    <phoneticPr fontId="32" type="noConversion"/>
  </si>
  <si>
    <r>
      <rPr>
        <b/>
        <sz val="11"/>
        <color theme="1"/>
        <rFont val="新細明體"/>
        <family val="1"/>
        <charset val="136"/>
      </rPr>
      <t>應收款</t>
    </r>
    <phoneticPr fontId="32" type="noConversion"/>
  </si>
  <si>
    <r>
      <rPr>
        <sz val="11"/>
        <rFont val="新細明體"/>
        <family val="1"/>
        <charset val="136"/>
      </rPr>
      <t>占本年合併報表累計該科目百分比</t>
    </r>
    <phoneticPr fontId="32" type="noConversion"/>
  </si>
  <si>
    <r>
      <rPr>
        <b/>
        <sz val="11"/>
        <color theme="1"/>
        <rFont val="新細明體"/>
        <family val="1"/>
        <charset val="136"/>
      </rPr>
      <t>應付款</t>
    </r>
    <phoneticPr fontId="32" type="noConversion"/>
  </si>
  <si>
    <r>
      <rPr>
        <b/>
        <sz val="11"/>
        <color theme="1"/>
        <rFont val="新細明體"/>
        <family val="1"/>
        <charset val="136"/>
      </rPr>
      <t>處分資產</t>
    </r>
    <phoneticPr fontId="32" type="noConversion"/>
  </si>
  <si>
    <r>
      <rPr>
        <sz val="11"/>
        <color rgb="FFFF0000"/>
        <rFont val="新細明體"/>
        <family val="1"/>
        <charset val="136"/>
      </rPr>
      <t>→用</t>
    </r>
    <r>
      <rPr>
        <sz val="11"/>
        <color rgb="FFFF0000"/>
        <rFont val="Times New Roman"/>
        <family val="1"/>
      </rPr>
      <t>FAGLL03</t>
    </r>
    <r>
      <rPr>
        <sz val="11"/>
        <color rgb="FFFF0000"/>
        <rFont val="新細明體"/>
        <family val="1"/>
        <charset val="136"/>
      </rPr>
      <t>→找科目</t>
    </r>
    <r>
      <rPr>
        <sz val="11"/>
        <color rgb="FFFF0000"/>
        <rFont val="Times New Roman"/>
        <family val="1"/>
      </rPr>
      <t>5</t>
    </r>
    <r>
      <rPr>
        <sz val="11"/>
        <color rgb="FFFF0000"/>
        <rFont val="新細明體"/>
        <family val="1"/>
        <charset val="136"/>
      </rPr>
      <t>開頭的全部→</t>
    </r>
    <r>
      <rPr>
        <sz val="11"/>
        <color rgb="FFFF0000"/>
        <rFont val="Times New Roman"/>
        <family val="1"/>
      </rPr>
      <t>1000~1900</t>
    </r>
    <r>
      <rPr>
        <sz val="11"/>
        <color rgb="FFFF0000"/>
        <rFont val="新細明體"/>
        <family val="1"/>
        <charset val="136"/>
      </rPr>
      <t>→當月份→夥伴搜尋</t>
    </r>
    <r>
      <rPr>
        <sz val="11"/>
        <color rgb="FFFF0000"/>
        <rFont val="Times New Roman"/>
        <family val="1"/>
      </rPr>
      <t>960132(</t>
    </r>
    <r>
      <rPr>
        <sz val="11"/>
        <color rgb="FFFF0000"/>
        <rFont val="新細明體"/>
        <family val="1"/>
        <charset val="136"/>
      </rPr>
      <t>及非內部關係人的</t>
    </r>
    <r>
      <rPr>
        <sz val="11"/>
        <color rgb="FFFF0000"/>
        <rFont val="Times New Roman"/>
        <family val="1"/>
      </rPr>
      <t>)</t>
    </r>
    <phoneticPr fontId="32" type="noConversion"/>
  </si>
  <si>
    <r>
      <t xml:space="preserve">ZFIP001 </t>
    </r>
    <r>
      <rPr>
        <sz val="11"/>
        <color theme="1"/>
        <rFont val="新細明體"/>
        <family val="1"/>
        <charset val="136"/>
      </rPr>
      <t>看</t>
    </r>
    <r>
      <rPr>
        <sz val="11"/>
        <color theme="1"/>
        <rFont val="Times New Roman"/>
        <family val="1"/>
      </rPr>
      <t>1250</t>
    </r>
    <r>
      <rPr>
        <sz val="11"/>
        <color theme="1"/>
        <rFont val="新細明體"/>
        <family val="1"/>
        <charset val="136"/>
      </rPr>
      <t>試算表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科目選</t>
    </r>
    <r>
      <rPr>
        <sz val="11"/>
        <color theme="1"/>
        <rFont val="Times New Roman"/>
        <family val="1"/>
      </rPr>
      <t>56101902&gt;</t>
    </r>
    <r>
      <rPr>
        <sz val="11"/>
        <color theme="1"/>
        <rFont val="新細明體"/>
        <family val="1"/>
        <charset val="136"/>
      </rPr>
      <t>選當月份變動數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清單匯出</t>
    </r>
    <r>
      <rPr>
        <sz val="11"/>
        <color theme="1"/>
        <rFont val="Times New Roman"/>
        <family val="1"/>
      </rPr>
      <t>EXCEL(</t>
    </r>
    <r>
      <rPr>
        <sz val="11"/>
        <color theme="1"/>
        <rFont val="新細明體"/>
        <family val="1"/>
        <charset val="136"/>
      </rPr>
      <t>檔名後面要加</t>
    </r>
    <r>
      <rPr>
        <sz val="11"/>
        <color theme="1"/>
        <rFont val="Times New Roman"/>
        <family val="1"/>
      </rPr>
      <t>.XLS)&gt;</t>
    </r>
    <r>
      <rPr>
        <sz val="11"/>
        <color theme="1"/>
        <rFont val="新細明體"/>
        <family val="1"/>
        <charset val="136"/>
      </rPr>
      <t>用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指派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篩選</t>
    </r>
    <r>
      <rPr>
        <sz val="11"/>
        <color theme="1"/>
        <rFont val="Times New Roman"/>
        <family val="1"/>
      </rPr>
      <t>"100118</t>
    </r>
    <r>
      <rPr>
        <sz val="11"/>
        <color theme="1"/>
        <rFont val="新細明體"/>
        <family val="1"/>
        <charset val="136"/>
      </rPr>
      <t>、</t>
    </r>
    <r>
      <rPr>
        <sz val="11"/>
        <color theme="1"/>
        <rFont val="Times New Roman"/>
        <family val="1"/>
      </rPr>
      <t>101422"</t>
    </r>
    <r>
      <rPr>
        <sz val="11"/>
        <color theme="1"/>
        <rFont val="新細明體"/>
        <family val="1"/>
        <charset val="136"/>
      </rPr>
      <t>，也</t>
    </r>
    <r>
      <rPr>
        <sz val="11"/>
        <color theme="1"/>
        <rFont val="Times New Roman"/>
        <family val="1"/>
      </rPr>
      <t>CHECK</t>
    </r>
    <r>
      <rPr>
        <sz val="11"/>
        <color theme="1"/>
        <rFont val="新細明體"/>
        <family val="1"/>
        <charset val="136"/>
      </rPr>
      <t>有貿易夥伴的有沒有都抓進來</t>
    </r>
    <phoneticPr fontId="32" type="noConversion"/>
  </si>
  <si>
    <r>
      <rPr>
        <sz val="11"/>
        <color theme="1"/>
        <rFont val="新細明體"/>
        <family val="1"/>
        <charset val="136"/>
      </rPr>
      <t>→把屬於前一年度迴轉的金額拉掉</t>
    </r>
    <phoneticPr fontId="32" type="noConversion"/>
  </si>
  <si>
    <r>
      <rPr>
        <sz val="14"/>
        <color theme="1"/>
        <rFont val="新細明體"/>
        <family val="1"/>
        <charset val="136"/>
      </rPr>
      <t>複核</t>
    </r>
    <r>
      <rPr>
        <sz val="14"/>
        <color theme="1"/>
        <rFont val="Times New Roman"/>
        <family val="1"/>
      </rPr>
      <t>:</t>
    </r>
    <phoneticPr fontId="32" type="noConversion"/>
  </si>
  <si>
    <r>
      <rPr>
        <sz val="14"/>
        <color theme="1"/>
        <rFont val="新細明體"/>
        <family val="1"/>
        <charset val="136"/>
      </rPr>
      <t>製表</t>
    </r>
    <r>
      <rPr>
        <sz val="14"/>
        <color theme="1"/>
        <rFont val="Times New Roman"/>
        <family val="1"/>
      </rPr>
      <t>:</t>
    </r>
    <phoneticPr fontId="32" type="noConversion"/>
  </si>
  <si>
    <r>
      <rPr>
        <sz val="14"/>
        <color theme="1"/>
        <rFont val="新細明體"/>
        <family val="1"/>
        <charset val="136"/>
      </rPr>
      <t>核准</t>
    </r>
    <r>
      <rPr>
        <sz val="14"/>
        <color theme="1"/>
        <rFont val="Times New Roman"/>
        <family val="1"/>
      </rPr>
      <t>:</t>
    </r>
    <phoneticPr fontId="32" type="noConversion"/>
  </si>
  <si>
    <t>TWD</t>
    <phoneticPr fontId="27" type="noConversion"/>
  </si>
  <si>
    <t>TWD</t>
    <phoneticPr fontId="27" type="noConversion"/>
  </si>
  <si>
    <t>USD</t>
    <phoneticPr fontId="27" type="noConversion"/>
  </si>
  <si>
    <t>JPY</t>
    <phoneticPr fontId="27" type="noConversion"/>
  </si>
  <si>
    <t>USD</t>
    <phoneticPr fontId="27" type="noConversion"/>
  </si>
  <si>
    <t>USD</t>
    <phoneticPr fontId="27" type="noConversion"/>
  </si>
  <si>
    <t>RMB</t>
    <phoneticPr fontId="27" type="noConversion"/>
  </si>
  <si>
    <t>RMB</t>
    <phoneticPr fontId="27" type="noConversion"/>
  </si>
  <si>
    <t>RMB</t>
    <phoneticPr fontId="27" type="noConversion"/>
  </si>
  <si>
    <t>WITS_C</t>
    <phoneticPr fontId="27" type="noConversion"/>
  </si>
  <si>
    <t>WITS</t>
    <phoneticPr fontId="27" type="noConversion"/>
  </si>
  <si>
    <t>WIHK</t>
    <phoneticPr fontId="27" type="noConversion"/>
  </si>
  <si>
    <t>WIHK</t>
    <phoneticPr fontId="27" type="noConversion"/>
  </si>
  <si>
    <t>WIJP</t>
    <phoneticPr fontId="27" type="noConversion"/>
  </si>
  <si>
    <t>WIJP</t>
    <phoneticPr fontId="27" type="noConversion"/>
  </si>
  <si>
    <t>WIUS</t>
    <phoneticPr fontId="27" type="noConversion"/>
  </si>
  <si>
    <t>WIUS</t>
    <phoneticPr fontId="27" type="noConversion"/>
  </si>
  <si>
    <t>BVI_C</t>
    <phoneticPr fontId="27" type="noConversion"/>
  </si>
  <si>
    <t>BVI</t>
    <phoneticPr fontId="27" type="noConversion"/>
  </si>
  <si>
    <t>QT</t>
    <phoneticPr fontId="27" type="noConversion"/>
  </si>
  <si>
    <t>QT</t>
    <phoneticPr fontId="27" type="noConversion"/>
  </si>
  <si>
    <t>WIBJ_C</t>
    <phoneticPr fontId="27" type="noConversion"/>
  </si>
  <si>
    <t>WIBJ</t>
    <phoneticPr fontId="27" type="noConversion"/>
  </si>
  <si>
    <t>WIWZ</t>
    <phoneticPr fontId="27" type="noConversion"/>
  </si>
  <si>
    <t>WIYC</t>
    <phoneticPr fontId="27" type="noConversion"/>
  </si>
  <si>
    <t>HKD</t>
    <phoneticPr fontId="27" type="noConversion"/>
  </si>
  <si>
    <r>
      <rPr>
        <sz val="11"/>
        <rFont val="新細明體"/>
        <family val="1"/>
        <charset val="136"/>
      </rPr>
      <t>緯創軟體集團</t>
    </r>
    <phoneticPr fontId="27" type="noConversion"/>
  </si>
  <si>
    <r>
      <rPr>
        <sz val="11"/>
        <rFont val="新細明體"/>
        <family val="1"/>
        <charset val="136"/>
      </rPr>
      <t>合併餘額明細</t>
    </r>
    <phoneticPr fontId="27" type="noConversion"/>
  </si>
  <si>
    <r>
      <rPr>
        <sz val="11"/>
        <rFont val="新細明體"/>
        <family val="1"/>
        <charset val="136"/>
      </rPr>
      <t>合併沖銷</t>
    </r>
    <phoneticPr fontId="27" type="noConversion"/>
  </si>
  <si>
    <r>
      <rPr>
        <sz val="11"/>
        <rFont val="新細明體"/>
        <family val="1"/>
        <charset val="136"/>
      </rPr>
      <t>合併</t>
    </r>
    <phoneticPr fontId="27" type="noConversion"/>
  </si>
  <si>
    <r>
      <t>BVI</t>
    </r>
    <r>
      <rPr>
        <sz val="11"/>
        <rFont val="新細明體"/>
        <family val="1"/>
        <charset val="136"/>
      </rPr>
      <t>合併</t>
    </r>
    <phoneticPr fontId="27" type="noConversion"/>
  </si>
  <si>
    <r>
      <t>BVI_C</t>
    </r>
    <r>
      <rPr>
        <sz val="11"/>
        <rFont val="新細明體"/>
        <family val="1"/>
        <charset val="136"/>
      </rPr>
      <t>合併沖銷</t>
    </r>
    <phoneticPr fontId="27" type="noConversion"/>
  </si>
  <si>
    <r>
      <t>BVI_C</t>
    </r>
    <r>
      <rPr>
        <sz val="11"/>
        <rFont val="新細明體"/>
        <family val="1"/>
        <charset val="136"/>
      </rPr>
      <t>合計</t>
    </r>
    <phoneticPr fontId="27" type="noConversion"/>
  </si>
  <si>
    <r>
      <t>WIBJ_ C</t>
    </r>
    <r>
      <rPr>
        <sz val="11"/>
        <rFont val="新細明體"/>
        <family val="1"/>
        <charset val="136"/>
      </rPr>
      <t>合計</t>
    </r>
    <phoneticPr fontId="27" type="noConversion"/>
  </si>
  <si>
    <r>
      <rPr>
        <b/>
        <sz val="11"/>
        <color rgb="FFFF0000"/>
        <rFont val="新細明體"/>
        <family val="1"/>
        <charset val="136"/>
      </rPr>
      <t>合約資產</t>
    </r>
    <r>
      <rPr>
        <b/>
        <sz val="11"/>
        <color rgb="FFFF0000"/>
        <rFont val="Times New Roman"/>
        <family val="1"/>
      </rPr>
      <t>-</t>
    </r>
    <r>
      <rPr>
        <b/>
        <sz val="11"/>
        <color rgb="FFFF0000"/>
        <rFont val="新細明體"/>
        <family val="1"/>
        <charset val="136"/>
      </rPr>
      <t>流動</t>
    </r>
    <phoneticPr fontId="27" type="noConversion"/>
  </si>
  <si>
    <t>960105</t>
  </si>
  <si>
    <t>100140</t>
  </si>
  <si>
    <t>TT032A</t>
  </si>
  <si>
    <t>TT0323</t>
  </si>
  <si>
    <r>
      <rPr>
        <sz val="11"/>
        <color theme="1"/>
        <rFont val="新細明體"/>
        <family val="1"/>
        <charset val="136"/>
      </rPr>
      <t>單位</t>
    </r>
    <r>
      <rPr>
        <sz val="11"/>
        <color theme="1"/>
        <rFont val="Times New Roman"/>
        <family val="1"/>
      </rPr>
      <t>:</t>
    </r>
    <r>
      <rPr>
        <sz val="11"/>
        <color theme="1"/>
        <rFont val="新細明體"/>
        <family val="1"/>
        <charset val="136"/>
      </rPr>
      <t>新台幣仟元</t>
    </r>
    <r>
      <rPr>
        <sz val="11"/>
        <color theme="1"/>
        <rFont val="Times New Roman"/>
        <family val="1"/>
      </rPr>
      <t>;%</t>
    </r>
    <phoneticPr fontId="27" type="noConversion"/>
  </si>
  <si>
    <r>
      <rPr>
        <sz val="11"/>
        <color theme="1"/>
        <rFont val="新細明體"/>
        <family val="1"/>
        <charset val="136"/>
      </rPr>
      <t>關係人名稱</t>
    </r>
    <phoneticPr fontId="27" type="noConversion"/>
  </si>
  <si>
    <r>
      <rPr>
        <sz val="11"/>
        <color theme="1"/>
        <rFont val="新細明體"/>
        <family val="1"/>
        <charset val="136"/>
      </rPr>
      <t>取得資產項目</t>
    </r>
    <phoneticPr fontId="27" type="noConversion"/>
  </si>
  <si>
    <r>
      <rPr>
        <sz val="11"/>
        <color theme="1"/>
        <rFont val="新細明體"/>
        <family val="1"/>
        <charset val="136"/>
      </rPr>
      <t>本月取得資產金額</t>
    </r>
    <phoneticPr fontId="27" type="noConversion"/>
  </si>
  <si>
    <r>
      <rPr>
        <sz val="11"/>
        <color theme="1"/>
        <rFont val="新細明體"/>
        <family val="1"/>
        <charset val="136"/>
      </rPr>
      <t>本年累計取得資產金額</t>
    </r>
    <phoneticPr fontId="27" type="noConversion"/>
  </si>
  <si>
    <t>111631T0</t>
  </si>
  <si>
    <t>111759T0</t>
  </si>
  <si>
    <t>合計</t>
    <phoneticPr fontId="27" type="noConversion"/>
  </si>
  <si>
    <t>960702</t>
  </si>
  <si>
    <t>說明：</t>
    <phoneticPr fontId="32" type="noConversion"/>
  </si>
  <si>
    <t>本次新增關係人緯昌科技，因Hypreion尚未新增該個體，故先併入與資通(960286)之交易體現，</t>
  </si>
  <si>
    <t>AR金額為$148,500</t>
    <phoneticPr fontId="32" type="noConversion"/>
  </si>
  <si>
    <t>收入金額為$33,000+$72,490+$121,220+$110,000=</t>
    <phoneticPr fontId="32" type="noConversion"/>
  </si>
  <si>
    <t>綜合損益表</t>
  </si>
  <si>
    <t/>
  </si>
  <si>
    <t>單位：(元)</t>
  </si>
  <si>
    <t>台幣</t>
  </si>
  <si>
    <t>資料範圍</t>
  </si>
  <si>
    <t>合併數(合併點幣別)</t>
  </si>
  <si>
    <t>公司名稱</t>
  </si>
  <si>
    <t>緯創軟體股份有限公司</t>
  </si>
  <si>
    <t>報表期間</t>
  </si>
  <si>
    <t>累計</t>
  </si>
  <si>
    <t>金額</t>
  </si>
  <si>
    <t>%</t>
  </si>
  <si>
    <t>營業收入</t>
  </si>
  <si>
    <t>營業成本</t>
  </si>
  <si>
    <t>營業毛利</t>
  </si>
  <si>
    <t>421007</t>
  </si>
  <si>
    <t>聯屬公司服務收入</t>
  </si>
  <si>
    <t>421807</t>
  </si>
  <si>
    <t>合併沖銷後</t>
  </si>
  <si>
    <t>合併日</t>
  </si>
  <si>
    <t>集團會計科目</t>
  </si>
  <si>
    <t>112337</t>
  </si>
  <si>
    <t>應收帳款－聯屬公司</t>
  </si>
  <si>
    <t>112301</t>
  </si>
  <si>
    <t>合約資產-流動</t>
  </si>
  <si>
    <t>112000</t>
  </si>
  <si>
    <t>應收票據－非聯屬公司</t>
  </si>
  <si>
    <t>112300</t>
  </si>
  <si>
    <t>應收帳款－非聯屬公司</t>
  </si>
  <si>
    <t>211100</t>
  </si>
  <si>
    <t>應付帳款－非聯屬</t>
  </si>
  <si>
    <t>211147</t>
  </si>
  <si>
    <t>應付帳款－聯屬</t>
  </si>
  <si>
    <t>211497</t>
  </si>
  <si>
    <t>其他應付款-聯屬</t>
  </si>
  <si>
    <t>合併日：</t>
  </si>
  <si>
    <t>合併沖銷後
(A)</t>
  </si>
  <si>
    <t>非合併個體關係人</t>
  </si>
  <si>
    <t>轉換後金額</t>
  </si>
  <si>
    <t>轉換後金額小計
(B)</t>
  </si>
  <si>
    <t>差額
(C) = |(A)| - |(B)|</t>
  </si>
  <si>
    <t>緯創資通</t>
  </si>
  <si>
    <t>緯穎科技</t>
  </si>
  <si>
    <t>开立发票</t>
  </si>
  <si>
    <t>TT0322</t>
  </si>
  <si>
    <t>HC2010</t>
  </si>
  <si>
    <t>112216I0</t>
  </si>
  <si>
    <t>101886</t>
  </si>
  <si>
    <t>2022/03</t>
  </si>
  <si>
    <t>9300001878</t>
  </si>
  <si>
    <t>聯屬暫估收入</t>
  </si>
  <si>
    <t>2022/04</t>
  </si>
  <si>
    <t>9300000711</t>
  </si>
  <si>
    <t>9300000712</t>
  </si>
  <si>
    <t>9300000717</t>
  </si>
  <si>
    <t>9300000813</t>
  </si>
  <si>
    <t>9300000814</t>
  </si>
  <si>
    <t>9300000690</t>
  </si>
  <si>
    <t>9300000691</t>
  </si>
  <si>
    <t>9300000692</t>
  </si>
  <si>
    <t>9300000708</t>
  </si>
  <si>
    <t>9300000709</t>
  </si>
  <si>
    <t>9300000710</t>
  </si>
  <si>
    <t>9300002799</t>
  </si>
  <si>
    <t>ZA31635121 緯創資通 (MLL、MLH 2022/03)</t>
  </si>
  <si>
    <t>ZA31635122 緯創資通 (ML1.ML2.ML6.ML8.MLD 2022/03)</t>
  </si>
  <si>
    <t>ZA31635127 緯創資通 (Dora 2022/03)</t>
  </si>
  <si>
    <t>ZA31635216 緯創資通 (DT 2022/03)</t>
  </si>
  <si>
    <t>ZA31635217 緯創資通 (DT_UX 2022/03)</t>
  </si>
  <si>
    <t>ZA31635100 緯穎科技 (楊雅茹、陳昱安 2022/03)</t>
  </si>
  <si>
    <t>ZA31635101 緯穎科技 (陳建霖等人 2022/03)</t>
  </si>
  <si>
    <t>ZA31635102 緯穎科技 (陳德駿 2022/03)</t>
  </si>
  <si>
    <t>ZA31635118 緯穎科技 (徐于婷-加班費 2022/03)</t>
  </si>
  <si>
    <t>ZA31635119 緯穎科技 (徐于婷 2022/03)</t>
  </si>
  <si>
    <t>ZA31635120 緯穎科技 (周治國 2022/03)</t>
  </si>
  <si>
    <t>112319T0</t>
  </si>
  <si>
    <t>BG47196329 啟碁科技 (中翻英 2022/04)</t>
  </si>
  <si>
    <t>BG47196256 緯創資通 (ML1.ML2.ML6.ML8.MLD 2022/04)</t>
  </si>
  <si>
    <t>BG47196257 緯創資通 (MLL、MLH 2022/04)</t>
  </si>
  <si>
    <t>BG47196258 緯創資通 (Dora 2022/04)</t>
  </si>
  <si>
    <t>BG47196330 緯創資通 (DT 2022/04)</t>
  </si>
  <si>
    <t>BG47196331 緯創資通 (DT_UX 2022/04)</t>
  </si>
  <si>
    <t>BG47196176 緯穎科技 (徐于婷 2022/04)</t>
  </si>
  <si>
    <t>BG47196177 緯穎科技 (周治國 2022/04)</t>
  </si>
  <si>
    <t>BG47196178 緯穎科技 (陳湘妤 2022/04)</t>
  </si>
  <si>
    <t>BG47196179 緯穎科技 (楊雅茹、陳昱安 2022/04)</t>
  </si>
  <si>
    <t>BG47196180 緯穎科技 (陳儀葶等人 2022/04)</t>
  </si>
  <si>
    <t>BG47196206 緯穎科技 (陳德駿 2022/04)</t>
  </si>
  <si>
    <t>202205 啟碁科技股份有限公司 ( SO_762616 )</t>
  </si>
  <si>
    <t>202205 緯創資通股份有限公司 ( SO_704381 )</t>
  </si>
  <si>
    <t>202205 緯創資通股份有限公司 ( SO_704393 )</t>
  </si>
  <si>
    <t>202205 緯創資通股份有限公司 ( SO_704475 )</t>
  </si>
  <si>
    <t>202205 緯創資通股份有限公司 ( SO_704487 )</t>
  </si>
  <si>
    <t>202205 緯創資通股份有限公司 ( SO_704535 )</t>
  </si>
  <si>
    <t>202205 緯創資通股份有限公司 ( SO_704547 )</t>
  </si>
  <si>
    <t>202205 緯創資通股份有限公司 ( SO_704559 )</t>
  </si>
  <si>
    <t>202205 緯創資通股份有限公司 ( SO_704571 )</t>
  </si>
  <si>
    <t>202205 緯創資通股份有限公司 ( SO_704583 )</t>
  </si>
  <si>
    <t>202205 緯創資通股份有限公司 ( SO_704595 )</t>
  </si>
  <si>
    <t>202205 緯創資通股份有限公司 ( SO_704619 )</t>
  </si>
  <si>
    <t>202205 緯創資通股份有限公司 ( SO_704631 )</t>
  </si>
  <si>
    <t>202205 緯創資通股份有限公司 ( SO_704643 )</t>
  </si>
  <si>
    <t>202205 緯創資通股份有限公司 ( SO_704655 )</t>
  </si>
  <si>
    <t>202205 緯創資通股份有限公司 ( SO_704667 )</t>
  </si>
  <si>
    <t>202205 緯創資通股份有限公司 ( SO_704679 )</t>
  </si>
  <si>
    <t>202205 緯創資通股份有限公司 ( SO_704691 )</t>
  </si>
  <si>
    <t>202205 緯創資通股份有限公司 ( SO_704703 )</t>
  </si>
  <si>
    <t>202205 緯創資通股份有限公司 ( SO_705074 )</t>
  </si>
  <si>
    <t>202205 緯創資通股份有限公司 ( SO_705131 )</t>
  </si>
  <si>
    <t>202205 緯創資通股份有限公司 ( SO_705155 )</t>
  </si>
  <si>
    <t>202205 緯創資通股份有限公司 ( SO_705179 )</t>
  </si>
  <si>
    <t>202205 緯創資通股份有限公司 ( SO_712513 )</t>
  </si>
  <si>
    <t>202205 緯創資通股份有限公司 ( SO_712525 )</t>
  </si>
  <si>
    <t>202205 緯創資通股份有限公司 ( SO_712537 )</t>
  </si>
  <si>
    <t>202205 緯創資通股份有限公司 ( SO_712549 )</t>
  </si>
  <si>
    <t>202205 緯創資通股份有限公司 ( SO_712561 )</t>
  </si>
  <si>
    <t>202205 緯創資通股份有限公司 ( SO_712573 )</t>
  </si>
  <si>
    <t>202205 緯創資通股份有限公司 ( SO_712597 )</t>
  </si>
  <si>
    <t>202205 緯創資通股份有限公司 ( SO_712609 )</t>
  </si>
  <si>
    <t>202205 緯創資通股份有限公司 ( SO_712621 )</t>
  </si>
  <si>
    <t>202205 緯創資通股份有限公司 ( SO_712633 )</t>
  </si>
  <si>
    <t>202205 緯創資通股份有限公司 ( SO_712645 )</t>
  </si>
  <si>
    <t>202205 緯創資通股份有限公司 ( SO_712657 )</t>
  </si>
  <si>
    <t>202205 緯創資通股份有限公司 ( SO_712693 )</t>
  </si>
  <si>
    <t>202205 緯創資通股份有限公司 ( SO_712705 )</t>
  </si>
  <si>
    <t>202205 緯創資通股份有限公司 ( SO_712717 )</t>
  </si>
  <si>
    <t>202205 緯創資通股份有限公司 ( SO_712746 )</t>
  </si>
  <si>
    <t>202205 緯創資通股份有限公司 ( SO_712759 )</t>
  </si>
  <si>
    <t>202205 緯創資通股份有限公司 ( SO_712772 )</t>
  </si>
  <si>
    <t>202205 緯創資通股份有限公司 ( SO_712785 )</t>
  </si>
  <si>
    <t>202205 緯創資通股份有限公司 ( SO_712798 )</t>
  </si>
  <si>
    <t>202205 緯創資通股份有限公司 ( SO_712824 )</t>
  </si>
  <si>
    <t>202205 緯創資通股份有限公司 ( SO_712837 )</t>
  </si>
  <si>
    <t>202205 緯創資通股份有限公司 ( SO_712850 )</t>
  </si>
  <si>
    <t>202205 緯創資通股份有限公司 ( SO_712863 )</t>
  </si>
  <si>
    <t>202205 緯創資通股份有限公司 ( SO_712889 )</t>
  </si>
  <si>
    <t>202205 緯創資通股份有限公司 ( SO_715148 )</t>
  </si>
  <si>
    <t>202205 緯創資通股份有限公司 ( SO_715172 )</t>
  </si>
  <si>
    <t>202205 緯創資通股份有限公司 ( SO_715184 )</t>
  </si>
  <si>
    <t>202205 緯創資通股份有限公司 ( SO_715196 )</t>
  </si>
  <si>
    <t>202205 緯創資通股份有限公司 ( SO_715208 )</t>
  </si>
  <si>
    <t>202205 緯創資通股份有限公司 ( SO_715220 )</t>
  </si>
  <si>
    <t>202205 緯創資通股份有限公司 ( SO_715232 )</t>
  </si>
  <si>
    <t>202205 緯創資通股份有限公司 ( SO_715244 )</t>
  </si>
  <si>
    <t>202205 緯創資通股份有限公司 ( SO_715256 )</t>
  </si>
  <si>
    <t>202205 緯創資通股份有限公司 ( SO_715268 )</t>
  </si>
  <si>
    <t>202205 緯創資通股份有限公司 ( SO_715280 )</t>
  </si>
  <si>
    <t>202205 緯創資通股份有限公司 ( SO_715293 )</t>
  </si>
  <si>
    <t>202205 緯創資通股份有限公司 ( SO_730006 )</t>
  </si>
  <si>
    <t>202205 緯創資通股份有限公司 ( SO_748054 )</t>
  </si>
  <si>
    <t>202205 緯創資通股份有限公司 ( SO_748086 )</t>
  </si>
  <si>
    <t>202205 緯創資通股份有限公司 ( SO_751637 )</t>
  </si>
  <si>
    <t>202205 緯創資通股份有限公司 ( SO_758656 )</t>
  </si>
  <si>
    <t>202205 緯創資通股份有限公司 ( SO_758667 )</t>
  </si>
  <si>
    <t>202205 緯創資通股份有限公司 ( SO_758759 )</t>
  </si>
  <si>
    <t>202205 緯創資通股份有限公司 ( SO_759070 )</t>
  </si>
  <si>
    <t>202205 緯創資通股份有限公司 ( SO_759135 )</t>
  </si>
  <si>
    <t>202205 緯創資通股份有限公司 ( SO_759183 )</t>
  </si>
  <si>
    <t>202205 緯創資通股份有限公司 ( SO_759231 )</t>
  </si>
  <si>
    <t>202205 緯創資通股份有限公司 ( SO_759251 )</t>
  </si>
  <si>
    <t>202205 緯創資通股份有限公司 ( SO_759261 )</t>
  </si>
  <si>
    <t>202205 緯創資通股份有限公司 ( SO_759271 )</t>
  </si>
  <si>
    <t>202205 緯創資通股份有限公司 ( SO_764399 )</t>
  </si>
  <si>
    <t>202205 緯創資通股份有限公司 ( SO_764431 )</t>
  </si>
  <si>
    <t>202205 緯創資通股份有限公司 ( SO_764440 )</t>
  </si>
  <si>
    <t>202205 緯創資通股份有限公司 ( SO_767259 )</t>
  </si>
  <si>
    <t>202205 緯創資通股份有限公司 ( SO_767268 )</t>
  </si>
  <si>
    <t>202205 緯創資通股份有限公司 ( SO_767277 )</t>
  </si>
  <si>
    <t>202205 緯穎科技服務股份有限公司 ( SO_742919 )</t>
  </si>
  <si>
    <t>202205 緯穎科技服務股份有限公司 ( SO_742931 )</t>
  </si>
  <si>
    <t>202205 緯穎科技服務股份有限公司 ( SO_742943 )</t>
  </si>
  <si>
    <t>202205 緯穎科技服務股份有限公司 ( SO_742954 )</t>
  </si>
  <si>
    <t>202205 緯穎科技服務股份有限公司 ( SO_742965 )</t>
  </si>
  <si>
    <t>202205 緯穎科技服務股份有限公司 ( SO_742976 )</t>
  </si>
  <si>
    <t>202205 緯穎科技服務股份有限公司 ( SO_742987 )</t>
  </si>
  <si>
    <t>202205 緯穎科技服務股份有限公司 ( SO_759639 )</t>
  </si>
  <si>
    <t>訂單 SO_719057 認列收入</t>
  </si>
  <si>
    <t>2022/05</t>
  </si>
  <si>
    <t>9300001017</t>
  </si>
  <si>
    <t>9300000941</t>
  </si>
  <si>
    <t>9300000942</t>
  </si>
  <si>
    <t>9300000943</t>
  </si>
  <si>
    <t>9300001018</t>
  </si>
  <si>
    <t>9300001019</t>
  </si>
  <si>
    <t>9300000857</t>
  </si>
  <si>
    <t>9300000858</t>
  </si>
  <si>
    <t>9300000859</t>
  </si>
  <si>
    <t>9300000860</t>
  </si>
  <si>
    <t>9300000861</t>
  </si>
  <si>
    <t>9300000888</t>
  </si>
  <si>
    <t>1800010143</t>
  </si>
  <si>
    <t>1800009716</t>
  </si>
  <si>
    <t>1800009717</t>
  </si>
  <si>
    <t>1800009718</t>
  </si>
  <si>
    <t>1800009719</t>
  </si>
  <si>
    <t>1800009720</t>
  </si>
  <si>
    <t>1800009721</t>
  </si>
  <si>
    <t>1800009722</t>
  </si>
  <si>
    <t>1800009723</t>
  </si>
  <si>
    <t>1800009724</t>
  </si>
  <si>
    <t>1800009725</t>
  </si>
  <si>
    <t>1800009726</t>
  </si>
  <si>
    <t>1800009727</t>
  </si>
  <si>
    <t>1800009728</t>
  </si>
  <si>
    <t>1800009729</t>
  </si>
  <si>
    <t>1800009730</t>
  </si>
  <si>
    <t>1800009731</t>
  </si>
  <si>
    <t>1800009732</t>
  </si>
  <si>
    <t>1800009733</t>
  </si>
  <si>
    <t>1800009734</t>
  </si>
  <si>
    <t>1800009735</t>
  </si>
  <si>
    <t>1800009736</t>
  </si>
  <si>
    <t>1800009737</t>
  </si>
  <si>
    <t>1800009738</t>
  </si>
  <si>
    <t>1800009739</t>
  </si>
  <si>
    <t>1800009740</t>
  </si>
  <si>
    <t>1800009741</t>
  </si>
  <si>
    <t>1800009742</t>
  </si>
  <si>
    <t>1800009743</t>
  </si>
  <si>
    <t>1800009744</t>
  </si>
  <si>
    <t>1800009745</t>
  </si>
  <si>
    <t>1800009746</t>
  </si>
  <si>
    <t>1800009747</t>
  </si>
  <si>
    <t>1800009748</t>
  </si>
  <si>
    <t>1800009749</t>
  </si>
  <si>
    <t>1800009750</t>
  </si>
  <si>
    <t>1800009751</t>
  </si>
  <si>
    <t>1800009752</t>
  </si>
  <si>
    <t>1800009753</t>
  </si>
  <si>
    <t>1800009754</t>
  </si>
  <si>
    <t>1800009755</t>
  </si>
  <si>
    <t>1800009756</t>
  </si>
  <si>
    <t>1800009757</t>
  </si>
  <si>
    <t>1800009758</t>
  </si>
  <si>
    <t>1800009759</t>
  </si>
  <si>
    <t>1800009760</t>
  </si>
  <si>
    <t>1800009761</t>
  </si>
  <si>
    <t>1800009762</t>
  </si>
  <si>
    <t>1800009773</t>
  </si>
  <si>
    <t>1800009774</t>
  </si>
  <si>
    <t>1800009775</t>
  </si>
  <si>
    <t>1800009776</t>
  </si>
  <si>
    <t>1800009777</t>
  </si>
  <si>
    <t>1800009778</t>
  </si>
  <si>
    <t>1800009779</t>
  </si>
  <si>
    <t>1800009780</t>
  </si>
  <si>
    <t>1800009781</t>
  </si>
  <si>
    <t>1800009782</t>
  </si>
  <si>
    <t>1800009783</t>
  </si>
  <si>
    <t>1800009784</t>
  </si>
  <si>
    <t>1800009902</t>
  </si>
  <si>
    <t>1800009993</t>
  </si>
  <si>
    <t>1800009994</t>
  </si>
  <si>
    <t>1800009997</t>
  </si>
  <si>
    <t>1800009998</t>
  </si>
  <si>
    <t>1800009999</t>
  </si>
  <si>
    <t>1800010000</t>
  </si>
  <si>
    <t>1800010011</t>
  </si>
  <si>
    <t>1800010013</t>
  </si>
  <si>
    <t>1800010014</t>
  </si>
  <si>
    <t>1800010015</t>
  </si>
  <si>
    <t>1800010016</t>
  </si>
  <si>
    <t>1800010017</t>
  </si>
  <si>
    <t>1800010018</t>
  </si>
  <si>
    <t>1800010155</t>
  </si>
  <si>
    <t>1800010156</t>
  </si>
  <si>
    <t>1800010157</t>
  </si>
  <si>
    <t>1800010164</t>
  </si>
  <si>
    <t>1800010165</t>
  </si>
  <si>
    <t>1800010166</t>
  </si>
  <si>
    <t>1800009951</t>
  </si>
  <si>
    <t>1800009952</t>
  </si>
  <si>
    <t>1800009953</t>
  </si>
  <si>
    <t>1800009954</t>
  </si>
  <si>
    <t>1800009955</t>
  </si>
  <si>
    <t>1800009956</t>
  </si>
  <si>
    <t>1800009957</t>
  </si>
  <si>
    <t>1800010026</t>
  </si>
  <si>
    <t>9300003854</t>
  </si>
  <si>
    <t>1800069655</t>
  </si>
  <si>
    <t>BG47196264 緯創資通 (SWRD 2022/05)</t>
  </si>
  <si>
    <t>參考</t>
  </si>
  <si>
    <t>11530100</t>
  </si>
  <si>
    <t>BG47196329</t>
  </si>
  <si>
    <t>ZA31635121</t>
  </si>
  <si>
    <t>ZA31635122</t>
  </si>
  <si>
    <t>ZA31635127</t>
  </si>
  <si>
    <t>ZA31635216</t>
  </si>
  <si>
    <t>ZA31635217</t>
  </si>
  <si>
    <t>BG47196256</t>
  </si>
  <si>
    <t>BG47196257</t>
  </si>
  <si>
    <t>BG47196258</t>
  </si>
  <si>
    <t>9300000949</t>
  </si>
  <si>
    <t>BG47196264</t>
  </si>
  <si>
    <t>BG47196330</t>
  </si>
  <si>
    <t>BG47196331</t>
  </si>
  <si>
    <t>ZA31635100</t>
  </si>
  <si>
    <t>ZA31635101</t>
  </si>
  <si>
    <t>ZA31635102</t>
  </si>
  <si>
    <t>ZA31635118</t>
  </si>
  <si>
    <t>ZA31635119</t>
  </si>
  <si>
    <t>ZA31635120</t>
  </si>
  <si>
    <t>BG47196176</t>
  </si>
  <si>
    <t>BG47196177</t>
  </si>
  <si>
    <t>BG47196178</t>
  </si>
  <si>
    <t>BG47196179</t>
  </si>
  <si>
    <t>BG47196180</t>
  </si>
  <si>
    <t>BG47196206</t>
  </si>
  <si>
    <t>900000026</t>
  </si>
  <si>
    <t>RV</t>
  </si>
  <si>
    <t>TT0325</t>
  </si>
  <si>
    <t>T-22-05-15 202205 JP-HK-TP聯屬</t>
  </si>
  <si>
    <t>1600000438</t>
  </si>
  <si>
    <t>T-22-05-15</t>
  </si>
  <si>
    <t>900000027</t>
  </si>
  <si>
    <t>TT0121</t>
  </si>
  <si>
    <t>T-22-05-16 202205 HK-TP Allie 聯屬</t>
  </si>
  <si>
    <t>T-22-05-16</t>
  </si>
  <si>
    <t>TT0122</t>
  </si>
  <si>
    <t>TT0131</t>
  </si>
  <si>
    <t>900000024</t>
  </si>
  <si>
    <t>TF0000</t>
  </si>
  <si>
    <t>T-22-05-13 202205 (US-HK-TP)聯屬</t>
  </si>
  <si>
    <t>1900</t>
  </si>
  <si>
    <t>T-22-05-13~14</t>
  </si>
  <si>
    <t>U01110</t>
  </si>
  <si>
    <t>U01200</t>
  </si>
  <si>
    <t>11539898</t>
  </si>
  <si>
    <t>SO_704381</t>
  </si>
  <si>
    <t>SO_704393</t>
  </si>
  <si>
    <t>SO_704475</t>
  </si>
  <si>
    <t>SO_704487</t>
  </si>
  <si>
    <t>SO_704535</t>
  </si>
  <si>
    <t>SO_704547</t>
  </si>
  <si>
    <t>SO_704559</t>
  </si>
  <si>
    <t>SO_704571</t>
  </si>
  <si>
    <t>SO_704583</t>
  </si>
  <si>
    <t>SO_704595</t>
  </si>
  <si>
    <t>SO_704619</t>
  </si>
  <si>
    <t>SO_704631</t>
  </si>
  <si>
    <t>SO_704643</t>
  </si>
  <si>
    <t>SO_704655</t>
  </si>
  <si>
    <t>SO_704667</t>
  </si>
  <si>
    <t>SO_704679</t>
  </si>
  <si>
    <t>SO_704691</t>
  </si>
  <si>
    <t>SO_704703</t>
  </si>
  <si>
    <t>SO_748086</t>
  </si>
  <si>
    <t>SO_759070</t>
  </si>
  <si>
    <t>SO_759135</t>
  </si>
  <si>
    <t>SO_764399</t>
  </si>
  <si>
    <t>SO_705074</t>
  </si>
  <si>
    <t>SO_705131</t>
  </si>
  <si>
    <t>SO_705155</t>
  </si>
  <si>
    <t>SO_705179</t>
  </si>
  <si>
    <t>SO_712513</t>
  </si>
  <si>
    <t>SO_712525</t>
  </si>
  <si>
    <t>SO_712537</t>
  </si>
  <si>
    <t>SO_712549</t>
  </si>
  <si>
    <t>SO_712561</t>
  </si>
  <si>
    <t>SO_712573</t>
  </si>
  <si>
    <t>SO_712597</t>
  </si>
  <si>
    <t>SO_712609</t>
  </si>
  <si>
    <t>SO_712621</t>
  </si>
  <si>
    <t>SO_712633</t>
  </si>
  <si>
    <t>SO_712645</t>
  </si>
  <si>
    <t>SO_712657</t>
  </si>
  <si>
    <t>SO_712693</t>
  </si>
  <si>
    <t>SO_712705</t>
  </si>
  <si>
    <t>SO_712717</t>
  </si>
  <si>
    <t>SO_748054</t>
  </si>
  <si>
    <t>SO_759183</t>
  </si>
  <si>
    <t>SO_764431</t>
  </si>
  <si>
    <t>SO_764440</t>
  </si>
  <si>
    <t>SO_712746</t>
  </si>
  <si>
    <t>SO_712759</t>
  </si>
  <si>
    <t>SO_712772</t>
  </si>
  <si>
    <t>SO_712785</t>
  </si>
  <si>
    <t>SO_712798</t>
  </si>
  <si>
    <t>SO_712824</t>
  </si>
  <si>
    <t>SO_712837</t>
  </si>
  <si>
    <t>SO_712850</t>
  </si>
  <si>
    <t>SO_712863</t>
  </si>
  <si>
    <t>SO_712889</t>
  </si>
  <si>
    <t>SO_715148</t>
  </si>
  <si>
    <t>SO_715172</t>
  </si>
  <si>
    <t>SO_715184</t>
  </si>
  <si>
    <t>SO_715196</t>
  </si>
  <si>
    <t>SO_715208</t>
  </si>
  <si>
    <t>SO_715220</t>
  </si>
  <si>
    <t>SO_715232</t>
  </si>
  <si>
    <t>SO_715244</t>
  </si>
  <si>
    <t>SO_715256</t>
  </si>
  <si>
    <t>SO_715268</t>
  </si>
  <si>
    <t>SO_715280</t>
  </si>
  <si>
    <t>SO_715293</t>
  </si>
  <si>
    <t>SO_730006</t>
  </si>
  <si>
    <t>SO_751637</t>
  </si>
  <si>
    <t>SO_758656</t>
  </si>
  <si>
    <t>SO_758667</t>
  </si>
  <si>
    <t>SO_758759</t>
  </si>
  <si>
    <t>SO_759231</t>
  </si>
  <si>
    <t>SO_759251</t>
  </si>
  <si>
    <t>SO_759261</t>
  </si>
  <si>
    <t>SO_759271</t>
  </si>
  <si>
    <t>SO_767259</t>
  </si>
  <si>
    <t>SO_767268</t>
  </si>
  <si>
    <t>SO_767277</t>
  </si>
  <si>
    <t>SO_762616</t>
  </si>
  <si>
    <t>1800010307</t>
  </si>
  <si>
    <t>SO_742987</t>
  </si>
  <si>
    <t>1800010308</t>
  </si>
  <si>
    <t>SO_759639</t>
  </si>
  <si>
    <t>1800010309</t>
  </si>
  <si>
    <t>SO_742931</t>
  </si>
  <si>
    <t>1800010310</t>
  </si>
  <si>
    <t>SO_742954</t>
  </si>
  <si>
    <t>1800010311</t>
  </si>
  <si>
    <t>SO_742976</t>
  </si>
  <si>
    <t>1800010312</t>
  </si>
  <si>
    <t>SO_742943</t>
  </si>
  <si>
    <t>1800010313</t>
  </si>
  <si>
    <t>SO_742965</t>
  </si>
  <si>
    <t>1800010314</t>
  </si>
  <si>
    <t>SO_742919</t>
  </si>
  <si>
    <t>1200</t>
  </si>
  <si>
    <t>900000017</t>
  </si>
  <si>
    <t>1500</t>
  </si>
  <si>
    <t>KT0131</t>
  </si>
  <si>
    <t>K-19-12-63 201912 BVI-HK Allie 聯屬</t>
  </si>
  <si>
    <t>K-19-12-63</t>
  </si>
  <si>
    <t>KT0132</t>
  </si>
  <si>
    <t>KT0141</t>
  </si>
  <si>
    <t>900000018</t>
  </si>
  <si>
    <t>K-19-12-64 201912 TP-BVI-HK 聯屬(獎金)</t>
  </si>
  <si>
    <t>K-19-12-64</t>
  </si>
  <si>
    <t>9300000005</t>
  </si>
  <si>
    <t>100677</t>
  </si>
  <si>
    <t>960075</t>
  </si>
  <si>
    <t>K-19-12-02 AII Holding Corporation</t>
  </si>
  <si>
    <t>K-19-12-02</t>
  </si>
  <si>
    <t>900000013</t>
  </si>
  <si>
    <t>1100</t>
  </si>
  <si>
    <t>HC1D20</t>
  </si>
  <si>
    <t>K220520 202205 JP-DL 聯屬</t>
  </si>
  <si>
    <t>K220520</t>
  </si>
  <si>
    <t>900000015</t>
  </si>
  <si>
    <t>K220521 202205 JP-HK-TP聯屬</t>
  </si>
  <si>
    <t>K220521</t>
  </si>
  <si>
    <t>900000012</t>
  </si>
  <si>
    <t>K220425 202204(US-HK)聯屬</t>
  </si>
  <si>
    <t>K220425~K220426</t>
  </si>
  <si>
    <t>TF0110</t>
  </si>
  <si>
    <t>900000014</t>
  </si>
  <si>
    <t>K220522 202205(US-HK)聯屬</t>
  </si>
  <si>
    <t>K220522~23</t>
  </si>
  <si>
    <t>1600</t>
  </si>
  <si>
    <t>900000003</t>
  </si>
  <si>
    <t>开立纬创软件（武汉）有限公司2022年4月发票</t>
  </si>
  <si>
    <t>900000004</t>
  </si>
  <si>
    <t>开立纬创软件（武汉）有限公司发票</t>
  </si>
  <si>
    <t>2000000677</t>
  </si>
  <si>
    <t>ZT</t>
  </si>
  <si>
    <t>暂估2022年04月武汉公司收入</t>
  </si>
  <si>
    <t>106763B0</t>
  </si>
  <si>
    <t>2000000733</t>
  </si>
  <si>
    <t>暂估2022年05月武汉公司收入</t>
  </si>
  <si>
    <t>2000000735</t>
  </si>
  <si>
    <t>1609</t>
  </si>
  <si>
    <t>2000000007</t>
  </si>
  <si>
    <t>暂估武汉公司2022.04月收入</t>
  </si>
  <si>
    <t>106763Y0</t>
  </si>
  <si>
    <t>2000000009</t>
  </si>
  <si>
    <t>暂估武汉公司2022.05月收入</t>
  </si>
  <si>
    <t>900000025</t>
  </si>
  <si>
    <t>HC1014</t>
  </si>
  <si>
    <t>202205 JP-DL 聯屬</t>
  </si>
  <si>
    <t>HC1D11</t>
  </si>
  <si>
    <t>HC1D12</t>
  </si>
  <si>
    <t>900000029</t>
  </si>
  <si>
    <t>HC30D3</t>
  </si>
  <si>
    <t>202205(HK-WH)聯屬</t>
  </si>
  <si>
    <t>HC30D4</t>
  </si>
  <si>
    <t>900000031</t>
  </si>
  <si>
    <t>HC1011</t>
  </si>
  <si>
    <t>202205 HK-DL Allie 聯屬</t>
  </si>
  <si>
    <t>HC1012</t>
  </si>
  <si>
    <t>HC1013</t>
  </si>
  <si>
    <t>1400001461</t>
  </si>
  <si>
    <t>2203030009</t>
  </si>
  <si>
    <t>1400001513</t>
  </si>
  <si>
    <t>2204010007</t>
  </si>
  <si>
    <t>2205060023</t>
  </si>
  <si>
    <t>2000000161</t>
  </si>
  <si>
    <t>暂估纬创软件项目4月收入</t>
  </si>
  <si>
    <t>106763I1</t>
  </si>
  <si>
    <t>2000000162</t>
  </si>
  <si>
    <t>暂估纬创软件项目5月收入</t>
  </si>
  <si>
    <t>1800073197</t>
  </si>
  <si>
    <t>SO_719057</t>
  </si>
  <si>
    <r>
      <rPr>
        <sz val="10"/>
        <rFont val="Arial"/>
        <family val="2"/>
      </rPr>
      <t>公司代碼</t>
    </r>
  </si>
  <si>
    <r>
      <rPr>
        <sz val="10"/>
        <rFont val="Arial"/>
        <family val="2"/>
      </rPr>
      <t>年度</t>
    </r>
    <r>
      <rPr>
        <sz val="10"/>
        <rFont val="Book Antiqua"/>
        <family val="1"/>
      </rPr>
      <t>/</t>
    </r>
    <r>
      <rPr>
        <sz val="10"/>
        <rFont val="Arial"/>
        <family val="2"/>
      </rPr>
      <t>月份</t>
    </r>
  </si>
  <si>
    <r>
      <rPr>
        <sz val="10"/>
        <rFont val="Arial"/>
        <family val="2"/>
      </rPr>
      <t>文件號碼</t>
    </r>
  </si>
  <si>
    <r>
      <rPr>
        <sz val="10"/>
        <rFont val="Arial"/>
        <family val="2"/>
      </rPr>
      <t>文件類型</t>
    </r>
  </si>
  <si>
    <r>
      <rPr>
        <sz val="10"/>
        <rFont val="Arial"/>
        <family val="2"/>
      </rPr>
      <t>文件日期</t>
    </r>
  </si>
  <si>
    <r>
      <rPr>
        <sz val="10"/>
        <rFont val="Arial"/>
        <family val="2"/>
      </rPr>
      <t>過帳日期</t>
    </r>
  </si>
  <si>
    <r>
      <t>G/L</t>
    </r>
    <r>
      <rPr>
        <sz val="10"/>
        <rFont val="Arial"/>
        <family val="2"/>
      </rPr>
      <t>科目</t>
    </r>
  </si>
  <si>
    <r>
      <rPr>
        <sz val="10"/>
        <rFont val="Arial"/>
        <family val="2"/>
      </rPr>
      <t>供應商</t>
    </r>
  </si>
  <si>
    <r>
      <rPr>
        <sz val="10"/>
        <rFont val="Arial"/>
        <family val="2"/>
      </rPr>
      <t>客戶</t>
    </r>
  </si>
  <si>
    <r>
      <rPr>
        <sz val="10"/>
        <rFont val="Arial"/>
        <family val="2"/>
      </rPr>
      <t>貿易夥伴</t>
    </r>
  </si>
  <si>
    <r>
      <rPr>
        <sz val="10"/>
        <rFont val="Arial"/>
        <family val="2"/>
      </rPr>
      <t>文件幣別</t>
    </r>
  </si>
  <si>
    <r>
      <rPr>
        <sz val="10"/>
        <rFont val="Arial"/>
        <family val="2"/>
      </rPr>
      <t>文件幣別金額</t>
    </r>
  </si>
  <si>
    <r>
      <rPr>
        <sz val="10"/>
        <rFont val="Arial"/>
        <family val="2"/>
      </rPr>
      <t>以本國貨幣計算之金額</t>
    </r>
  </si>
  <si>
    <r>
      <rPr>
        <sz val="10"/>
        <rFont val="Arial"/>
        <family val="2"/>
      </rPr>
      <t>訂單</t>
    </r>
  </si>
  <si>
    <r>
      <rPr>
        <sz val="10"/>
        <rFont val="Arial"/>
        <family val="2"/>
      </rPr>
      <t>利潤中心</t>
    </r>
  </si>
  <si>
    <r>
      <rPr>
        <sz val="10"/>
        <rFont val="Arial"/>
        <family val="2"/>
      </rPr>
      <t>成本中心</t>
    </r>
  </si>
  <si>
    <r>
      <rPr>
        <sz val="10"/>
        <rFont val="Arial"/>
        <family val="2"/>
      </rPr>
      <t>內文</t>
    </r>
  </si>
  <si>
    <r>
      <rPr>
        <sz val="10"/>
        <rFont val="Arial"/>
        <family val="2"/>
      </rPr>
      <t>結清文件</t>
    </r>
  </si>
  <si>
    <r>
      <rPr>
        <sz val="10"/>
        <rFont val="Arial"/>
        <family val="2"/>
      </rPr>
      <t>結清日期</t>
    </r>
  </si>
  <si>
    <r>
      <rPr>
        <sz val="10"/>
        <rFont val="Arial"/>
        <family val="2"/>
      </rPr>
      <t>功能範圍</t>
    </r>
  </si>
  <si>
    <r>
      <rPr>
        <sz val="10"/>
        <rFont val="Arial"/>
        <family val="2"/>
      </rPr>
      <t>指派</t>
    </r>
  </si>
  <si>
    <r>
      <rPr>
        <sz val="10"/>
        <rFont val="細明體"/>
        <family val="3"/>
        <charset val="136"/>
      </rPr>
      <t>匯率</t>
    </r>
    <phoneticPr fontId="32" type="noConversion"/>
  </si>
  <si>
    <r>
      <rPr>
        <sz val="10"/>
        <rFont val="細明體"/>
        <family val="3"/>
        <charset val="136"/>
      </rPr>
      <t>換算台幣</t>
    </r>
    <phoneticPr fontId="32" type="noConversion"/>
  </si>
  <si>
    <t>890063</t>
  </si>
  <si>
    <t>緯謙</t>
  </si>
  <si>
    <t>112611T0</t>
  </si>
  <si>
    <t>710</t>
  </si>
  <si>
    <t>960696</t>
  </si>
  <si>
    <t>46110210</t>
  </si>
  <si>
    <t>48810200</t>
  </si>
  <si>
    <t>TT0112</t>
  </si>
  <si>
    <t>TT0113</t>
  </si>
  <si>
    <t>TT0111</t>
  </si>
  <si>
    <t>TT0119</t>
  </si>
  <si>
    <t>112997</t>
  </si>
  <si>
    <t>其他應收款-聯屬公司</t>
  </si>
  <si>
    <t>960133</t>
  </si>
  <si>
    <t>116190</t>
  </si>
  <si>
    <t>預付其他</t>
  </si>
  <si>
    <t>本月處分資產損益</t>
    <phoneticPr fontId="27" type="noConversion"/>
  </si>
  <si>
    <t>本年累計處分資產損益</t>
  </si>
  <si>
    <t>本年累計處分資產損益</t>
    <phoneticPr fontId="27" type="noConversion"/>
  </si>
  <si>
    <t>本月無交易</t>
    <phoneticPr fontId="27" type="noConversion"/>
  </si>
  <si>
    <t>1800001599</t>
  </si>
  <si>
    <t>1800001600</t>
  </si>
  <si>
    <t>113130T0</t>
  </si>
  <si>
    <t>9300000420</t>
  </si>
  <si>
    <t>HC3500</t>
  </si>
  <si>
    <t>113265T0</t>
  </si>
  <si>
    <t>202405 緯創資通股份有限公司 ( SO_1176000 )</t>
  </si>
  <si>
    <t>960681</t>
  </si>
  <si>
    <t>113188T0</t>
  </si>
  <si>
    <t>102282</t>
  </si>
  <si>
    <t>緯育股份有限公司(960681)</t>
  </si>
  <si>
    <t>緯育</t>
  </si>
  <si>
    <t>421800</t>
  </si>
  <si>
    <t>非聯屬暫估收入</t>
  </si>
  <si>
    <t>無</t>
    <phoneticPr fontId="32" type="noConversion"/>
  </si>
  <si>
    <t xml:space="preserve"> </t>
    <phoneticPr fontId="27" type="noConversion"/>
  </si>
  <si>
    <t>113444T0</t>
  </si>
  <si>
    <t>960698</t>
  </si>
  <si>
    <t>202409 緯創資通股份有限公司 ( SO_1230474 )</t>
  </si>
  <si>
    <t>202410 緯創資通股份有限公司 ( SO_1125811 )</t>
  </si>
  <si>
    <t>202410 緯創資通股份有限公司 ( SO_1125825 )</t>
  </si>
  <si>
    <t>202410 緯創資通股份有限公司 ( SO_1125839 )</t>
  </si>
  <si>
    <t>202410 緯創資通股份有限公司 ( SO_1201387 )</t>
  </si>
  <si>
    <t>202410 緯創資通股份有限公司 ( SO_1213363 )</t>
  </si>
  <si>
    <t>202410 緯創資通股份有限公司 ( SO_1233503 )</t>
  </si>
  <si>
    <t>202410 緯創資通股份有限公司 ( SO_1233510 )</t>
  </si>
  <si>
    <t>202410 緯創資通股份有限公司 ( SO_1206916 )</t>
  </si>
  <si>
    <t>匯率</t>
    <phoneticPr fontId="32" type="noConversion"/>
  </si>
  <si>
    <t>換算台幣</t>
    <phoneticPr fontId="32" type="noConversion"/>
  </si>
  <si>
    <t>202411 緯創資通股份有限公司 ( SO_1247927 )</t>
  </si>
  <si>
    <t>202411 緯創資通股份有限公司 ( SO_1125812 )</t>
  </si>
  <si>
    <t>202411 緯創資通股份有限公司 ( SO_1125826 )</t>
  </si>
  <si>
    <t>202411 緯創資通股份有限公司 ( SO_1125840 )</t>
  </si>
  <si>
    <t>202411 緯創資通股份有限公司 ( SO_1201388 )</t>
  </si>
  <si>
    <t>202411 緯創資通股份有限公司 ( SO_1213364 )</t>
  </si>
  <si>
    <t>202411 緯創資通股份有限公司 ( SO_1233504 )</t>
  </si>
  <si>
    <t>202411 緯創資通股份有限公司 ( SO_1233511 )</t>
  </si>
  <si>
    <t>202411 緯創資通股份有限公司 ( SO_1238006 )</t>
  </si>
  <si>
    <t>202412 緯創資通股份有限公司 ( SO_1043371 )</t>
  </si>
  <si>
    <t>202412 緯創資通股份有限公司 ( SO_1084824 )</t>
  </si>
  <si>
    <t>202412 緯創資通股份有限公司 ( SO_1084836 )</t>
  </si>
  <si>
    <t>202412 緯創資通股份有限公司 ( SO_1084848 )</t>
  </si>
  <si>
    <t>202412 緯創資通股份有限公司 ( SO_1084860 )</t>
  </si>
  <si>
    <t>202412 緯創資通股份有限公司 ( SO_1084878 )</t>
  </si>
  <si>
    <t>202412 緯創資通股份有限公司 ( SO_1084890 )</t>
  </si>
  <si>
    <t>202412 緯創資通股份有限公司 ( SO_1084908 )</t>
  </si>
  <si>
    <t>202412 緯創資通股份有限公司 ( SO_1084926 )</t>
  </si>
  <si>
    <t>202412 緯創資通股份有限公司 ( SO_1084938 )</t>
  </si>
  <si>
    <t>202412 緯創資通股份有限公司 ( SO_1084950 )</t>
  </si>
  <si>
    <t>202412 緯創資通股份有限公司 ( SO_1084962 )</t>
  </si>
  <si>
    <t>202412 緯創資通股份有限公司 ( SO_1084974 )</t>
  </si>
  <si>
    <t>202412 緯創資通股份有限公司 ( SO_1084986 )</t>
  </si>
  <si>
    <t>202412 緯創資通股份有限公司 ( SO_1091047 )</t>
  </si>
  <si>
    <t>202412 緯創資通股份有限公司 ( SO_1091072 )</t>
  </si>
  <si>
    <t>202412 緯創資通股份有限公司 ( SO_1091084 )</t>
  </si>
  <si>
    <t>202412 緯創資通股份有限公司 ( SO_1160976 )</t>
  </si>
  <si>
    <t>202412 緯創資通股份有限公司 ( SO_1233487 )</t>
  </si>
  <si>
    <t>202412 緯創資通股份有限公司 ( SO_1085004 )</t>
  </si>
  <si>
    <t>202412 緯創資通股份有限公司 ( SO_1085022 )</t>
  </si>
  <si>
    <t>202412 緯創資通股份有限公司 ( SO_1085034 )</t>
  </si>
  <si>
    <t>202412 緯創資通股份有限公司 ( SO_1085049 )</t>
  </si>
  <si>
    <t>202412 緯創資通股份有限公司 ( SO_1085061 )</t>
  </si>
  <si>
    <t>202412 緯創資通股份有限公司 ( SO_1085073 )</t>
  </si>
  <si>
    <t>202412 緯創資通股份有限公司 ( SO_1085085 )</t>
  </si>
  <si>
    <t>202412 緯創資通股份有限公司 ( SO_1085098 )</t>
  </si>
  <si>
    <t>202412 緯創資通股份有限公司 ( SO_1085110 )</t>
  </si>
  <si>
    <t>202412 緯創資通股份有限公司 ( SO_1085209 )</t>
  </si>
  <si>
    <t>202412 緯創資通股份有限公司 ( SO_1085233 )</t>
  </si>
  <si>
    <t>202412 緯創資通股份有限公司 ( SO_1085245 )</t>
  </si>
  <si>
    <t>202412 緯創資通股份有限公司 ( SO_1085257 )</t>
  </si>
  <si>
    <t>202412 緯創資通股份有限公司 ( SO_1085287 )</t>
  </si>
  <si>
    <t>202412 緯創資通股份有限公司 ( SO_1085299 )</t>
  </si>
  <si>
    <t>202412 緯創資通股份有限公司 ( SO_1085311 )</t>
  </si>
  <si>
    <t>202412 緯創資通股份有限公司 ( SO_1085347 )</t>
  </si>
  <si>
    <t>202412 緯創資通股份有限公司 ( SO_1085359 )</t>
  </si>
  <si>
    <t>202412 緯創資通股份有限公司 ( SO_1085384 )</t>
  </si>
  <si>
    <t>202412 緯創資通股份有限公司 ( SO_1085420 )</t>
  </si>
  <si>
    <t>202412 緯創資通股份有限公司 ( SO_1091097 )</t>
  </si>
  <si>
    <t>202412 緯創資通股份有限公司 ( SO_1091109 )</t>
  </si>
  <si>
    <t>202412 緯創資通股份有限公司 ( SO_1091219 )</t>
  </si>
  <si>
    <t>202412 緯創資通股份有限公司 ( SO_1190698 )</t>
  </si>
  <si>
    <t>202412 緯創資通股份有限公司 ( SO_1190706 )</t>
  </si>
  <si>
    <t>202412 緯創資通股份有限公司 ( SO_1199561 )</t>
  </si>
  <si>
    <t>202412 緯創資通股份有限公司 ( SO_1216263 )</t>
  </si>
  <si>
    <t>202412 緯創資通股份有限公司 ( SO_1233491 )</t>
  </si>
  <si>
    <t>202412 緯創資通股份有限公司 ( SO_1238004 )</t>
  </si>
  <si>
    <t>收入暫估 胡耀明 11/2-12/22 墨西哥差旅費</t>
  </si>
  <si>
    <t>收入暫估 林鼎翔 11/2-12/22 墨西哥差旅費</t>
  </si>
  <si>
    <t>收入暫估 陳凱俞 11/30-12/21 馬來西亞差旅費</t>
  </si>
  <si>
    <t>202412 緯穎科技服務股份有限公司 ( SO_1097167 )</t>
  </si>
  <si>
    <t>202412 緯穎科技服務股份有限公司 ( SO_1108975 )</t>
  </si>
  <si>
    <t>202412 緯穎科技服務股份有限公司 ( SO_1108987 )</t>
  </si>
  <si>
    <t>202412 緯穎科技服務股份有限公司 ( SO_1108999 )</t>
  </si>
  <si>
    <t>202412 緯穎科技服務股份有限公司 ( SO_1109023 )</t>
  </si>
  <si>
    <t>202412 緯穎科技服務股份有限公司 ( SO_1109035 )</t>
  </si>
  <si>
    <t>202412 緯穎科技服務股份有限公司 ( SO_1109090 )</t>
  </si>
  <si>
    <t>202412 緯穎科技服務股份有限公司 ( SO_1109102 )</t>
  </si>
  <si>
    <t>202412 緯穎科技服務股份有限公司 ( SO_1109114 )</t>
  </si>
  <si>
    <t>202412 緯穎科技服務股份有限公司 ( SO_1109126 )</t>
  </si>
  <si>
    <t>202412 緯穎科技服務股份有限公司 ( SO_1109166 )</t>
  </si>
  <si>
    <t>202412 緯穎科技服務股份有限公司 ( SO_1109178 )</t>
  </si>
  <si>
    <t>202412 緯穎科技服務股份有限公司 ( SO_1109202 )</t>
  </si>
  <si>
    <t>202412 緯穎科技服務股份有限公司 ( SO_1113690 )</t>
  </si>
  <si>
    <t>202412 緯穎科技服務股份有限公司 ( SO_1152176 )</t>
  </si>
  <si>
    <t>202412 緯穎科技服務股份有限公司 ( SO_1152203 )</t>
  </si>
  <si>
    <t>202412 緯穎科技服務股份有限公司 ( SO_1157814 )</t>
  </si>
  <si>
    <t>202412 緯穎科技服務股份有限公司 ( SO_1191359 )</t>
  </si>
  <si>
    <t>202412 緯穎科技服務股份有限公司 ( SO_1191367 )</t>
  </si>
  <si>
    <t>202412 緯穎科技服務股份有限公司 ( SO_1201465 )</t>
  </si>
  <si>
    <t>202412 緯穎科技服務股份有限公司 ( SO_1201472 )</t>
  </si>
  <si>
    <t>202412 緯穎科技服務股份有限公司 ( SO_1201479 )</t>
  </si>
  <si>
    <t>202412 緯穎科技服務股份有限公司 ( SO_1233533 )</t>
  </si>
  <si>
    <t>202412 緯穎科技服務股份有限公司 ( SO_1233538 )</t>
  </si>
  <si>
    <t>202412 緯穎科技服務股份有限公司 ( SO_1238609 )</t>
  </si>
  <si>
    <t>202412 緯穎科技服務股份有限公司 ( SO_1261352 )</t>
  </si>
  <si>
    <t>202407 緯創資通股份有限公司 ( SO_1181082 )</t>
  </si>
  <si>
    <t>202412 緯育股份有限公司 ( SO_1126073 )</t>
  </si>
  <si>
    <t>收入暫估 鄭弘仁 12/25-27 駐點緯創資通出差</t>
  </si>
  <si>
    <t>202412 緯創資通股份有限公司 ( SO_1125813 )</t>
  </si>
  <si>
    <t>202412 緯創資通股份有限公司 ( SO_1125827 )</t>
  </si>
  <si>
    <t>202412 緯創資通股份有限公司 ( SO_1125841 )</t>
  </si>
  <si>
    <t>202412 緯創資通股份有限公司 ( SO_1201389 )</t>
  </si>
  <si>
    <t>202412 緯創資通股份有限公司 ( SO_1213365 )</t>
  </si>
  <si>
    <t>202412 緯創資通股份有限公司 ( SO_1233505 )</t>
  </si>
  <si>
    <t>202412 緯創資通股份有限公司 ( SO_1233512 )</t>
  </si>
  <si>
    <t>202412 緯創資通股份有限公司 ( SO_1238007 )</t>
  </si>
  <si>
    <t>202411 緯創資通股份有限公司 ( SO_1248878 )</t>
  </si>
  <si>
    <t>202411 緯創資通股份有限公司 ( SO_1248879 )</t>
  </si>
  <si>
    <t>202411 緯創資通股份有限公司 ( SO_1249748 )</t>
  </si>
  <si>
    <t>202411 緯創資通股份有限公司 ( SO_1249749 )</t>
  </si>
  <si>
    <t>202412 緯創資通股份有限公司 ( SO_1254215 )</t>
  </si>
  <si>
    <t>202412 緯創資通股份有限公司 ( SO_1254216 )</t>
  </si>
  <si>
    <t>202412 緯創資通股份有限公司 ( SO_1261793 )</t>
  </si>
  <si>
    <t>202412 緯創資通股份有限公司 ( SO_1260990 )</t>
  </si>
  <si>
    <t>113509T0</t>
  </si>
  <si>
    <t>1800000015</t>
  </si>
  <si>
    <t>202412 緯創資通股份有限公司 ( SO_1247928 )</t>
  </si>
  <si>
    <t>1800000016</t>
  </si>
  <si>
    <t xml:space="preserve"> </t>
    <phoneticPr fontId="27" type="noConversion"/>
  </si>
  <si>
    <t>9300000003</t>
  </si>
  <si>
    <t>KD51724403 緯創資通 (SI1 2024/11)</t>
  </si>
  <si>
    <t>9300000004</t>
  </si>
  <si>
    <t>KD51724404 緯創資通 (SI1 2024/12)</t>
  </si>
  <si>
    <t>9300000312</t>
  </si>
  <si>
    <t>KD51724694 緯創資通 (CPBG 2024/11)</t>
  </si>
  <si>
    <t>9300000316</t>
  </si>
  <si>
    <t>KD51724698 緯創資通 (CPBG 2024/10)</t>
  </si>
  <si>
    <t>9300000362</t>
  </si>
  <si>
    <t>KD51724743 緯創資通 (MLL、MLH、ML6 2024/12)</t>
  </si>
  <si>
    <t>9300000363</t>
  </si>
  <si>
    <t>KD51724744 緯創資通 (ML1、ML2、ML8、MLD 2024/12)</t>
  </si>
  <si>
    <t>9300000428</t>
  </si>
  <si>
    <t>KD51724805 緯創資通 (CPBG 2024/12)</t>
  </si>
  <si>
    <t>9300000231</t>
  </si>
  <si>
    <t>KD51724614 緯穎科技 (陳涵傑等人 2024/12)</t>
  </si>
  <si>
    <t>9300000232</t>
  </si>
  <si>
    <t>KD51724615 緯穎科技 (鄭益仁等人 2024/12)</t>
  </si>
  <si>
    <t>9300000233</t>
  </si>
  <si>
    <t>KD51724616 緯穎科技 (吳尚恩等人 2024/12)</t>
  </si>
  <si>
    <t>9300000234</t>
  </si>
  <si>
    <t>KD51724617 緯穎科技 (陳湘妤等人 2024/12)</t>
  </si>
  <si>
    <t>9300000235</t>
  </si>
  <si>
    <t>KD51724618 緯穎科技 (朱庭鋒等人 2024/12)</t>
  </si>
  <si>
    <t>KD51724800 緯穎科技 (陳凱俞等人出差費 2024/12)</t>
  </si>
  <si>
    <t>9300000207</t>
  </si>
  <si>
    <t>KD51724590 緯育 (高君愷 2024/12)</t>
  </si>
  <si>
    <t>1800001502</t>
  </si>
  <si>
    <t>202501 緯創資通股份有限公司 ( SO_1043372 )</t>
  </si>
  <si>
    <t>1800001518</t>
  </si>
  <si>
    <t>202501 緯創資通股份有限公司 ( SO_1091048 )</t>
  </si>
  <si>
    <t>1800001519</t>
  </si>
  <si>
    <t>202501 緯創資通股份有限公司 ( SO_1091061 )</t>
  </si>
  <si>
    <t>1800001520</t>
  </si>
  <si>
    <t>202501 緯創資通股份有限公司 ( SO_1091073 )</t>
  </si>
  <si>
    <t>1800001521</t>
  </si>
  <si>
    <t>202501 緯創資通股份有限公司 ( SO_1091085 )</t>
  </si>
  <si>
    <t>1800001522</t>
  </si>
  <si>
    <t>202501 緯創資通股份有限公司 ( SO_1091086 )</t>
  </si>
  <si>
    <t>1800001606</t>
  </si>
  <si>
    <t>202501 緯創資通股份有限公司 ( SO_1160977 )</t>
  </si>
  <si>
    <t>1800001820</t>
  </si>
  <si>
    <t>202501 緯創資通股份有限公司 ( SO_1233488 )</t>
  </si>
  <si>
    <t>1800002024</t>
  </si>
  <si>
    <t>202501 緯創資通股份有限公司 ( SO_1292678 )</t>
  </si>
  <si>
    <t>1800002025</t>
  </si>
  <si>
    <t>202501 緯創資通股份有限公司 ( SO_1292679 )</t>
  </si>
  <si>
    <t>1800002026</t>
  </si>
  <si>
    <t>202501 緯創資通股份有限公司 ( SO_1292680 )</t>
  </si>
  <si>
    <t>1800002027</t>
  </si>
  <si>
    <t>202501 緯創資通股份有限公司 ( SO_1292681 )</t>
  </si>
  <si>
    <t>1800002028</t>
  </si>
  <si>
    <t>202501 緯創資通股份有限公司 ( SO_1292682 )</t>
  </si>
  <si>
    <t>1800002029</t>
  </si>
  <si>
    <t>202501 緯創資通股份有限公司 ( SO_1292683 )</t>
  </si>
  <si>
    <t>1800002030</t>
  </si>
  <si>
    <t>202501 緯創資通股份有限公司 ( SO_1292684 )</t>
  </si>
  <si>
    <t>1800002031</t>
  </si>
  <si>
    <t>202501 緯創資通股份有限公司 ( SO_1292685 )</t>
  </si>
  <si>
    <t>1800002032</t>
  </si>
  <si>
    <t>202501 緯創資通股份有限公司 ( SO_1292686 )</t>
  </si>
  <si>
    <t>1800002033</t>
  </si>
  <si>
    <t>202501 緯創資通股份有限公司 ( SO_1292687 )</t>
  </si>
  <si>
    <t>1800002034</t>
  </si>
  <si>
    <t>202501 緯創資通股份有限公司 ( SO_1292688 )</t>
  </si>
  <si>
    <t>1800001523</t>
  </si>
  <si>
    <t>202501 緯創資通股份有限公司 ( SO_1091098 )</t>
  </si>
  <si>
    <t>1800001524</t>
  </si>
  <si>
    <t>202501 緯創資通股份有限公司 ( SO_1091110 )</t>
  </si>
  <si>
    <t>1800001525</t>
  </si>
  <si>
    <t>202501 緯創資通股份有限公司 ( SO_1091220 )</t>
  </si>
  <si>
    <t>1800001718</t>
  </si>
  <si>
    <t>202501 緯創資通股份有限公司 ( SO_1190699 )</t>
  </si>
  <si>
    <t>1800001719</t>
  </si>
  <si>
    <t>202501 緯創資通股份有限公司 ( SO_1190707 )</t>
  </si>
  <si>
    <t>1800001757</t>
  </si>
  <si>
    <t>202501 緯創資通股份有限公司 ( SO_1199562 )</t>
  </si>
  <si>
    <t>1800001786</t>
  </si>
  <si>
    <t>202501 緯創資通股份有限公司 ( SO_1216264 )</t>
  </si>
  <si>
    <t>1800001821</t>
  </si>
  <si>
    <t>202501 緯創資通股份有限公司 ( SO_1233492 )</t>
  </si>
  <si>
    <t>1800001838</t>
  </si>
  <si>
    <t>202501 緯創資通股份有限公司 ( SO_1238005 )</t>
  </si>
  <si>
    <t>1800002035</t>
  </si>
  <si>
    <t>202501 緯創資通股份有限公司 ( SO_1292689 )</t>
  </si>
  <si>
    <t>1800002036</t>
  </si>
  <si>
    <t>202501 緯創資通股份有限公司 ( SO_1292690 )</t>
  </si>
  <si>
    <t>1800002037</t>
  </si>
  <si>
    <t>202501 緯創資通股份有限公司 ( SO_1292691 )</t>
  </si>
  <si>
    <t>1800002038</t>
  </si>
  <si>
    <t>202501 緯創資通股份有限公司 ( SO_1292692 )</t>
  </si>
  <si>
    <t>1800002039</t>
  </si>
  <si>
    <t>202501 緯創資通股份有限公司 ( SO_1292693 )</t>
  </si>
  <si>
    <t>1800002040</t>
  </si>
  <si>
    <t>202501 緯創資通股份有限公司 ( SO_1292694 )</t>
  </si>
  <si>
    <t>1800002041</t>
  </si>
  <si>
    <t>202501 緯創資通股份有限公司 ( SO_1292695 )</t>
  </si>
  <si>
    <t>1800002042</t>
  </si>
  <si>
    <t>202501 緯創資通股份有限公司 ( SO_1292696 )</t>
  </si>
  <si>
    <t>1800002043</t>
  </si>
  <si>
    <t>202501 緯創資通股份有限公司 ( SO_1292697 )</t>
  </si>
  <si>
    <t>1800002044</t>
  </si>
  <si>
    <t>202501 緯創資通股份有限公司 ( SO_1292698 )</t>
  </si>
  <si>
    <t>1800002045</t>
  </si>
  <si>
    <t>202501 緯創資通股份有限公司 ( SO_1292699 )</t>
  </si>
  <si>
    <t>1800002046</t>
  </si>
  <si>
    <t>202501 緯創資通股份有限公司 ( SO_1292706 )</t>
  </si>
  <si>
    <t>1800002047</t>
  </si>
  <si>
    <t>202501 緯創資通股份有限公司 ( SO_1292707 )</t>
  </si>
  <si>
    <t>1800002048</t>
  </si>
  <si>
    <t>202501 緯創資通股份有限公司 ( SO_1292708 )</t>
  </si>
  <si>
    <t>1800002049</t>
  </si>
  <si>
    <t>202501 緯創資通股份有限公司 ( SO_1292709 )</t>
  </si>
  <si>
    <t>1800002050</t>
  </si>
  <si>
    <t>202501 緯創資通股份有限公司 ( SO_1292710 )</t>
  </si>
  <si>
    <t>1800002051</t>
  </si>
  <si>
    <t>202501 緯創資通股份有限公司 ( SO_1292711 )</t>
  </si>
  <si>
    <t>1800002052</t>
  </si>
  <si>
    <t>202501 緯創資通股份有限公司 ( SO_1292712 )</t>
  </si>
  <si>
    <t>1800002053</t>
  </si>
  <si>
    <t>202501 緯創資通股份有限公司 ( SO_1292713 )</t>
  </si>
  <si>
    <t>1800002303</t>
  </si>
  <si>
    <t>202501 緯創資通股份有限公司 ( SO_1308237 )</t>
  </si>
  <si>
    <t>1800001536</t>
  </si>
  <si>
    <t>202501 緯穎科技服務股份有限公司 ( SO_1097168 )</t>
  </si>
  <si>
    <t>1800001538</t>
  </si>
  <si>
    <t>202501 緯穎科技服務股份有限公司 ( SO_1108988 )</t>
  </si>
  <si>
    <t>1800001539</t>
  </si>
  <si>
    <t>202501 緯穎科技服務股份有限公司 ( SO_1109000 )</t>
  </si>
  <si>
    <t>1800001540</t>
  </si>
  <si>
    <t>202501 緯穎科技服務股份有限公司 ( SO_1109024 )</t>
  </si>
  <si>
    <t>1800001541</t>
  </si>
  <si>
    <t>202501 緯穎科技服務股份有限公司 ( SO_1109036 )</t>
  </si>
  <si>
    <t>1800001542</t>
  </si>
  <si>
    <t>202501 緯穎科技服務股份有限公司 ( SO_1109103 )</t>
  </si>
  <si>
    <t>1800001544</t>
  </si>
  <si>
    <t>202501 緯穎科技服務股份有限公司 ( SO_1109127 )</t>
  </si>
  <si>
    <t>1800001545</t>
  </si>
  <si>
    <t>202501 緯穎科技服務股份有限公司 ( SO_1109167 )</t>
  </si>
  <si>
    <t>1800001546</t>
  </si>
  <si>
    <t>202501 緯穎科技服務股份有限公司 ( SO_1109179 )</t>
  </si>
  <si>
    <t>1800001549</t>
  </si>
  <si>
    <t>202501 緯穎科技服務股份有限公司 ( SO_1113691 )</t>
  </si>
  <si>
    <t>1800001598</t>
  </si>
  <si>
    <t>202501 緯穎科技服務股份有限公司 ( SO_1152177 )</t>
  </si>
  <si>
    <t>202501 緯穎科技服務股份有限公司 ( SO_1152204 )</t>
  </si>
  <si>
    <t>1800001763</t>
  </si>
  <si>
    <t>202501 緯穎科技服務股份有限公司 ( SO_1201466 )</t>
  </si>
  <si>
    <t>1800001764</t>
  </si>
  <si>
    <t>202501 緯穎科技服務股份有限公司 ( SO_1201473 )</t>
  </si>
  <si>
    <t>1800001765</t>
  </si>
  <si>
    <t>202501 緯穎科技服務股份有限公司 ( SO_1201480 )</t>
  </si>
  <si>
    <t>1800001841</t>
  </si>
  <si>
    <t>202501 緯穎科技服務股份有限公司 ( SO_1238610 )</t>
  </si>
  <si>
    <t>1800001892</t>
  </si>
  <si>
    <t>202501 緯穎科技服務股份有限公司 ( SO_1261353 )</t>
  </si>
  <si>
    <t>1800002056</t>
  </si>
  <si>
    <t>202501 緯穎科技服務股份有限公司 ( SO_1292716 )</t>
  </si>
  <si>
    <t>1800001759</t>
  </si>
  <si>
    <t>202501 緯創資通股份有限公司 ( SO_1201384 )</t>
  </si>
  <si>
    <t>1800001770</t>
  </si>
  <si>
    <t>202501 緯創資通股份有限公司 ( SO_1203981 )</t>
  </si>
  <si>
    <t>1800001771</t>
  </si>
  <si>
    <t>202501 緯創資通股份有限公司 ( SO_1203995 )</t>
  </si>
  <si>
    <t>1800001787</t>
  </si>
  <si>
    <t>202501 緯創資通股份有限公司 ( SO_1216269 )</t>
  </si>
  <si>
    <t>1800001788</t>
  </si>
  <si>
    <t>202501 緯創資通股份有限公司 ( SO_1216279 )</t>
  </si>
  <si>
    <t>1800001822</t>
  </si>
  <si>
    <t>202501 緯創資通股份有限公司 ( SO_1233502 )</t>
  </si>
  <si>
    <t>1800002054</t>
  </si>
  <si>
    <t>202501 緯創資通股份有限公司 ( SO_1292714 )</t>
  </si>
  <si>
    <t>1800002055</t>
  </si>
  <si>
    <t>202501 緯創資通股份有限公司 ( SO_1292715 )</t>
  </si>
  <si>
    <t>1800002502</t>
  </si>
  <si>
    <t>202501 緯創資通股份有限公司 ( SO_1125814 )</t>
  </si>
  <si>
    <t>1800002503</t>
  </si>
  <si>
    <t>202501 緯創資通股份有限公司 ( SO_1125828 )</t>
  </si>
  <si>
    <t>1800002504</t>
  </si>
  <si>
    <t>202501 緯創資通股份有限公司 ( SO_1125842 )</t>
  </si>
  <si>
    <t>1800002537</t>
  </si>
  <si>
    <t>202501 緯創資通股份有限公司 ( SO_1201390 )</t>
  </si>
  <si>
    <t>1800002549</t>
  </si>
  <si>
    <t>202501 緯創資通股份有限公司 ( SO_1213366 )</t>
  </si>
  <si>
    <t>1800002569</t>
  </si>
  <si>
    <t>202501 緯創資通股份有限公司 ( SO_1233506 )</t>
  </si>
  <si>
    <t>1800002570</t>
  </si>
  <si>
    <t>202501 緯創資通股份有限公司 ( SO_1233513 )</t>
  </si>
  <si>
    <t>1800002576</t>
  </si>
  <si>
    <t>202501 緯創資通股份有限公司 ( SO_1238008 )</t>
  </si>
  <si>
    <t>1800003500</t>
  </si>
  <si>
    <t>1800003501</t>
  </si>
  <si>
    <t>1800003658</t>
  </si>
  <si>
    <t>1800002505</t>
  </si>
  <si>
    <t>202501 緯育股份有限公司 ( SO_1126074 )</t>
  </si>
  <si>
    <t>1800003717</t>
  </si>
  <si>
    <t>1800003718</t>
  </si>
  <si>
    <t>1800001535</t>
  </si>
  <si>
    <t>202501 緯穎科技服務股份有限公司 ( SO_1097156 )</t>
  </si>
  <si>
    <t>1800003764</t>
  </si>
  <si>
    <t>1800001537</t>
  </si>
  <si>
    <t>202501 緯穎科技服務股份有限公司 ( SO_1108976 )</t>
  </si>
  <si>
    <t>1800003765</t>
  </si>
  <si>
    <t>1800001543</t>
  </si>
  <si>
    <t>202501 緯穎科技服務股份有限公司 ( SO_1109115 )</t>
  </si>
  <si>
    <t>1800003766</t>
  </si>
  <si>
    <t>1800001547</t>
  </si>
  <si>
    <t>202501 緯穎科技服務股份有限公司 ( SO_1109203 )</t>
  </si>
  <si>
    <t>1800003767</t>
  </si>
  <si>
    <t>202501 緯穎科技服務股份有限公司 ( SO_1154719 )</t>
  </si>
  <si>
    <t>1800003768</t>
  </si>
  <si>
    <t>1800001603</t>
  </si>
  <si>
    <t>202501 緯穎科技服務股份有限公司 ( SO_1157815 )</t>
  </si>
  <si>
    <t>1800003769</t>
  </si>
  <si>
    <t>1800001697</t>
  </si>
  <si>
    <t>202501 緯穎科技服務股份有限公司 ( SO_1176999 )</t>
  </si>
  <si>
    <t>1800003770</t>
  </si>
  <si>
    <t>1800001723</t>
  </si>
  <si>
    <t>202501 緯穎科技服務股份有限公司 ( SO_1191352 )</t>
  </si>
  <si>
    <t>1800003771</t>
  </si>
  <si>
    <t>1800001724</t>
  </si>
  <si>
    <t>202501 緯穎科技服務股份有限公司 ( SO_1191360 )</t>
  </si>
  <si>
    <t>1800003772</t>
  </si>
  <si>
    <t>1800001725</t>
  </si>
  <si>
    <t>202501 緯穎科技服務股份有限公司 ( SO_1191368 )</t>
  </si>
  <si>
    <t>1800003773</t>
  </si>
  <si>
    <t>1800001824</t>
  </si>
  <si>
    <t>202501 緯穎科技服務股份有限公司 ( SO_1233524 )</t>
  </si>
  <si>
    <t>1800003774</t>
  </si>
  <si>
    <t>1800001825</t>
  </si>
  <si>
    <t>202501 緯穎科技服務股份有限公司 ( SO_1233529 )</t>
  </si>
  <si>
    <t>1800003775</t>
  </si>
  <si>
    <t>1800001826</t>
  </si>
  <si>
    <t>202501 緯穎科技服務股份有限公司 ( SO_1233534 )</t>
  </si>
  <si>
    <t>1800003776</t>
  </si>
  <si>
    <t>1800001827</t>
  </si>
  <si>
    <t>202501 緯穎科技服務股份有限公司 ( SO_1233539 )</t>
  </si>
  <si>
    <t>1800003777</t>
  </si>
  <si>
    <t>100000065</t>
  </si>
  <si>
    <t>[OSS] 111759T0 緯創資通股份有限公司 預收轉收入 ( SO_1304766 )</t>
  </si>
  <si>
    <t>1800000970</t>
  </si>
  <si>
    <t>1800000971</t>
  </si>
  <si>
    <t>1800000972</t>
  </si>
  <si>
    <t>1800000973</t>
  </si>
  <si>
    <t>1800000974</t>
  </si>
  <si>
    <t>1800000975</t>
  </si>
  <si>
    <t>1800000976</t>
  </si>
  <si>
    <t>1800000977</t>
  </si>
  <si>
    <t>1800000978</t>
  </si>
  <si>
    <t>1800000979</t>
  </si>
  <si>
    <t>1800000980</t>
  </si>
  <si>
    <t>1800000981</t>
  </si>
  <si>
    <t>1800000988</t>
  </si>
  <si>
    <t>1800000989</t>
  </si>
  <si>
    <t>1800000990</t>
  </si>
  <si>
    <t>1800000991</t>
  </si>
  <si>
    <t>1800000992</t>
  </si>
  <si>
    <t>1800000993</t>
  </si>
  <si>
    <t>1800000994</t>
  </si>
  <si>
    <t>1800001145</t>
  </si>
  <si>
    <t>1800001146</t>
  </si>
  <si>
    <t>1800001147</t>
  </si>
  <si>
    <t>1800001148</t>
  </si>
  <si>
    <t>1800001149</t>
  </si>
  <si>
    <t>1800001150</t>
  </si>
  <si>
    <t>1800001151</t>
  </si>
  <si>
    <t>1800001152</t>
  </si>
  <si>
    <t>1800001153</t>
  </si>
  <si>
    <t>1800001154</t>
  </si>
  <si>
    <t>1800001155</t>
  </si>
  <si>
    <t>1800001156</t>
  </si>
  <si>
    <t>1800001157</t>
  </si>
  <si>
    <t>1800001158</t>
  </si>
  <si>
    <t>1800001159</t>
  </si>
  <si>
    <t>1800001160</t>
  </si>
  <si>
    <t>1800001161</t>
  </si>
  <si>
    <t>1800001162</t>
  </si>
  <si>
    <t>1800001163</t>
  </si>
  <si>
    <t>1800001164</t>
  </si>
  <si>
    <t>1800001165</t>
  </si>
  <si>
    <t>1800001166</t>
  </si>
  <si>
    <t>1800001167</t>
  </si>
  <si>
    <t>1800001168</t>
  </si>
  <si>
    <t>1800001169</t>
  </si>
  <si>
    <t>1800001170</t>
  </si>
  <si>
    <t>1800001171</t>
  </si>
  <si>
    <t>1800001172</t>
  </si>
  <si>
    <t>1800001173</t>
  </si>
  <si>
    <t>1800001174</t>
  </si>
  <si>
    <t>1800001175</t>
  </si>
  <si>
    <t>1800001176</t>
  </si>
  <si>
    <t>1800001177</t>
  </si>
  <si>
    <t>1800001178</t>
  </si>
  <si>
    <t>1800001179</t>
  </si>
  <si>
    <t>1800001180</t>
  </si>
  <si>
    <t>1800001181</t>
  </si>
  <si>
    <t>1800001182</t>
  </si>
  <si>
    <t>1800001183</t>
  </si>
  <si>
    <t>1800001184</t>
  </si>
  <si>
    <t>1800001185</t>
  </si>
  <si>
    <t>1800001186</t>
  </si>
  <si>
    <t>1800001187</t>
  </si>
  <si>
    <t>1800001188</t>
  </si>
  <si>
    <t>1800001189</t>
  </si>
  <si>
    <t>1800001190</t>
  </si>
  <si>
    <t>1800001191</t>
  </si>
  <si>
    <t>1800001192</t>
  </si>
  <si>
    <t>1800001451</t>
  </si>
  <si>
    <t>1800001452</t>
  </si>
  <si>
    <t>1800001453</t>
  </si>
  <si>
    <t>1800001454</t>
  </si>
  <si>
    <t>1800001455</t>
  </si>
  <si>
    <t>1800001456</t>
  </si>
  <si>
    <t>1800001457</t>
  </si>
  <si>
    <t>1800001458</t>
  </si>
  <si>
    <t>1800001459</t>
  </si>
  <si>
    <t>1800001460</t>
  </si>
  <si>
    <t>1800001461</t>
  </si>
  <si>
    <t>1800000797</t>
  </si>
  <si>
    <t>1800000798</t>
  </si>
  <si>
    <t>1800000799</t>
  </si>
  <si>
    <t>1800000800</t>
  </si>
  <si>
    <t>1800000801</t>
  </si>
  <si>
    <t>1800000802</t>
  </si>
  <si>
    <t>1800000803</t>
  </si>
  <si>
    <t>1800000804</t>
  </si>
  <si>
    <t>1800000805</t>
  </si>
  <si>
    <t>1800000806</t>
  </si>
  <si>
    <t>1800000807</t>
  </si>
  <si>
    <t>1800000808</t>
  </si>
  <si>
    <t>1800000809</t>
  </si>
  <si>
    <t>1800000810</t>
  </si>
  <si>
    <t>1800000811</t>
  </si>
  <si>
    <t>1800000812</t>
  </si>
  <si>
    <t>1800000813</t>
  </si>
  <si>
    <t>1800000814</t>
  </si>
  <si>
    <t>1800000815</t>
  </si>
  <si>
    <t>1800000816</t>
  </si>
  <si>
    <t>1800000817</t>
  </si>
  <si>
    <t>1800000818</t>
  </si>
  <si>
    <t>1800000819</t>
  </si>
  <si>
    <t>1800000820</t>
  </si>
  <si>
    <t>1800000821</t>
  </si>
  <si>
    <t>1800000822</t>
  </si>
  <si>
    <t>1800000692</t>
  </si>
  <si>
    <t>100000072</t>
  </si>
  <si>
    <t>20241227</t>
  </si>
  <si>
    <t>本月無交易</t>
    <phoneticPr fontId="27" type="noConversion"/>
  </si>
  <si>
    <t>銷貨</t>
  </si>
  <si>
    <t>關係人名稱</t>
  </si>
  <si>
    <t>本月銷貨金額</t>
  </si>
  <si>
    <t>占本月合併報表銷貨金額百分比</t>
  </si>
  <si>
    <t>本年累計銷貨金額</t>
  </si>
  <si>
    <t>占本年合併報表累計銷貨金額百分比</t>
  </si>
  <si>
    <t>緯創資通股份有限公司(960286)</t>
  </si>
  <si>
    <t>緯穎科技服務股份有限公司(960900)</t>
  </si>
  <si>
    <t>合計</t>
  </si>
  <si>
    <t>進貨</t>
  </si>
  <si>
    <t>本月進貨金額</t>
  </si>
  <si>
    <t>占本月合併報表進貨金額百分比</t>
  </si>
  <si>
    <t>本年累計進貨金額</t>
  </si>
  <si>
    <t>占本年合併報表累計進貨金額百分比</t>
  </si>
  <si>
    <t>緯謙科技股份有限公司</t>
  </si>
  <si>
    <t>應收款</t>
  </si>
  <si>
    <t>本月應收款增減金額</t>
  </si>
  <si>
    <t>本年累計應收款金額</t>
  </si>
  <si>
    <t>占本年合併報表累計該科目百分比</t>
  </si>
  <si>
    <t>緯創資通股份有限公司-960286</t>
  </si>
  <si>
    <t>應付款</t>
  </si>
  <si>
    <t>本月應付款增減金額</t>
  </si>
  <si>
    <t>本年累計應付款金額</t>
  </si>
  <si>
    <t>取得資產</t>
  </si>
  <si>
    <t>取得資產項目</t>
  </si>
  <si>
    <t>本月取得資產金額</t>
  </si>
  <si>
    <t>本年累計取得資產金額</t>
  </si>
  <si>
    <t>本月無交易</t>
  </si>
  <si>
    <t>處分資產</t>
  </si>
  <si>
    <t>處分資產項目</t>
  </si>
  <si>
    <t>本月處分資產帳面金額</t>
  </si>
  <si>
    <t>本月處分資產交易金額</t>
  </si>
  <si>
    <t>本年累計處分資產交易金額</t>
  </si>
  <si>
    <t>本月處分資產損益</t>
  </si>
  <si>
    <t>核准:</t>
  </si>
  <si>
    <t>複核:</t>
  </si>
  <si>
    <t>2025/02</t>
  </si>
  <si>
    <t>9300000586</t>
  </si>
  <si>
    <t>KD51724952 緯創資通 (全球製造 2024/12)</t>
  </si>
  <si>
    <t>9300000618</t>
  </si>
  <si>
    <t>KD51724982 緯創資通 (IIC 2024/10)</t>
  </si>
  <si>
    <t>9300000656</t>
  </si>
  <si>
    <t>KD51725018 緯創資通 (L10N#O202501220037 2025/01)</t>
  </si>
  <si>
    <t>9300000657</t>
  </si>
  <si>
    <t>KD51725019 緯創資通 (L10N#O202502030091 2025/01)</t>
  </si>
  <si>
    <t>9300000697</t>
  </si>
  <si>
    <t>KL53277303 緯創資通 (DT_汐止 2025/01)</t>
  </si>
  <si>
    <t>9300000698</t>
  </si>
  <si>
    <t>KL53277304 緯創資通 (DT_南區 2025/01)</t>
  </si>
  <si>
    <t>9300000745</t>
  </si>
  <si>
    <t>KL53277349 緯創資通 (CPBG 2025/01)</t>
  </si>
  <si>
    <t>9300000801</t>
  </si>
  <si>
    <t>KL53277399 緯創資通 (ML1、ML2、ML8、MLD 2025/01)</t>
  </si>
  <si>
    <t>9300000802</t>
  </si>
  <si>
    <t>KL58688250 緯創資通 (MLL、MLH、ML6 2025/01)</t>
  </si>
  <si>
    <t>9300000647</t>
  </si>
  <si>
    <t>KD51725009 緯穎科技 (胡耀明 2025/01)</t>
  </si>
  <si>
    <t>9300000648</t>
  </si>
  <si>
    <t>KD51725010 緯穎科技 (陳凱俞 2025/01)</t>
  </si>
  <si>
    <t>9300000649</t>
  </si>
  <si>
    <t>KD51725011 緯穎科技 (林鼎翔 2025/01)</t>
  </si>
  <si>
    <t>9300000650</t>
  </si>
  <si>
    <t>KD51725012 穎科技 (翁崇堡 2025/01)</t>
  </si>
  <si>
    <t>9300000651</t>
  </si>
  <si>
    <t>KD51725013 緯穎科技 (陳坤城 2025/01)</t>
  </si>
  <si>
    <t>9300000652</t>
  </si>
  <si>
    <t>KD51725014 緯穎科技 (孫欣憶 2025/01)</t>
  </si>
  <si>
    <t>9300000653</t>
  </si>
  <si>
    <t>KD51725015 緯穎科技 (朱庭鋒等人 2025/01)</t>
  </si>
  <si>
    <t>9300000654</t>
  </si>
  <si>
    <t>KD51725016 緯穎科技 (陳文遠等人 2025/01)</t>
  </si>
  <si>
    <t>9300000706</t>
  </si>
  <si>
    <t>KL53277312 緯穎科技 (鄭益仁等人 2025/01)</t>
  </si>
  <si>
    <t>9300000707</t>
  </si>
  <si>
    <t>KL53277313 緯穎科技 (林子堅、陳昱淳 2025/01)</t>
  </si>
  <si>
    <t>KL53277314 緯穎科技 (吳尚恩等人 2025/01)</t>
  </si>
  <si>
    <t>9300000617</t>
  </si>
  <si>
    <t>KD51724981 緯育 (高君愷 2025/01)</t>
  </si>
  <si>
    <t>1800004173</t>
  </si>
  <si>
    <t>202410 緯創資通股份有限公司 ( SO_1230474 )</t>
  </si>
  <si>
    <t>1800005172</t>
  </si>
  <si>
    <t>202502 緯創資通股份有限公司 ( SO_1320667 )</t>
  </si>
  <si>
    <t>1800005173</t>
  </si>
  <si>
    <t>202502 緯創資通股份有限公司 ( SO_1320702 )</t>
  </si>
  <si>
    <t>1800005174</t>
  </si>
  <si>
    <t>202502 緯創資通股份有限公司 ( SO_1320704 )</t>
  </si>
  <si>
    <t>1800005175</t>
  </si>
  <si>
    <t>202502 緯創資通股份有限公司 ( SO_1320715 )</t>
  </si>
  <si>
    <t>1800005202</t>
  </si>
  <si>
    <t>202502 緯創資通股份有限公司 ( SO_1321036 )</t>
  </si>
  <si>
    <t>1800005203</t>
  </si>
  <si>
    <t>202502 緯創資通股份有限公司 ( SO_1321047 )</t>
  </si>
  <si>
    <t>1800005204</t>
  </si>
  <si>
    <t>202502 緯創資通股份有限公司 ( SO_1321058 )</t>
  </si>
  <si>
    <t>1800005205</t>
  </si>
  <si>
    <t>202502 緯創資通股份有限公司 ( SO_1321069 )</t>
  </si>
  <si>
    <t>1800005206</t>
  </si>
  <si>
    <t>202502 緯創資通股份有限公司 ( SO_1321080 )</t>
  </si>
  <si>
    <t>1800005207</t>
  </si>
  <si>
    <t>202502 緯創資通股份有限公司 ( SO_1321091 )</t>
  </si>
  <si>
    <t>1800005208</t>
  </si>
  <si>
    <t>202502 緯創資通股份有限公司 ( SO_1321102 )</t>
  </si>
  <si>
    <t>1800005209</t>
  </si>
  <si>
    <t>202502 緯創資通股份有限公司 ( SO_1321113 )</t>
  </si>
  <si>
    <t>1800005210</t>
  </si>
  <si>
    <t>202502 緯創資通股份有限公司 ( SO_1321124 )</t>
  </si>
  <si>
    <t>1800005211</t>
  </si>
  <si>
    <t>202502 緯創資通股份有限公司 ( SO_1321135 )</t>
  </si>
  <si>
    <t>1800005212</t>
  </si>
  <si>
    <t>202502 緯創資通股份有限公司 ( SO_1321146 )</t>
  </si>
  <si>
    <t>1800005213</t>
  </si>
  <si>
    <t>202502 緯創資通股份有限公司 ( SO_1321157 )</t>
  </si>
  <si>
    <t>1800005214</t>
  </si>
  <si>
    <t>202502 緯創資通股份有限公司 ( SO_1321168 )</t>
  </si>
  <si>
    <t>1800005215</t>
  </si>
  <si>
    <t>202502 緯創資通股份有限公司 ( SO_1321179 )</t>
  </si>
  <si>
    <t>1800005216</t>
  </si>
  <si>
    <t>202502 緯創資通股份有限公司 ( SO_1321190 )</t>
  </si>
  <si>
    <t>1800005217</t>
  </si>
  <si>
    <t>202502 緯創資通股份有限公司 ( SO_1321201 )</t>
  </si>
  <si>
    <t>1800005176</t>
  </si>
  <si>
    <t>202502 緯創資通股份有限公司 ( SO_1320732 )</t>
  </si>
  <si>
    <t>1800005177</t>
  </si>
  <si>
    <t>202502 緯創資通股份有限公司 ( SO_1320733 )</t>
  </si>
  <si>
    <t>1800005178</t>
  </si>
  <si>
    <t>202502 緯創資通股份有限公司 ( SO_1320744 )</t>
  </si>
  <si>
    <t>1800005179</t>
  </si>
  <si>
    <t>202502 緯創資通股份有限公司 ( SO_1320755 )</t>
  </si>
  <si>
    <t>1800005180</t>
  </si>
  <si>
    <t>202502 緯創資通股份有限公司 ( SO_1320766 )</t>
  </si>
  <si>
    <t>1800005181</t>
  </si>
  <si>
    <t>202502 緯創資通股份有限公司 ( SO_1320777 )</t>
  </si>
  <si>
    <t>1800005182</t>
  </si>
  <si>
    <t>202502 緯創資通股份有限公司 ( SO_1320788 )</t>
  </si>
  <si>
    <t>1800005183</t>
  </si>
  <si>
    <t>202502 緯創資通股份有限公司 ( SO_1320799 )</t>
  </si>
  <si>
    <t>1800005184</t>
  </si>
  <si>
    <t>202502 緯創資通股份有限公司 ( SO_1320810 )</t>
  </si>
  <si>
    <t>1800005185</t>
  </si>
  <si>
    <t>202502 緯創資通股份有限公司 ( SO_1320821 )</t>
  </si>
  <si>
    <t>1800005186</t>
  </si>
  <si>
    <t>202502 緯創資通股份有限公司 ( SO_1320832 )</t>
  </si>
  <si>
    <t>1800005187</t>
  </si>
  <si>
    <t>202502 緯創資通股份有限公司 ( SO_1320854 )</t>
  </si>
  <si>
    <t>1800005188</t>
  </si>
  <si>
    <t>202502 緯創資通股份有限公司 ( SO_1320865 )</t>
  </si>
  <si>
    <t>1800005189</t>
  </si>
  <si>
    <t>202502 緯創資通股份有限公司 ( SO_1320876 )</t>
  </si>
  <si>
    <t>1800005190</t>
  </si>
  <si>
    <t>202502 緯創資通股份有限公司 ( SO_1320887 )</t>
  </si>
  <si>
    <t>1800005191</t>
  </si>
  <si>
    <t>202502 緯創資通股份有限公司 ( SO_1320898 )</t>
  </si>
  <si>
    <t>1800005192</t>
  </si>
  <si>
    <t>202502 緯創資通股份有限公司 ( SO_1320909 )</t>
  </si>
  <si>
    <t>1800005193</t>
  </si>
  <si>
    <t>202502 緯創資通股份有限公司 ( SO_1320920 )</t>
  </si>
  <si>
    <t>1800005194</t>
  </si>
  <si>
    <t>202502 緯創資通股份有限公司 ( SO_1320931 )</t>
  </si>
  <si>
    <t>1800005195</t>
  </si>
  <si>
    <t>202502 緯創資通股份有限公司 ( SO_1320942 )</t>
  </si>
  <si>
    <t>1800005196</t>
  </si>
  <si>
    <t>202502 緯創資通股份有限公司 ( SO_1320953 )</t>
  </si>
  <si>
    <t>1800005197</t>
  </si>
  <si>
    <t>202502 緯創資通股份有限公司 ( SO_1320964 )</t>
  </si>
  <si>
    <t>1800005198</t>
  </si>
  <si>
    <t>202502 緯創資通股份有限公司 ( SO_1320975 )</t>
  </si>
  <si>
    <t>1800005199</t>
  </si>
  <si>
    <t>202502 緯創資通股份有限公司 ( SO_1320986 )</t>
  </si>
  <si>
    <t>1800005200</t>
  </si>
  <si>
    <t>202502 緯創資通股份有限公司 ( SO_1320997 )</t>
  </si>
  <si>
    <t>1800005201</t>
  </si>
  <si>
    <t>202502 緯創資通股份有限公司 ( SO_1321008 )</t>
  </si>
  <si>
    <t>1800005218</t>
  </si>
  <si>
    <t>202502 緯創資通股份有限公司 ( SO_1321246 )</t>
  </si>
  <si>
    <t>1800005329</t>
  </si>
  <si>
    <t>202502 緯創資通股份有限公司 ( SO_1323953 )</t>
  </si>
  <si>
    <t>1800004497</t>
  </si>
  <si>
    <t>202502 緯穎科技服務股份有限公司 ( SO_1097157 )</t>
  </si>
  <si>
    <t>1800004498</t>
  </si>
  <si>
    <t>202502 緯穎科技服務股份有限公司 ( SO_1097169 )</t>
  </si>
  <si>
    <t>1800004499</t>
  </si>
  <si>
    <t>202502 緯穎科技服務股份有限公司 ( SO_1108977 )</t>
  </si>
  <si>
    <t>1800004500</t>
  </si>
  <si>
    <t>202502 緯穎科技服務股份有限公司 ( SO_1108989 )</t>
  </si>
  <si>
    <t>1800004501</t>
  </si>
  <si>
    <t>202502 緯穎科技服務股份有限公司 ( SO_1109001 )</t>
  </si>
  <si>
    <t>1800004502</t>
  </si>
  <si>
    <t>202502 緯穎科技服務股份有限公司 ( SO_1109025 )</t>
  </si>
  <si>
    <t>1800004503</t>
  </si>
  <si>
    <t>202502 緯穎科技服務股份有限公司 ( SO_1109037 )</t>
  </si>
  <si>
    <t>1800004504</t>
  </si>
  <si>
    <t>202502 緯穎科技服務股份有限公司 ( SO_1109104 )</t>
  </si>
  <si>
    <t>1800004505</t>
  </si>
  <si>
    <t>202502 緯穎科技服務股份有限公司 ( SO_1109116 )</t>
  </si>
  <si>
    <t>1800004506</t>
  </si>
  <si>
    <t>202502 緯穎科技服務股份有限公司 ( SO_1109128 )</t>
  </si>
  <si>
    <t>1800004507</t>
  </si>
  <si>
    <t>202502 緯穎科技服務股份有限公司 ( SO_1109168 )</t>
  </si>
  <si>
    <t>1800004508</t>
  </si>
  <si>
    <t>202502 緯穎科技服務股份有限公司 ( SO_1109180 )</t>
  </si>
  <si>
    <t>1800004509</t>
  </si>
  <si>
    <t>202502 緯穎科技服務股份有限公司 ( SO_1109204 )</t>
  </si>
  <si>
    <t>1800004510</t>
  </si>
  <si>
    <t>202502 緯穎科技服務股份有限公司 ( SO_1113692 )</t>
  </si>
  <si>
    <t>1800004551</t>
  </si>
  <si>
    <t>202502 緯穎科技服務股份有限公司 ( SO_1152178 )</t>
  </si>
  <si>
    <t>1800004552</t>
  </si>
  <si>
    <t>202502 緯穎科技服務股份有限公司 ( SO_1152205 )</t>
  </si>
  <si>
    <t>1800004553</t>
  </si>
  <si>
    <t>202502 緯穎科技服務股份有限公司 ( SO_1154720 )</t>
  </si>
  <si>
    <t>1800004556</t>
  </si>
  <si>
    <t>202502 緯穎科技服務股份有限公司 ( SO_1157816 )</t>
  </si>
  <si>
    <t>1800004643</t>
  </si>
  <si>
    <t>202502 緯穎科技服務股份有限公司 ( SO_1177000 )</t>
  </si>
  <si>
    <t>1800004661</t>
  </si>
  <si>
    <t>202502 緯穎科技服務股份有限公司 ( SO_1191353 )</t>
  </si>
  <si>
    <t>1800004662</t>
  </si>
  <si>
    <t>202502 緯穎科技服務股份有限公司 ( SO_1191361 )</t>
  </si>
  <si>
    <t>1800004663</t>
  </si>
  <si>
    <t>202502 緯穎科技服務股份有限公司 ( SO_1191369 )</t>
  </si>
  <si>
    <t>1800004693</t>
  </si>
  <si>
    <t>202502 緯穎科技服務股份有限公司 ( SO_1201467 )</t>
  </si>
  <si>
    <t>1800004694</t>
  </si>
  <si>
    <t>202502 緯穎科技服務股份有限公司 ( SO_1201474 )</t>
  </si>
  <si>
    <t>1800004695</t>
  </si>
  <si>
    <t>202502 緯穎科技服務股份有限公司 ( SO_1201481 )</t>
  </si>
  <si>
    <t>1800004728</t>
  </si>
  <si>
    <t>202502 緯穎科技服務股份有限公司 ( SO_1233525 )</t>
  </si>
  <si>
    <t>1800004729</t>
  </si>
  <si>
    <t>202502 緯穎科技服務股份有限公司 ( SO_1233530 )</t>
  </si>
  <si>
    <t>1800004730</t>
  </si>
  <si>
    <t>202502 緯穎科技服務股份有限公司 ( SO_1233535 )</t>
  </si>
  <si>
    <t>1800004731</t>
  </si>
  <si>
    <t>202502 緯穎科技服務股份有限公司 ( SO_1233540 )</t>
  </si>
  <si>
    <t>1800004741</t>
  </si>
  <si>
    <t>202502 緯穎科技服務股份有限公司 ( SO_1238611 )</t>
  </si>
  <si>
    <t>1800004787</t>
  </si>
  <si>
    <t>202502 緯穎科技服務股份有限公司 ( SO_1261354 )</t>
  </si>
  <si>
    <t>1800004901</t>
  </si>
  <si>
    <t>202502 緯穎科技服務股份有限公司 ( SO_1292717 )</t>
  </si>
  <si>
    <t>1800005266</t>
  </si>
  <si>
    <t>202502 緯穎科技服務股份有限公司 ( SO_1322047 )</t>
  </si>
  <si>
    <t>1800005267</t>
  </si>
  <si>
    <t>202502 緯穎科技服務股份有限公司 ( SO_1322050 )</t>
  </si>
  <si>
    <t>1800005268</t>
  </si>
  <si>
    <t>202502 緯穎科技服務股份有限公司 ( SO_1322145 )</t>
  </si>
  <si>
    <t>1800005269</t>
  </si>
  <si>
    <t>202502 緯穎科技服務股份有限公司 ( SO_1322148 )</t>
  </si>
  <si>
    <t>1800005270</t>
  </si>
  <si>
    <t>202502 緯穎科技服務股份有限公司 ( SO_1322151 )</t>
  </si>
  <si>
    <t>1800005225</t>
  </si>
  <si>
    <t>202502 緯創資通股份有限公司 ( SO_1321357 )</t>
  </si>
  <si>
    <t>1800005226</t>
  </si>
  <si>
    <t>202502 緯創資通股份有限公司 ( SO_1321359 )</t>
  </si>
  <si>
    <t>1800005227</t>
  </si>
  <si>
    <t>202502 緯創資通股份有限公司 ( SO_1321360 )</t>
  </si>
  <si>
    <t>1800005228</t>
  </si>
  <si>
    <t>202502 緯創資通股份有限公司 ( SO_1321361 )</t>
  </si>
  <si>
    <t>1800005229</t>
  </si>
  <si>
    <t>202502 緯創資通股份有限公司 ( SO_1321362 )</t>
  </si>
  <si>
    <t>1800005230</t>
  </si>
  <si>
    <t>202502 緯創資通股份有限公司 ( SO_1321363 )</t>
  </si>
  <si>
    <t>1800005231</t>
  </si>
  <si>
    <t>202502 緯創資通股份有限公司 ( SO_1321364 )</t>
  </si>
  <si>
    <t>1800005239</t>
  </si>
  <si>
    <t>202502 緯創資通股份有限公司 ( SO_1321699 )</t>
  </si>
  <si>
    <t>1800005488</t>
  </si>
  <si>
    <t>202502 緯育股份有限公司 ( SO_1126075 )</t>
  </si>
  <si>
    <t>1800005485</t>
  </si>
  <si>
    <t>202502 緯創資通股份有限公司 ( SO_1125815 )</t>
  </si>
  <si>
    <t>1800005486</t>
  </si>
  <si>
    <t>202502 緯創資通股份有限公司 ( SO_1125829 )</t>
  </si>
  <si>
    <t>1800005487</t>
  </si>
  <si>
    <t>202502 緯創資通股份有限公司 ( SO_1125843 )</t>
  </si>
  <si>
    <t>1800005515</t>
  </si>
  <si>
    <t>202502 緯創資通股份有限公司 ( SO_1201391 )</t>
  </si>
  <si>
    <t>1800005526</t>
  </si>
  <si>
    <t>202502 緯創資通股份有限公司 ( SO_1213367 )</t>
  </si>
  <si>
    <t>1800005548</t>
  </si>
  <si>
    <t>202502 緯創資通股份有限公司 ( SO_1233507 )</t>
  </si>
  <si>
    <t>1800005553</t>
  </si>
  <si>
    <t>202502 緯創資通股份有限公司 ( SO_1238009 )</t>
  </si>
  <si>
    <t>100000287</t>
  </si>
  <si>
    <t>[OSS] 111759T0 緯創資通股份有限公司 預收轉收入 ( SO_1319672 )</t>
  </si>
  <si>
    <t>110657T0</t>
  </si>
  <si>
    <t>9300000695</t>
  </si>
  <si>
    <t>[發票作廢]KL53277301 緯創資通 (MLL、MLH、ML6 2025/01)</t>
  </si>
  <si>
    <t>9300000696</t>
  </si>
  <si>
    <t>[發票作廢]KL53277302 緯創資通 (ML1、ML2、ML8、MLD 2025/01)</t>
  </si>
  <si>
    <t>9300000770</t>
  </si>
  <si>
    <t>[發票作廢] 緯創資通 (ML1、ML2、ML8、MLD 2025/01)</t>
  </si>
  <si>
    <t>9300000771</t>
  </si>
  <si>
    <t>[發票作廢] 緯創資通 (MLL、MLH、ML6 2025/01)</t>
  </si>
  <si>
    <t>1800003935</t>
  </si>
  <si>
    <t>1800003936</t>
  </si>
  <si>
    <t>1800003937</t>
  </si>
  <si>
    <t>1800003938</t>
  </si>
  <si>
    <t>1800003939</t>
  </si>
  <si>
    <t>1800003940</t>
  </si>
  <si>
    <t>1800003941</t>
  </si>
  <si>
    <t>1800003942</t>
  </si>
  <si>
    <t>1800003943</t>
  </si>
  <si>
    <t>1800003944</t>
  </si>
  <si>
    <t>1800003945</t>
  </si>
  <si>
    <t>1800003946</t>
  </si>
  <si>
    <t>1800003947</t>
  </si>
  <si>
    <t>1800003948</t>
  </si>
  <si>
    <t>1800003949</t>
  </si>
  <si>
    <t>1800003950</t>
  </si>
  <si>
    <t>1800003951</t>
  </si>
  <si>
    <t>1800003952</t>
  </si>
  <si>
    <t>1800003953</t>
  </si>
  <si>
    <t>1800003954</t>
  </si>
  <si>
    <t>1800003955</t>
  </si>
  <si>
    <t>1800003956</t>
  </si>
  <si>
    <t>1800003957</t>
  </si>
  <si>
    <t>1800003958</t>
  </si>
  <si>
    <t>1800003959</t>
  </si>
  <si>
    <t>1800003960</t>
  </si>
  <si>
    <t>1800003961</t>
  </si>
  <si>
    <t>1800003962</t>
  </si>
  <si>
    <t>1800003963</t>
  </si>
  <si>
    <t>1800003964</t>
  </si>
  <si>
    <t>1800003965</t>
  </si>
  <si>
    <t>1800003966</t>
  </si>
  <si>
    <t>1800003967</t>
  </si>
  <si>
    <t>1800003968</t>
  </si>
  <si>
    <t>1800003969</t>
  </si>
  <si>
    <t>1800003970</t>
  </si>
  <si>
    <t>1800003971</t>
  </si>
  <si>
    <t>1800003972</t>
  </si>
  <si>
    <t>1800003973</t>
  </si>
  <si>
    <t>1800003974</t>
  </si>
  <si>
    <t>1800003975</t>
  </si>
  <si>
    <t>1800003976</t>
  </si>
  <si>
    <t>1800003977</t>
  </si>
  <si>
    <t>1800003978</t>
  </si>
  <si>
    <t>1800003979</t>
  </si>
  <si>
    <t>1800003980</t>
  </si>
  <si>
    <t>1800003981</t>
  </si>
  <si>
    <t>1800003982</t>
  </si>
  <si>
    <t>1800003983</t>
  </si>
  <si>
    <t>1800003984</t>
  </si>
  <si>
    <t>1800003985</t>
  </si>
  <si>
    <t>1800003986</t>
  </si>
  <si>
    <t>1800003987</t>
  </si>
  <si>
    <t>1800003988</t>
  </si>
  <si>
    <t>1800003989</t>
  </si>
  <si>
    <t>1800003990</t>
  </si>
  <si>
    <t>1800003991</t>
  </si>
  <si>
    <t>1800004115</t>
  </si>
  <si>
    <t>1800004116</t>
  </si>
  <si>
    <t>1800004117</t>
  </si>
  <si>
    <t>1800004118</t>
  </si>
  <si>
    <t>1800004119</t>
  </si>
  <si>
    <t>1800004120</t>
  </si>
  <si>
    <t>1800004121</t>
  </si>
  <si>
    <t>1800004122</t>
  </si>
  <si>
    <t>1800004165</t>
  </si>
  <si>
    <t>1800004166</t>
  </si>
  <si>
    <t>1800004167</t>
  </si>
  <si>
    <t>1800004168</t>
  </si>
  <si>
    <t>1800004169</t>
  </si>
  <si>
    <t>1800004170</t>
  </si>
  <si>
    <t>1800004171</t>
  </si>
  <si>
    <t>1800004172</t>
  </si>
  <si>
    <t>1800004174</t>
  </si>
  <si>
    <t>1800004175</t>
  </si>
  <si>
    <t>1800004176</t>
  </si>
  <si>
    <t>1800004177</t>
  </si>
  <si>
    <t>1800004178</t>
  </si>
  <si>
    <t>1800004179</t>
  </si>
  <si>
    <t>1800004180</t>
  </si>
  <si>
    <t>1800004181</t>
  </si>
  <si>
    <t>1800004182</t>
  </si>
  <si>
    <t>1800004183</t>
  </si>
  <si>
    <t>1800004184</t>
  </si>
  <si>
    <t>1800004185</t>
  </si>
  <si>
    <t>1800004186</t>
  </si>
  <si>
    <t>1800004187</t>
  </si>
  <si>
    <t>1800004188</t>
  </si>
  <si>
    <t>1800004189</t>
  </si>
  <si>
    <t>1800004190</t>
  </si>
  <si>
    <t>1800004191</t>
  </si>
  <si>
    <t>1800004192</t>
  </si>
  <si>
    <t>1800004193</t>
  </si>
  <si>
    <t>1800004194</t>
  </si>
  <si>
    <t>1800004195</t>
  </si>
  <si>
    <t>1800004196</t>
  </si>
  <si>
    <t>1800004197</t>
  </si>
  <si>
    <t>1800004198</t>
  </si>
  <si>
    <t>1800004199</t>
  </si>
  <si>
    <t>1800004200</t>
  </si>
  <si>
    <t>1800004201</t>
  </si>
  <si>
    <t>1800004202</t>
  </si>
  <si>
    <t>1800004203</t>
  </si>
  <si>
    <t>1800004204</t>
  </si>
  <si>
    <t>1800004205</t>
  </si>
  <si>
    <t>1800004206</t>
  </si>
  <si>
    <t>1800004207</t>
  </si>
  <si>
    <t>1800004208</t>
  </si>
  <si>
    <t>1800004209</t>
  </si>
  <si>
    <t>1800004210</t>
  </si>
  <si>
    <t>1800004211</t>
  </si>
  <si>
    <t>1800004212</t>
  </si>
  <si>
    <t>1800004213</t>
  </si>
  <si>
    <t>1800004310</t>
  </si>
  <si>
    <t>1800004311</t>
  </si>
  <si>
    <t>1800004312</t>
  </si>
  <si>
    <t>1800004313</t>
  </si>
  <si>
    <t>1800004314</t>
  </si>
  <si>
    <t>1800004315</t>
  </si>
  <si>
    <t>1800004316</t>
  </si>
  <si>
    <t>1800004317</t>
  </si>
  <si>
    <t>1800004318</t>
  </si>
  <si>
    <t>1800004319</t>
  </si>
  <si>
    <t>1800004320</t>
  </si>
  <si>
    <t>1800004321</t>
  </si>
  <si>
    <t>1800004322</t>
  </si>
  <si>
    <t>1800004323</t>
  </si>
  <si>
    <t>1800004324</t>
  </si>
  <si>
    <t>1800004325</t>
  </si>
  <si>
    <t>1800004326</t>
  </si>
  <si>
    <t>1800004327</t>
  </si>
  <si>
    <t>1800004328</t>
  </si>
  <si>
    <t>1800004329</t>
  </si>
  <si>
    <t>1800004330</t>
  </si>
  <si>
    <t>1800004331</t>
  </si>
  <si>
    <t>1800004332</t>
  </si>
  <si>
    <t>1800004333</t>
  </si>
  <si>
    <t>1800004334</t>
  </si>
  <si>
    <t>1800004335</t>
  </si>
  <si>
    <t>1800004336</t>
  </si>
  <si>
    <t>1800004337</t>
  </si>
  <si>
    <t>1800004338</t>
  </si>
  <si>
    <t>1800004339</t>
  </si>
  <si>
    <t>1800004340</t>
  </si>
  <si>
    <t>1800004341</t>
  </si>
  <si>
    <t>1800004342</t>
  </si>
  <si>
    <t>1800004343</t>
  </si>
  <si>
    <t>1800004344</t>
  </si>
  <si>
    <t>1800004345</t>
  </si>
  <si>
    <t>1800004346</t>
  </si>
  <si>
    <t>1800004347</t>
  </si>
  <si>
    <t>1800004348</t>
  </si>
  <si>
    <t>1800004349</t>
  </si>
  <si>
    <t>1800004350</t>
  </si>
  <si>
    <t>1800004351</t>
  </si>
  <si>
    <t>1800004352</t>
  </si>
  <si>
    <t>1800004353</t>
  </si>
  <si>
    <t>1800004354</t>
  </si>
  <si>
    <t>1800004355</t>
  </si>
  <si>
    <t>1800004356</t>
  </si>
  <si>
    <t>1800004357</t>
  </si>
  <si>
    <t>1800004028</t>
  </si>
  <si>
    <t>1800004029</t>
  </si>
  <si>
    <t>1800004030</t>
  </si>
  <si>
    <t>1800004031</t>
  </si>
  <si>
    <t>1800004032</t>
  </si>
  <si>
    <t>1800004033</t>
  </si>
  <si>
    <t>1800004034</t>
  </si>
  <si>
    <t>1800004035</t>
  </si>
  <si>
    <t>1800004036</t>
  </si>
  <si>
    <t>1800004037</t>
  </si>
  <si>
    <t>1800004038</t>
  </si>
  <si>
    <t>1800004039</t>
  </si>
  <si>
    <t>1800004040</t>
  </si>
  <si>
    <t>1800004041</t>
  </si>
  <si>
    <t>1800004042</t>
  </si>
  <si>
    <t>1800004043</t>
  </si>
  <si>
    <t>1800004044</t>
  </si>
  <si>
    <t>1800004045</t>
  </si>
  <si>
    <t>2025/03</t>
  </si>
  <si>
    <t>2025/03</t>
    <phoneticPr fontId="32" type="noConversion"/>
  </si>
  <si>
    <t>9300001132</t>
  </si>
  <si>
    <t>MD97623920 緯創資通 (DT_汐止 2025/02)</t>
  </si>
  <si>
    <t>9300001133</t>
  </si>
  <si>
    <t>MD97623921 緯創資通 (DT_南區 2025/02)</t>
  </si>
  <si>
    <t>9300001134</t>
  </si>
  <si>
    <t>MD97623922 緯創資通 (MLL、MLH、ML6 2025/02)</t>
  </si>
  <si>
    <t>9300001144</t>
  </si>
  <si>
    <t>MD97623931 緯創資通 (CPBG 2025/02)</t>
  </si>
  <si>
    <t>9300001218</t>
  </si>
  <si>
    <t>MD97623989 緯創資通 (ML1、ML2、ML8、MLD 2025/02)</t>
  </si>
  <si>
    <t>9300001074</t>
  </si>
  <si>
    <t>MD97623864 緯穎科技 (胡耀明 2025/02)</t>
  </si>
  <si>
    <t>9300001075</t>
  </si>
  <si>
    <t>MD97623865 緯穎科技 (陳凱俞 2025/02)</t>
  </si>
  <si>
    <t>9300001076</t>
  </si>
  <si>
    <t>MD97623866 緯穎科技 (林鼎翔 2025/02)</t>
  </si>
  <si>
    <t>9300001077</t>
  </si>
  <si>
    <t>MD97623867 緯穎科技 (翁崇堡 2025/02)</t>
  </si>
  <si>
    <t>9300001078</t>
  </si>
  <si>
    <t>MD97623868 緯穎科技 (陳坤城 2025/02)</t>
  </si>
  <si>
    <t>9300001079</t>
  </si>
  <si>
    <t>MD97623869 緯穎科技 (孫欣憶 2025/02)</t>
  </si>
  <si>
    <t>9300001080</t>
  </si>
  <si>
    <t>MD97623870 緯穎科技 (鄭益仁等人 2025/02)</t>
  </si>
  <si>
    <t>9300001081</t>
  </si>
  <si>
    <t>MD97623871 緯穎科技 (許益銓 2025/02)</t>
  </si>
  <si>
    <t>9300001082</t>
  </si>
  <si>
    <t>MD97623872 緯穎科技 (陳文遠等人 2025/02)</t>
  </si>
  <si>
    <t>9300001083</t>
  </si>
  <si>
    <t>MD97623873 緯穎科技 (朱庭鋒等人 2025/02)</t>
  </si>
  <si>
    <t>9300001090</t>
  </si>
  <si>
    <t>MD97623880 緯穎科技 (林子堅、陳昱淳 2025/02)</t>
  </si>
  <si>
    <t>9300001091</t>
  </si>
  <si>
    <t>MD97623881 緯穎科技 (吳尚恩等人 2025/02)</t>
  </si>
  <si>
    <t>9300001060</t>
  </si>
  <si>
    <t>MD97623850 緯育 (高君愷 2025/02)</t>
  </si>
  <si>
    <t>1800007908</t>
  </si>
  <si>
    <t>202503 緯創資通股份有限公司 ( SO_1320668 )</t>
  </si>
  <si>
    <t>1800007909</t>
  </si>
  <si>
    <t>202503 緯創資通股份有限公司 ( SO_1320705 )</t>
  </si>
  <si>
    <t>1800007910</t>
  </si>
  <si>
    <t>202503 緯創資通股份有限公司 ( SO_1320716 )</t>
  </si>
  <si>
    <t>1800007937</t>
  </si>
  <si>
    <t>202503 緯創資通股份有限公司 ( SO_1321037 )</t>
  </si>
  <si>
    <t>1800007938</t>
  </si>
  <si>
    <t>202503 緯創資通股份有限公司 ( SO_1321048 )</t>
  </si>
  <si>
    <t>1800007939</t>
  </si>
  <si>
    <t>202503 緯創資通股份有限公司 ( SO_1321059 )</t>
  </si>
  <si>
    <t>1800007940</t>
  </si>
  <si>
    <t>202503 緯創資通股份有限公司 ( SO_1321070 )</t>
  </si>
  <si>
    <t>1800007941</t>
  </si>
  <si>
    <t>202503 緯創資通股份有限公司 ( SO_1321081 )</t>
  </si>
  <si>
    <t>1800007942</t>
  </si>
  <si>
    <t>202503 緯創資通股份有限公司 ( SO_1321092 )</t>
  </si>
  <si>
    <t>1800007943</t>
  </si>
  <si>
    <t>202503 緯創資通股份有限公司 ( SO_1321103 )</t>
  </si>
  <si>
    <t>1800007944</t>
  </si>
  <si>
    <t>202503 緯創資通股份有限公司 ( SO_1321114 )</t>
  </si>
  <si>
    <t>1800007945</t>
  </si>
  <si>
    <t>202503 緯創資通股份有限公司 ( SO_1321125 )</t>
  </si>
  <si>
    <t>1800007946</t>
  </si>
  <si>
    <t>202503 緯創資通股份有限公司 ( SO_1321136 )</t>
  </si>
  <si>
    <t>1800007947</t>
  </si>
  <si>
    <t>202503 緯創資通股份有限公司 ( SO_1321147 )</t>
  </si>
  <si>
    <t>1800007948</t>
  </si>
  <si>
    <t>202503 緯創資通股份有限公司 ( SO_1321158 )</t>
  </si>
  <si>
    <t>1800007949</t>
  </si>
  <si>
    <t>202503 緯創資通股份有限公司 ( SO_1321169 )</t>
  </si>
  <si>
    <t>1800007950</t>
  </si>
  <si>
    <t>202503 緯創資通股份有限公司 ( SO_1321180 )</t>
  </si>
  <si>
    <t>1800007951</t>
  </si>
  <si>
    <t>202503 緯創資通股份有限公司 ( SO_1321191 )</t>
  </si>
  <si>
    <t>1800007952</t>
  </si>
  <si>
    <t>202503 緯創資通股份有限公司 ( SO_1321202 )</t>
  </si>
  <si>
    <t>1800008149</t>
  </si>
  <si>
    <t>202503 緯創資通股份有限公司 ( SO_1330329 )</t>
  </si>
  <si>
    <t>1800008150</t>
  </si>
  <si>
    <t>202502 緯創資通股份有限公司 ( SO_1330347 )</t>
  </si>
  <si>
    <t>1800008183</t>
  </si>
  <si>
    <t>202503 緯創資通股份有限公司 ( SO_1340102 )</t>
  </si>
  <si>
    <t>1800007911</t>
  </si>
  <si>
    <t>202503 緯創資通股份有限公司 ( SO_1320734 )</t>
  </si>
  <si>
    <t>1800007912</t>
  </si>
  <si>
    <t>202503 緯創資通股份有限公司 ( SO_1320745 )</t>
  </si>
  <si>
    <t>1800007913</t>
  </si>
  <si>
    <t>202503 緯創資通股份有限公司 ( SO_1320756 )</t>
  </si>
  <si>
    <t>1800007914</t>
  </si>
  <si>
    <t>202503 緯創資通股份有限公司 ( SO_1320767 )</t>
  </si>
  <si>
    <t>1800007915</t>
  </si>
  <si>
    <t>202503 緯創資通股份有限公司 ( SO_1320778 )</t>
  </si>
  <si>
    <t>1800007916</t>
  </si>
  <si>
    <t>202503 緯創資通股份有限公司 ( SO_1320789 )</t>
  </si>
  <si>
    <t>1800007917</t>
  </si>
  <si>
    <t>202503 緯創資通股份有限公司 ( SO_1320800 )</t>
  </si>
  <si>
    <t>1800007918</t>
  </si>
  <si>
    <t>202503 緯創資通股份有限公司 ( SO_1320811 )</t>
  </si>
  <si>
    <t>1800007919</t>
  </si>
  <si>
    <t>202503 緯創資通股份有限公司 ( SO_1320822 )</t>
  </si>
  <si>
    <t>1800007920</t>
  </si>
  <si>
    <t>202503 緯創資通股份有限公司 ( SO_1320833 )</t>
  </si>
  <si>
    <t>1800007921</t>
  </si>
  <si>
    <t>202503 緯創資通股份有限公司 ( SO_1320855 )</t>
  </si>
  <si>
    <t>1800007922</t>
  </si>
  <si>
    <t>202503 緯創資通股份有限公司 ( SO_1320866 )</t>
  </si>
  <si>
    <t>1800007923</t>
  </si>
  <si>
    <t>202503 緯創資通股份有限公司 ( SO_1320877 )</t>
  </si>
  <si>
    <t>1800007924</t>
  </si>
  <si>
    <t>202503 緯創資通股份有限公司 ( SO_1320888 )</t>
  </si>
  <si>
    <t>1800007925</t>
  </si>
  <si>
    <t>202503 緯創資通股份有限公司 ( SO_1320899 )</t>
  </si>
  <si>
    <t>1800007926</t>
  </si>
  <si>
    <t>202503 緯創資通股份有限公司 ( SO_1320910 )</t>
  </si>
  <si>
    <t>1800007927</t>
  </si>
  <si>
    <t>202503 緯創資通股份有限公司 ( SO_1320921 )</t>
  </si>
  <si>
    <t>1800007928</t>
  </si>
  <si>
    <t>202503 緯創資通股份有限公司 ( SO_1320932 )</t>
  </si>
  <si>
    <t>1800007929</t>
  </si>
  <si>
    <t>202503 緯創資通股份有限公司 ( SO_1320943 )</t>
  </si>
  <si>
    <t>1800007930</t>
  </si>
  <si>
    <t>202503 緯創資通股份有限公司 ( SO_1320954 )</t>
  </si>
  <si>
    <t>1800007931</t>
  </si>
  <si>
    <t>202503 緯創資通股份有限公司 ( SO_1320965 )</t>
  </si>
  <si>
    <t>1800007932</t>
  </si>
  <si>
    <t>202503 緯創資通股份有限公司 ( SO_1320976 )</t>
  </si>
  <si>
    <t>1800007933</t>
  </si>
  <si>
    <t>202503 緯創資通股份有限公司 ( SO_1320987 )</t>
  </si>
  <si>
    <t>1800007934</t>
  </si>
  <si>
    <t>202503 緯創資通股份有限公司 ( SO_1320998 )</t>
  </si>
  <si>
    <t>1800007935</t>
  </si>
  <si>
    <t>202503 緯創資通股份有限公司 ( SO_1321009 )</t>
  </si>
  <si>
    <t>1800007953</t>
  </si>
  <si>
    <t>202503 緯創資通股份有限公司 ( SO_1321247 )</t>
  </si>
  <si>
    <t>1800008100</t>
  </si>
  <si>
    <t>202503 緯創資通股份有限公司 ( SO_1323954 )</t>
  </si>
  <si>
    <t>1800008186</t>
  </si>
  <si>
    <t>202503 緯創資通股份有限公司 ( SO_1340328 )</t>
  </si>
  <si>
    <t>1800008007</t>
  </si>
  <si>
    <t>202503 緯穎科技服務股份有限公司 ( SO_1321957 )</t>
  </si>
  <si>
    <t>1800008008</t>
  </si>
  <si>
    <t>202503 緯穎科技服務股份有限公司 ( SO_1321959 )</t>
  </si>
  <si>
    <t>1800008009</t>
  </si>
  <si>
    <t>202503 緯穎科技服務股份有限公司 ( SO_1321961 )</t>
  </si>
  <si>
    <t>1800008010</t>
  </si>
  <si>
    <t>202503 緯穎科技服務股份有限公司 ( SO_1321963 )</t>
  </si>
  <si>
    <t>1800008011</t>
  </si>
  <si>
    <t>202503 緯穎科技服務股份有限公司 ( SO_1321965 )</t>
  </si>
  <si>
    <t>1800008012</t>
  </si>
  <si>
    <t>202503 緯穎科技服務股份有限公司 ( SO_1321967 )</t>
  </si>
  <si>
    <t>1800008013</t>
  </si>
  <si>
    <t>202503 緯穎科技服務股份有限公司 ( SO_1321969 )</t>
  </si>
  <si>
    <t>1800008014</t>
  </si>
  <si>
    <t>202503 緯穎科技服務股份有限公司 ( SO_1321971 )</t>
  </si>
  <si>
    <t>1800008015</t>
  </si>
  <si>
    <t>202503 緯穎科技服務股份有限公司 ( SO_1321973 )</t>
  </si>
  <si>
    <t>1800008016</t>
  </si>
  <si>
    <t>202503 緯穎科技服務股份有限公司 ( SO_1321975 )</t>
  </si>
  <si>
    <t>1800008017</t>
  </si>
  <si>
    <t>202503 緯穎科技服務股份有限公司 ( SO_1321977 )</t>
  </si>
  <si>
    <t>1800008018</t>
  </si>
  <si>
    <t>202503 緯穎科技服務股份有限公司 ( SO_1321979 )</t>
  </si>
  <si>
    <t>1800008019</t>
  </si>
  <si>
    <t>202503 緯穎科技服務股份有限公司 ( SO_1321983 )</t>
  </si>
  <si>
    <t>1800008020</t>
  </si>
  <si>
    <t>202503 緯穎科技服務股份有限公司 ( SO_1321985 )</t>
  </si>
  <si>
    <t>1800008021</t>
  </si>
  <si>
    <t>202503 緯穎科技服務股份有限公司 ( SO_1321987 )</t>
  </si>
  <si>
    <t>1800008022</t>
  </si>
  <si>
    <t>202503 緯穎科技服務股份有限公司 ( SO_1321989 )</t>
  </si>
  <si>
    <t>1800008023</t>
  </si>
  <si>
    <t>202503 緯穎科技服務股份有限公司 ( SO_1321991 )</t>
  </si>
  <si>
    <t>1800008024</t>
  </si>
  <si>
    <t>202503 緯穎科技服務股份有限公司 ( SO_1321993 )</t>
  </si>
  <si>
    <t>1800008025</t>
  </si>
  <si>
    <t>202503 緯穎科技服務股份有限公司 ( SO_1321995 )</t>
  </si>
  <si>
    <t>1800008026</t>
  </si>
  <si>
    <t>202503 緯穎科技服務股份有限公司 ( SO_1321997 )</t>
  </si>
  <si>
    <t>1800008027</t>
  </si>
  <si>
    <t>202503 緯穎科技服務股份有限公司 ( SO_1321999 )</t>
  </si>
  <si>
    <t>1800008028</t>
  </si>
  <si>
    <t>202503 緯穎科技服務股份有限公司 ( SO_1322001 )</t>
  </si>
  <si>
    <t>1800008029</t>
  </si>
  <si>
    <t>202503 緯穎科技服務股份有限公司 ( SO_1322003 )</t>
  </si>
  <si>
    <t>1800008030</t>
  </si>
  <si>
    <t>202503 緯穎科技服務股份有限公司 ( SO_1322007 )</t>
  </si>
  <si>
    <t>1800008031</t>
  </si>
  <si>
    <t>202503 緯穎科技服務股份有限公司 ( SO_1322009 )</t>
  </si>
  <si>
    <t>1800008032</t>
  </si>
  <si>
    <t>202503 緯穎科技服務股份有限公司 ( SO_1322011 )</t>
  </si>
  <si>
    <t>1800008033</t>
  </si>
  <si>
    <t>202503 緯穎科技服務股份有限公司 ( SO_1322013 )</t>
  </si>
  <si>
    <t>1800008034</t>
  </si>
  <si>
    <t>202503 緯穎科技服務股份有限公司 ( SO_1322015 )</t>
  </si>
  <si>
    <t>1800008035</t>
  </si>
  <si>
    <t>202503 緯穎科技服務股份有限公司 ( SO_1322017 )</t>
  </si>
  <si>
    <t>1800008036</t>
  </si>
  <si>
    <t>202503 緯穎科技服務股份有限公司 ( SO_1322019 )</t>
  </si>
  <si>
    <t>1800008040</t>
  </si>
  <si>
    <t>202503 緯穎科技服務股份有限公司 ( SO_1322048 )</t>
  </si>
  <si>
    <t>1800008041</t>
  </si>
  <si>
    <t>202503 緯穎科技服務股份有限公司 ( SO_1322051 )</t>
  </si>
  <si>
    <t>1800008042</t>
  </si>
  <si>
    <t>202503 緯穎科技服務股份有限公司 ( SO_1322146 )</t>
  </si>
  <si>
    <t>1800008043</t>
  </si>
  <si>
    <t>202503 緯穎科技服務股份有限公司 ( SO_1322149 )</t>
  </si>
  <si>
    <t>1800008044</t>
  </si>
  <si>
    <t>202503 緯穎科技服務股份有限公司 ( SO_1322152 )</t>
  </si>
  <si>
    <t>1800008220</t>
  </si>
  <si>
    <t>202503 緯穎科技服務股份有限公司 ( SO_1341546 )</t>
  </si>
  <si>
    <t>1800008221</t>
  </si>
  <si>
    <t>202503 緯穎科技服務股份有限公司 ( SO_1341548 )</t>
  </si>
  <si>
    <t>1800007960</t>
  </si>
  <si>
    <t>202503 緯創資通股份有限公司 ( SO_1321358 )</t>
  </si>
  <si>
    <t>1800007961</t>
  </si>
  <si>
    <t>202503 緯創資通股份有限公司 ( SO_1321365 )</t>
  </si>
  <si>
    <t>1800008191</t>
  </si>
  <si>
    <t>202503 緯創資通股份有限公司 ( SO_1340876 )</t>
  </si>
  <si>
    <t>1800007978</t>
  </si>
  <si>
    <t>202503 緯創資通股份有限公司 ( SO_1321700 )</t>
  </si>
  <si>
    <t>1800008243</t>
  </si>
  <si>
    <t>202503 緯育股份有限公司 ( SO_1342469 )</t>
  </si>
  <si>
    <t>1800007163</t>
  </si>
  <si>
    <t>202503 緯創資通股份有限公司 ( SO_1125816 )</t>
  </si>
  <si>
    <t>1800007164</t>
  </si>
  <si>
    <t>202503 緯創資通股份有限公司 ( SO_1125830 )</t>
  </si>
  <si>
    <t>1800007165</t>
  </si>
  <si>
    <t>202503 緯創資通股份有限公司 ( SO_1125844 )</t>
  </si>
  <si>
    <t>1800007362</t>
  </si>
  <si>
    <t>202503 緯創資通股份有限公司 ( SO_1201392 )</t>
  </si>
  <si>
    <t>1800007381</t>
  </si>
  <si>
    <t>202503 緯創資通股份有限公司 ( SO_1213368 )</t>
  </si>
  <si>
    <t>1800007423</t>
  </si>
  <si>
    <t>202503 緯創資通股份有限公司 ( SO_1233508 )</t>
  </si>
  <si>
    <t>1800007436</t>
  </si>
  <si>
    <t>202503 緯創資通股份有限公司 ( SO_1238010 )</t>
  </si>
  <si>
    <t>1800008261</t>
  </si>
  <si>
    <t>202503 緯創資通股份有限公司 ( SO_1343080 )</t>
  </si>
  <si>
    <t>100000723</t>
  </si>
  <si>
    <t>[OSS] 111759T0 緯創資通股份有限公司 預收轉收入 ( SO_1333675 )</t>
  </si>
  <si>
    <t>1800006236</t>
  </si>
  <si>
    <t>1800006643</t>
  </si>
  <si>
    <t>1800006644</t>
  </si>
  <si>
    <t>1800006645</t>
  </si>
  <si>
    <t>1800006646</t>
  </si>
  <si>
    <t>1800006647</t>
  </si>
  <si>
    <t>1800006648</t>
  </si>
  <si>
    <t>1800006649</t>
  </si>
  <si>
    <t>1800006650</t>
  </si>
  <si>
    <t>1800006651</t>
  </si>
  <si>
    <t>1800006652</t>
  </si>
  <si>
    <t>1800006653</t>
  </si>
  <si>
    <t>1800006654</t>
  </si>
  <si>
    <t>1800006655</t>
  </si>
  <si>
    <t>1800006656</t>
  </si>
  <si>
    <t>1800006657</t>
  </si>
  <si>
    <t>1800006658</t>
  </si>
  <si>
    <t>1800006659</t>
  </si>
  <si>
    <t>1800006660</t>
  </si>
  <si>
    <t>1800006661</t>
  </si>
  <si>
    <t>1800006662</t>
  </si>
  <si>
    <t>1800006663</t>
  </si>
  <si>
    <t>1800006664</t>
  </si>
  <si>
    <t>1800006665</t>
  </si>
  <si>
    <t>1800006666</t>
  </si>
  <si>
    <t>1800006667</t>
  </si>
  <si>
    <t>1800006668</t>
  </si>
  <si>
    <t>1800006669</t>
  </si>
  <si>
    <t>1800006670</t>
  </si>
  <si>
    <t>1800006671</t>
  </si>
  <si>
    <t>1800006672</t>
  </si>
  <si>
    <t>1800006673</t>
  </si>
  <si>
    <t>1800006674</t>
  </si>
  <si>
    <t>1800006675</t>
  </si>
  <si>
    <t>1800006676</t>
  </si>
  <si>
    <t>1800006677</t>
  </si>
  <si>
    <t>1800006678</t>
  </si>
  <si>
    <t>1800006700</t>
  </si>
  <si>
    <t>1800006701</t>
  </si>
  <si>
    <t>1800006702</t>
  </si>
  <si>
    <t>1800006703</t>
  </si>
  <si>
    <t>1800006704</t>
  </si>
  <si>
    <t>1800006705</t>
  </si>
  <si>
    <t>1800006706</t>
  </si>
  <si>
    <t>1800006944</t>
  </si>
  <si>
    <t>1800006945</t>
  </si>
  <si>
    <t>1800006946</t>
  </si>
  <si>
    <t>1800006947</t>
  </si>
  <si>
    <t>1800006948</t>
  </si>
  <si>
    <t>1800006949</t>
  </si>
  <si>
    <t>1800006950</t>
  </si>
  <si>
    <t>1800006951</t>
  </si>
  <si>
    <t>1800006952</t>
  </si>
  <si>
    <t>1800006953</t>
  </si>
  <si>
    <t>1800006954</t>
  </si>
  <si>
    <t>1800006955</t>
  </si>
  <si>
    <t>1800006956</t>
  </si>
  <si>
    <t>1800006957</t>
  </si>
  <si>
    <t>1800006958</t>
  </si>
  <si>
    <t>1800006959</t>
  </si>
  <si>
    <t>1800006960</t>
  </si>
  <si>
    <t>1800006961</t>
  </si>
  <si>
    <t>1800006962</t>
  </si>
  <si>
    <t>1800006963</t>
  </si>
  <si>
    <t>1800006491</t>
  </si>
  <si>
    <t>1800006492</t>
  </si>
  <si>
    <t>1800006493</t>
  </si>
  <si>
    <t>1800006494</t>
  </si>
  <si>
    <t>1800006495</t>
  </si>
  <si>
    <t>1800006496</t>
  </si>
  <si>
    <t>1800006497</t>
  </si>
  <si>
    <t>1800006498</t>
  </si>
  <si>
    <t>1800006499</t>
  </si>
  <si>
    <t>1800006500</t>
  </si>
  <si>
    <t>1800006501</t>
  </si>
  <si>
    <t>1800006502</t>
  </si>
  <si>
    <t>1800006503</t>
  </si>
  <si>
    <t>1800006504</t>
  </si>
  <si>
    <t>1800006505</t>
  </si>
  <si>
    <t>1800006506</t>
  </si>
  <si>
    <t>1800006507</t>
  </si>
  <si>
    <t>1800006508</t>
  </si>
  <si>
    <t>1800006509</t>
  </si>
  <si>
    <t>1800006514</t>
  </si>
  <si>
    <t>1800006515</t>
  </si>
  <si>
    <t>1800006516</t>
  </si>
  <si>
    <t>1800006517</t>
  </si>
  <si>
    <t>1800006518</t>
  </si>
  <si>
    <t>1800006519</t>
  </si>
  <si>
    <t>1800006520</t>
  </si>
  <si>
    <t>1800006521</t>
  </si>
  <si>
    <t>1800006522</t>
  </si>
  <si>
    <t>1800006523</t>
  </si>
  <si>
    <t>1800006524</t>
  </si>
  <si>
    <t>1800006525</t>
  </si>
  <si>
    <t>1800006526</t>
  </si>
  <si>
    <t>1800006527</t>
  </si>
  <si>
    <t>1800006528</t>
  </si>
  <si>
    <t>1800006529</t>
  </si>
  <si>
    <t>1800006530</t>
  </si>
  <si>
    <t>1800006531</t>
  </si>
  <si>
    <t>1800006406</t>
  </si>
  <si>
    <t>2025/04</t>
  </si>
  <si>
    <t>2025/04</t>
    <phoneticPr fontId="32" type="noConversion"/>
  </si>
  <si>
    <t>2025/03</t>
    <phoneticPr fontId="32" type="noConversion"/>
  </si>
  <si>
    <t>114/04/30</t>
  </si>
  <si>
    <r>
      <t>FAGLL03</t>
    </r>
    <r>
      <rPr>
        <sz val="10"/>
        <color rgb="FFFF0000"/>
        <rFont val="細明體"/>
        <family val="3"/>
        <charset val="136"/>
      </rPr>
      <t>→</t>
    </r>
    <r>
      <rPr>
        <sz val="10"/>
        <color rgb="FFFF0000"/>
        <rFont val="Times New Roman"/>
        <family val="1"/>
      </rPr>
      <t>11439899</t>
    </r>
    <r>
      <rPr>
        <sz val="10"/>
        <color rgb="FFFF0000"/>
        <rFont val="細明體"/>
        <family val="3"/>
        <charset val="136"/>
      </rPr>
      <t>科餘</t>
    </r>
    <phoneticPr fontId="32" type="noConversion"/>
  </si>
  <si>
    <t>9300001562</t>
  </si>
  <si>
    <t>ML80400220 緯創資通 (MLL、MLH、ML6 2025/03)</t>
  </si>
  <si>
    <t>9300001567</t>
  </si>
  <si>
    <t>ML80400225 緯創資通 (SWRD 2025/04)</t>
  </si>
  <si>
    <t>9300001631</t>
  </si>
  <si>
    <t>ML80400275 緯創資通 (CPBG 2025/03)</t>
  </si>
  <si>
    <t>9300001632</t>
  </si>
  <si>
    <t>ML80400276 緯創資通 (DT_汐止 2025/03)</t>
  </si>
  <si>
    <t>9300001633</t>
  </si>
  <si>
    <t>ML80400277 緯創資通 (DT_南區 2025/03)</t>
  </si>
  <si>
    <t>9300001634</t>
  </si>
  <si>
    <t>ML80400278 緯創資通 (MLL、MLH、ML6 2025/03)</t>
  </si>
  <si>
    <t>9300001635</t>
  </si>
  <si>
    <t>ML80400279 緯創資通 (CPBG 2025/03)</t>
  </si>
  <si>
    <t>9300001471</t>
  </si>
  <si>
    <t>MD97624233 緯穎科技 (朱庭鋒等人 2025/03)</t>
  </si>
  <si>
    <t>9300001472</t>
  </si>
  <si>
    <t>MD97624234 緯穎科技 (陳文遠等人 2025/03)</t>
  </si>
  <si>
    <t>9300001473</t>
  </si>
  <si>
    <t>MD97624235 緯穎科技 (黃聖傑 2025/03)</t>
  </si>
  <si>
    <t>9300001474</t>
  </si>
  <si>
    <t>MD97624236 緯穎科技 (許益銓 2025/03)</t>
  </si>
  <si>
    <t>9300001475</t>
  </si>
  <si>
    <t>MD97624237 緯穎科技 (胡耀明 2025/03)</t>
  </si>
  <si>
    <t>9300001476</t>
  </si>
  <si>
    <t>MD97624238 緯穎科技 (林鼎翔 2025/03)</t>
  </si>
  <si>
    <t>9300001477</t>
  </si>
  <si>
    <t>MD97624239 緯穎科技 (陳凱俞 2025/03)</t>
  </si>
  <si>
    <t>9300001478</t>
  </si>
  <si>
    <t>MD97624240 緯穎科技 (孫欣憶 2025/03)</t>
  </si>
  <si>
    <t>9300001479</t>
  </si>
  <si>
    <t>MD97624241 緯穎科技 (陳坤城 2025/03)</t>
  </si>
  <si>
    <t>9300001592</t>
  </si>
  <si>
    <t>ML80400239 緯穎科技 (朱庭鋒等人 2025/03)</t>
  </si>
  <si>
    <t>9300001593</t>
  </si>
  <si>
    <t>ML80400240 緯穎科技 (鄭益仁等人 2025/03)</t>
  </si>
  <si>
    <t>9300001594</t>
  </si>
  <si>
    <t>ML80400241 緯穎科技 (林子堅等人 2025/03)</t>
  </si>
  <si>
    <t>9300001449</t>
  </si>
  <si>
    <t>MD97624212 緯育 (高君愷 2025/03)</t>
  </si>
  <si>
    <t>1800010476</t>
  </si>
  <si>
    <t>202504 緯創資通股份有限公司 ( SO_1320669 )</t>
  </si>
  <si>
    <t>1800010477</t>
  </si>
  <si>
    <t>202504 緯創資通股份有限公司 ( SO_1320706 )</t>
  </si>
  <si>
    <t>1800010478</t>
  </si>
  <si>
    <t>202504 緯創資通股份有限公司 ( SO_1320717 )</t>
  </si>
  <si>
    <t>1800010504</t>
  </si>
  <si>
    <t>202504 緯創資通股份有限公司 ( SO_1321038 )</t>
  </si>
  <si>
    <t>1800010505</t>
  </si>
  <si>
    <t>202504 緯創資通股份有限公司 ( SO_1321049 )</t>
  </si>
  <si>
    <t>1800010506</t>
  </si>
  <si>
    <t>202504 緯創資通股份有限公司 ( SO_1321060 )</t>
  </si>
  <si>
    <t>1800010507</t>
  </si>
  <si>
    <t>202504 緯創資通股份有限公司 ( SO_1321071 )</t>
  </si>
  <si>
    <t>1800010508</t>
  </si>
  <si>
    <t>202504 緯創資通股份有限公司 ( SO_1321082 )</t>
  </si>
  <si>
    <t>1800010509</t>
  </si>
  <si>
    <t>202504 緯創資通股份有限公司 ( SO_1321093 )</t>
  </si>
  <si>
    <t>1800010510</t>
  </si>
  <si>
    <t>202504 緯創資通股份有限公司 ( SO_1321104 )</t>
  </si>
  <si>
    <t>1800010511</t>
  </si>
  <si>
    <t>202504 緯創資通股份有限公司 ( SO_1321115 )</t>
  </si>
  <si>
    <t>1800010512</t>
  </si>
  <si>
    <t>202504 緯創資通股份有限公司 ( SO_1321126 )</t>
  </si>
  <si>
    <t>1800010513</t>
  </si>
  <si>
    <t>202504 緯創資通股份有限公司 ( SO_1321137 )</t>
  </si>
  <si>
    <t>1800010514</t>
  </si>
  <si>
    <t>202504 緯創資通股份有限公司 ( SO_1321148 )</t>
  </si>
  <si>
    <t>1800010515</t>
  </si>
  <si>
    <t>202504 緯創資通股份有限公司 ( SO_1321159 )</t>
  </si>
  <si>
    <t>1800010516</t>
  </si>
  <si>
    <t>202504 緯創資通股份有限公司 ( SO_1321170 )</t>
  </si>
  <si>
    <t>1800010517</t>
  </si>
  <si>
    <t>202504 緯創資通股份有限公司 ( SO_1321181 )</t>
  </si>
  <si>
    <t>1800010518</t>
  </si>
  <si>
    <t>202504 緯創資通股份有限公司 ( SO_1321192 )</t>
  </si>
  <si>
    <t>1800010519</t>
  </si>
  <si>
    <t>202504 緯創資通股份有限公司 ( SO_1321203 )</t>
  </si>
  <si>
    <t>1800010691</t>
  </si>
  <si>
    <t>202504 緯創資通股份有限公司 ( SO_1340103 )</t>
  </si>
  <si>
    <t>1800010479</t>
  </si>
  <si>
    <t>202504 緯創資通股份有限公司 ( SO_1320746 )</t>
  </si>
  <si>
    <t>1800010480</t>
  </si>
  <si>
    <t>202504 緯創資通股份有限公司 ( SO_1320757 )</t>
  </si>
  <si>
    <t>1800010481</t>
  </si>
  <si>
    <t>202504 緯創資通股份有限公司 ( SO_1320768 )</t>
  </si>
  <si>
    <t>1800010482</t>
  </si>
  <si>
    <t>202504 緯創資通股份有限公司 ( SO_1320779 )</t>
  </si>
  <si>
    <t>1800010483</t>
  </si>
  <si>
    <t>202504 緯創資通股份有限公司 ( SO_1320790 )</t>
  </si>
  <si>
    <t>1800010484</t>
  </si>
  <si>
    <t>202504 緯創資通股份有限公司 ( SO_1320801 )</t>
  </si>
  <si>
    <t>1800010485</t>
  </si>
  <si>
    <t>202504 緯創資通股份有限公司 ( SO_1320812 )</t>
  </si>
  <si>
    <t>1800010486</t>
  </si>
  <si>
    <t>202504 緯創資通股份有限公司 ( SO_1320823 )</t>
  </si>
  <si>
    <t>1800010487</t>
  </si>
  <si>
    <t>202504 緯創資通股份有限公司 ( SO_1320834 )</t>
  </si>
  <si>
    <t>1800010488</t>
  </si>
  <si>
    <t>202504 緯創資通股份有限公司 ( SO_1320856 )</t>
  </si>
  <si>
    <t>1800010489</t>
  </si>
  <si>
    <t>202504 緯創資通股份有限公司 ( SO_1320867 )</t>
  </si>
  <si>
    <t>1800010490</t>
  </si>
  <si>
    <t>202504 緯創資通股份有限公司 ( SO_1320878 )</t>
  </si>
  <si>
    <t>1800010491</t>
  </si>
  <si>
    <t>202504 緯創資通股份有限公司 ( SO_1320889 )</t>
  </si>
  <si>
    <t>1800010492</t>
  </si>
  <si>
    <t>202504 緯創資通股份有限公司 ( SO_1320900 )</t>
  </si>
  <si>
    <t>1800010493</t>
  </si>
  <si>
    <t>202504 緯創資通股份有限公司 ( SO_1320911 )</t>
  </si>
  <si>
    <t>1800010494</t>
  </si>
  <si>
    <t>202504 緯創資通股份有限公司 ( SO_1320922 )</t>
  </si>
  <si>
    <t>1800010495</t>
  </si>
  <si>
    <t>202504 緯創資通股份有限公司 ( SO_1320933 )</t>
  </si>
  <si>
    <t>1800010496</t>
  </si>
  <si>
    <t>202504 緯創資通股份有限公司 ( SO_1320944 )</t>
  </si>
  <si>
    <t>1800010497</t>
  </si>
  <si>
    <t>202504 緯創資通股份有限公司 ( SO_1320955 )</t>
  </si>
  <si>
    <t>1800010498</t>
  </si>
  <si>
    <t>202504 緯創資通股份有限公司 ( SO_1320966 )</t>
  </si>
  <si>
    <t>1800010499</t>
  </si>
  <si>
    <t>202504 緯創資通股份有限公司 ( SO_1320977 )</t>
  </si>
  <si>
    <t>1800010500</t>
  </si>
  <si>
    <t>202504 緯創資通股份有限公司 ( SO_1320988 )</t>
  </si>
  <si>
    <t>1800010501</t>
  </si>
  <si>
    <t>202504 緯創資通股份有限公司 ( SO_1320999 )</t>
  </si>
  <si>
    <t>1800010502</t>
  </si>
  <si>
    <t>202504 緯創資通股份有限公司 ( SO_1321010 )</t>
  </si>
  <si>
    <t>1800010520</t>
  </si>
  <si>
    <t>202504 緯創資通股份有限公司 ( SO_1321248 )</t>
  </si>
  <si>
    <t>1800010640</t>
  </si>
  <si>
    <t>202504 緯創資通股份有限公司 ( SO_1323955 )</t>
  </si>
  <si>
    <t>1800010694</t>
  </si>
  <si>
    <t>202504 緯創資通股份有限公司 ( SO_1340329 )</t>
  </si>
  <si>
    <t>1800010978</t>
  </si>
  <si>
    <t>202504 緯創資通股份有限公司 ( SO_1373303 )</t>
  </si>
  <si>
    <t>1800010562</t>
  </si>
  <si>
    <t>202504 緯穎科技服務股份有限公司 ( SO_1321958 )</t>
  </si>
  <si>
    <t>1800010563</t>
  </si>
  <si>
    <t>202504 緯穎科技服務股份有限公司 ( SO_1321960 )</t>
  </si>
  <si>
    <t>1800010564</t>
  </si>
  <si>
    <t>202504 緯穎科技服務股份有限公司 ( SO_1321962 )</t>
  </si>
  <si>
    <t>1800010565</t>
  </si>
  <si>
    <t>202504 緯穎科技服務股份有限公司 ( SO_1321964 )</t>
  </si>
  <si>
    <t>1800010566</t>
  </si>
  <si>
    <t>202504 緯穎科技服務股份有限公司 ( SO_1321966 )</t>
  </si>
  <si>
    <t>1800010567</t>
  </si>
  <si>
    <t>202504 緯穎科技服務股份有限公司 ( SO_1321968 )</t>
  </si>
  <si>
    <t>1800010568</t>
  </si>
  <si>
    <t>202504 緯穎科技服務股份有限公司 ( SO_1321970 )</t>
  </si>
  <si>
    <t>1800010569</t>
  </si>
  <si>
    <t>202504 緯穎科技服務股份有限公司 ( SO_1321972 )</t>
  </si>
  <si>
    <t>1800010570</t>
  </si>
  <si>
    <t>202504 緯穎科技服務股份有限公司 ( SO_1321974 )</t>
  </si>
  <si>
    <t>1800010571</t>
  </si>
  <si>
    <t>202504 緯穎科技服務股份有限公司 ( SO_1321976 )</t>
  </si>
  <si>
    <t>1800010572</t>
  </si>
  <si>
    <t>202504 緯穎科技服務股份有限公司 ( SO_1321978 )</t>
  </si>
  <si>
    <t>1800010573</t>
  </si>
  <si>
    <t>202504 緯穎科技服務股份有限公司 ( SO_1321980 )</t>
  </si>
  <si>
    <t>1800010574</t>
  </si>
  <si>
    <t>202504 緯穎科技服務股份有限公司 ( SO_1321984 )</t>
  </si>
  <si>
    <t>1800010575</t>
  </si>
  <si>
    <t>202504 緯穎科技服務股份有限公司 ( SO_1321986 )</t>
  </si>
  <si>
    <t>1800010576</t>
  </si>
  <si>
    <t>202504 緯穎科技服務股份有限公司 ( SO_1321988 )</t>
  </si>
  <si>
    <t>1800010577</t>
  </si>
  <si>
    <t>202504 緯穎科技服務股份有限公司 ( SO_1321990 )</t>
  </si>
  <si>
    <t>1800010578</t>
  </si>
  <si>
    <t>202504 緯穎科技服務股份有限公司 ( SO_1321992 )</t>
  </si>
  <si>
    <t>1800010579</t>
  </si>
  <si>
    <t>202504 緯穎科技服務股份有限公司 ( SO_1321994 )</t>
  </si>
  <si>
    <t>1800010580</t>
  </si>
  <si>
    <t>202504 緯穎科技服務股份有限公司 ( SO_1321996 )</t>
  </si>
  <si>
    <t>1800010581</t>
  </si>
  <si>
    <t>202504 緯穎科技服務股份有限公司 ( SO_1321998 )</t>
  </si>
  <si>
    <t>1800010582</t>
  </si>
  <si>
    <t>202504 緯穎科技服務股份有限公司 ( SO_1322000 )</t>
  </si>
  <si>
    <t>1800010583</t>
  </si>
  <si>
    <t>202504 緯穎科技服務股份有限公司 ( SO_1322002 )</t>
  </si>
  <si>
    <t>1800010584</t>
  </si>
  <si>
    <t>202504 緯穎科技服務股份有限公司 ( SO_1322004 )</t>
  </si>
  <si>
    <t>1800010585</t>
  </si>
  <si>
    <t>202504 緯穎科技服務股份有限公司 ( SO_1322008 )</t>
  </si>
  <si>
    <t>1800010586</t>
  </si>
  <si>
    <t>202504 緯穎科技服務股份有限公司 ( SO_1322010 )</t>
  </si>
  <si>
    <t>1800010587</t>
  </si>
  <si>
    <t>202504 緯穎科技服務股份有限公司 ( SO_1322012 )</t>
  </si>
  <si>
    <t>1800010588</t>
  </si>
  <si>
    <t>202504 緯穎科技服務股份有限公司 ( SO_1322014 )</t>
  </si>
  <si>
    <t>1800010589</t>
  </si>
  <si>
    <t>202504 緯穎科技服務股份有限公司 ( SO_1322018 )</t>
  </si>
  <si>
    <t>1800010593</t>
  </si>
  <si>
    <t>202504 緯穎科技服務股份有限公司 ( SO_1322049 )</t>
  </si>
  <si>
    <t>1800010594</t>
  </si>
  <si>
    <t>202504 緯穎科技服務股份有限公司 ( SO_1322052 )</t>
  </si>
  <si>
    <t>1800010595</t>
  </si>
  <si>
    <t>202504 緯穎科技服務股份有限公司 ( SO_1322147 )</t>
  </si>
  <si>
    <t>1800010596</t>
  </si>
  <si>
    <t>202504 緯穎科技服務股份有限公司 ( SO_1322150 )</t>
  </si>
  <si>
    <t>1800010597</t>
  </si>
  <si>
    <t>202504 緯穎科技服務股份有限公司 ( SO_1322153 )</t>
  </si>
  <si>
    <t>1800010723</t>
  </si>
  <si>
    <t>202504 緯穎科技服務股份有限公司 ( SO_1341547 )</t>
  </si>
  <si>
    <t>1800010724</t>
  </si>
  <si>
    <t>202504 緯穎科技服務股份有限公司 ( SO_1341549 )</t>
  </si>
  <si>
    <t>1800010977</t>
  </si>
  <si>
    <t>202504 緯穎科技服務股份有限公司 ( SO_1373302 )</t>
  </si>
  <si>
    <t>1800010695</t>
  </si>
  <si>
    <t>202504 緯創資通股份有限公司 ( SO_1340877 )</t>
  </si>
  <si>
    <t>1800010979</t>
  </si>
  <si>
    <t>202504 緯創資通股份有限公司 ( SO_1373312 )</t>
  </si>
  <si>
    <t>1800010980</t>
  </si>
  <si>
    <t>202504 緯創資通股份有限公司 ( SO_1373322 )</t>
  </si>
  <si>
    <t>1800010981</t>
  </si>
  <si>
    <t>202504 緯創資通股份有限公司 ( SO_1373324 )</t>
  </si>
  <si>
    <t>1800010982</t>
  </si>
  <si>
    <t>202504 緯創資通股份有限公司 ( SO_1373333 )</t>
  </si>
  <si>
    <t>1800010745</t>
  </si>
  <si>
    <t>202504 緯育股份有限公司 ( SO_1342470 )</t>
  </si>
  <si>
    <t>1800009878</t>
  </si>
  <si>
    <t>202504 緯創資通股份有限公司 ( SO_1125817 )</t>
  </si>
  <si>
    <t>1800009879</t>
  </si>
  <si>
    <t>202504 緯創資通股份有限公司 ( SO_1125831 )</t>
  </si>
  <si>
    <t>1800009880</t>
  </si>
  <si>
    <t>202504 緯創資通股份有限公司 ( SO_1125845 )</t>
  </si>
  <si>
    <t>1800010010</t>
  </si>
  <si>
    <t>202504 緯創資通股份有限公司 ( SO_1201393 )</t>
  </si>
  <si>
    <t>1800010025</t>
  </si>
  <si>
    <t>202504 緯創資通股份有限公司 ( SO_1213369 )</t>
  </si>
  <si>
    <t>1800010062</t>
  </si>
  <si>
    <t>202504 緯創資通股份有限公司 ( SO_1233509 )</t>
  </si>
  <si>
    <t>1800010075</t>
  </si>
  <si>
    <t>202504 緯創資通股份有限公司 ( SO_1238011 )</t>
  </si>
  <si>
    <t>1800010756</t>
  </si>
  <si>
    <t>202504 緯創資通股份有限公司 ( SO_1343081 )</t>
  </si>
  <si>
    <t>1800010983</t>
  </si>
  <si>
    <t>202504 緯創資通股份有限公司 ( SO_1373342 )</t>
  </si>
  <si>
    <t>1800010984</t>
  </si>
  <si>
    <t>202504 緯創資通股份有限公司 ( SO_1373392 )</t>
  </si>
  <si>
    <r>
      <t>*</t>
    </r>
    <r>
      <rPr>
        <b/>
        <sz val="11"/>
        <color rgb="FFFF0000"/>
        <rFont val="細明體"/>
        <family val="3"/>
        <charset val="136"/>
      </rPr>
      <t>經篩選明細，</t>
    </r>
    <r>
      <rPr>
        <b/>
        <sz val="11"/>
        <color rgb="FFFF0000"/>
        <rFont val="Times New Roman"/>
        <family val="1"/>
      </rPr>
      <t>2025.04</t>
    </r>
    <r>
      <rPr>
        <b/>
        <sz val="11"/>
        <color rgb="FFFF0000"/>
        <rFont val="細明體"/>
        <family val="3"/>
        <charset val="136"/>
      </rPr>
      <t>無關係人進貨。</t>
    </r>
    <phoneticPr fontId="32" type="noConversion"/>
  </si>
  <si>
    <t>100000880</t>
  </si>
  <si>
    <t>[OSS] 111759T0 緯創資通股份有限公司 預收轉收入 ( SO_1359396 )</t>
  </si>
  <si>
    <t>1800009145</t>
  </si>
  <si>
    <t>1800009146</t>
  </si>
  <si>
    <t>1800009147</t>
  </si>
  <si>
    <t>1800009148</t>
  </si>
  <si>
    <t>1800009149</t>
  </si>
  <si>
    <t>1800009150</t>
  </si>
  <si>
    <t>1800009151</t>
  </si>
  <si>
    <t>1800009152</t>
  </si>
  <si>
    <t>1800009153</t>
  </si>
  <si>
    <t>1800009154</t>
  </si>
  <si>
    <t>1800009155</t>
  </si>
  <si>
    <t>1800009156</t>
  </si>
  <si>
    <t>1800009157</t>
  </si>
  <si>
    <t>1800009158</t>
  </si>
  <si>
    <t>1800009159</t>
  </si>
  <si>
    <t>1800009160</t>
  </si>
  <si>
    <t>1800009161</t>
  </si>
  <si>
    <t>1800009162</t>
  </si>
  <si>
    <t>1800009163</t>
  </si>
  <si>
    <t>1800009164</t>
  </si>
  <si>
    <t>1800009165</t>
  </si>
  <si>
    <t>1800009166</t>
  </si>
  <si>
    <t>1800009167</t>
  </si>
  <si>
    <t>1800009168</t>
  </si>
  <si>
    <t>1800009169</t>
  </si>
  <si>
    <t>1800009170</t>
  </si>
  <si>
    <t>1800009171</t>
  </si>
  <si>
    <t>1800009172</t>
  </si>
  <si>
    <t>1800009173</t>
  </si>
  <si>
    <t>1800009615</t>
  </si>
  <si>
    <t>1800009616</t>
  </si>
  <si>
    <t>1800009617</t>
  </si>
  <si>
    <t>1800009618</t>
  </si>
  <si>
    <t>1800009619</t>
  </si>
  <si>
    <t>1800009620</t>
  </si>
  <si>
    <t>1800009621</t>
  </si>
  <si>
    <t>1800009622</t>
  </si>
  <si>
    <t>1800009623</t>
  </si>
  <si>
    <t>1800009624</t>
  </si>
  <si>
    <t>1800009625</t>
  </si>
  <si>
    <t>1800009626</t>
  </si>
  <si>
    <t>1800009627</t>
  </si>
  <si>
    <t>1800009628</t>
  </si>
  <si>
    <t>1800009629</t>
  </si>
  <si>
    <t>1800009630</t>
  </si>
  <si>
    <t>1800009631</t>
  </si>
  <si>
    <t>1800009632</t>
  </si>
  <si>
    <t>1800009633</t>
  </si>
  <si>
    <t>1800009634</t>
  </si>
  <si>
    <t>1800009635</t>
  </si>
  <si>
    <t>1800009636</t>
  </si>
  <si>
    <t>1800009637</t>
  </si>
  <si>
    <t>1800009638</t>
  </si>
  <si>
    <t>1800009639</t>
  </si>
  <si>
    <t>1800009640</t>
  </si>
  <si>
    <t>1800009641</t>
  </si>
  <si>
    <t>1800009642</t>
  </si>
  <si>
    <t>1800009643</t>
  </si>
  <si>
    <t>1800009644</t>
  </si>
  <si>
    <t>1800009645</t>
  </si>
  <si>
    <t>1800009646</t>
  </si>
  <si>
    <t>1800008938</t>
  </si>
  <si>
    <t>1800008939</t>
  </si>
  <si>
    <t>1800008940</t>
  </si>
  <si>
    <t>1800008941</t>
  </si>
  <si>
    <t>1800008942</t>
  </si>
  <si>
    <t>1800008943</t>
  </si>
  <si>
    <t>1800008944</t>
  </si>
  <si>
    <t>1800008945</t>
  </si>
  <si>
    <t>1800008946</t>
  </si>
  <si>
    <t>1800008947</t>
  </si>
  <si>
    <t>1800008948</t>
  </si>
  <si>
    <t>1800008949</t>
  </si>
  <si>
    <t>1800008950</t>
  </si>
  <si>
    <t>1800008951</t>
  </si>
  <si>
    <t>1800008952</t>
  </si>
  <si>
    <t>1800008953</t>
  </si>
  <si>
    <t>1800009227</t>
  </si>
  <si>
    <t>1800009228</t>
  </si>
  <si>
    <t>1800009229</t>
  </si>
  <si>
    <t>1800009230</t>
  </si>
  <si>
    <t>1800009231</t>
  </si>
  <si>
    <t>1800009232</t>
  </si>
  <si>
    <t>1800009233</t>
  </si>
  <si>
    <t>1800009234</t>
  </si>
  <si>
    <t>1800009235</t>
  </si>
  <si>
    <t>1800009236</t>
  </si>
  <si>
    <t>1800009237</t>
  </si>
  <si>
    <t>1800009238</t>
  </si>
  <si>
    <t>1800009239</t>
  </si>
  <si>
    <t>1800009240</t>
  </si>
  <si>
    <t>1800009241</t>
  </si>
  <si>
    <t>1800009242</t>
  </si>
  <si>
    <t>1800009243</t>
  </si>
  <si>
    <t>1800009244</t>
  </si>
  <si>
    <t>1800009245</t>
  </si>
  <si>
    <t>1800009246</t>
  </si>
  <si>
    <t>1800009247</t>
  </si>
  <si>
    <t>1800008859</t>
  </si>
  <si>
    <t>2025/01/01~2025/04/30</t>
  </si>
  <si>
    <t xml:space="preserve">Wistron Group Monthly Ending Rate </t>
    <phoneticPr fontId="85" type="noConversion"/>
  </si>
  <si>
    <t>YTD AVG.</t>
    <phoneticPr fontId="85" type="noConversion"/>
  </si>
  <si>
    <t>匯率</t>
  </si>
  <si>
    <t>生效日期</t>
  </si>
  <si>
    <t>間接報價</t>
  </si>
  <si>
    <t>比率</t>
  </si>
  <si>
    <t>自</t>
  </si>
  <si>
    <t>外幣</t>
  </si>
  <si>
    <t>NTD</t>
    <phoneticPr fontId="85" type="noConversion"/>
  </si>
  <si>
    <t>E</t>
  </si>
  <si>
    <t>2025.04.30</t>
  </si>
  <si>
    <t>X</t>
  </si>
  <si>
    <t>=</t>
  </si>
  <si>
    <t>EUR</t>
  </si>
  <si>
    <t>EUR</t>
    <phoneticPr fontId="27" type="noConversion"/>
  </si>
  <si>
    <t xml:space="preserve"> </t>
    <phoneticPr fontId="85" type="noConversion"/>
  </si>
  <si>
    <t>GBP</t>
  </si>
  <si>
    <t>CZK</t>
    <phoneticPr fontId="85" type="noConversion"/>
  </si>
  <si>
    <t>HUF</t>
    <phoneticPr fontId="85" type="noConversion"/>
  </si>
  <si>
    <t>CAD</t>
  </si>
  <si>
    <t>PLN</t>
    <phoneticPr fontId="85" type="noConversion"/>
  </si>
  <si>
    <t>DKK</t>
  </si>
  <si>
    <t>TRY</t>
    <phoneticPr fontId="85" type="noConversion"/>
  </si>
  <si>
    <t>CHF</t>
    <phoneticPr fontId="85" type="noConversion"/>
  </si>
  <si>
    <t>NOK</t>
    <phoneticPr fontId="85" type="noConversion"/>
  </si>
  <si>
    <t>SEK</t>
    <phoneticPr fontId="85" type="noConversion"/>
  </si>
  <si>
    <t>MXN</t>
    <phoneticPr fontId="85" type="noConversion"/>
  </si>
  <si>
    <t>BRL</t>
    <phoneticPr fontId="85" type="noConversion"/>
  </si>
  <si>
    <t>COP</t>
    <phoneticPr fontId="85" type="noConversion"/>
  </si>
  <si>
    <t>CLP</t>
    <phoneticPr fontId="85" type="noConversion"/>
  </si>
  <si>
    <t>ZAR</t>
    <phoneticPr fontId="85" type="noConversion"/>
  </si>
  <si>
    <t>AUD</t>
  </si>
  <si>
    <t>USD</t>
    <phoneticPr fontId="85" type="noConversion"/>
  </si>
  <si>
    <t>KRW</t>
  </si>
  <si>
    <t>INR</t>
    <phoneticPr fontId="85" type="noConversion"/>
  </si>
  <si>
    <t>MYR</t>
  </si>
  <si>
    <t>NZD</t>
  </si>
  <si>
    <t>RMB</t>
    <phoneticPr fontId="85" type="noConversion"/>
  </si>
  <si>
    <t>MOP</t>
    <phoneticPr fontId="85" type="noConversion"/>
  </si>
  <si>
    <t>PHP</t>
  </si>
  <si>
    <t>SGD</t>
  </si>
  <si>
    <t>THB</t>
  </si>
  <si>
    <t>IDR</t>
    <phoneticPr fontId="85" type="noConversion"/>
  </si>
  <si>
    <t>VND</t>
  </si>
  <si>
    <t>會計年度</t>
  </si>
  <si>
    <t>過帳期間</t>
  </si>
  <si>
    <t>迴轉</t>
  </si>
  <si>
    <t>短文</t>
  </si>
  <si>
    <t>借項/貸項指示碼</t>
  </si>
  <si>
    <t>借貸項指示碼</t>
  </si>
  <si>
    <t>幣別</t>
  </si>
  <si>
    <t>本國貨幣金額</t>
  </si>
  <si>
    <t>備用1</t>
  </si>
  <si>
    <t>描述</t>
  </si>
  <si>
    <t>內部員工編碼</t>
  </si>
  <si>
    <t>姓名</t>
  </si>
  <si>
    <t>文件表頭內文</t>
  </si>
  <si>
    <t>名稱</t>
  </si>
  <si>
    <t>功能範圍內文</t>
  </si>
  <si>
    <t>使用者名稱</t>
  </si>
  <si>
    <t>資產</t>
  </si>
  <si>
    <t>2025</t>
  </si>
  <si>
    <t>1</t>
  </si>
  <si>
    <t>勞務收入-集團聯屬</t>
  </si>
  <si>
    <t>H</t>
  </si>
  <si>
    <t>貸方</t>
  </si>
  <si>
    <t>IT03</t>
  </si>
  <si>
    <t>100002780</t>
  </si>
  <si>
    <t>勞務收入-集團聯屬(TM)</t>
  </si>
  <si>
    <t>S</t>
  </si>
  <si>
    <t>借方</t>
  </si>
  <si>
    <t>2024/12 客戶付費差旅暫估</t>
  </si>
  <si>
    <t>FICO16</t>
  </si>
  <si>
    <t>2</t>
  </si>
  <si>
    <t>3</t>
  </si>
  <si>
    <t>4</t>
  </si>
  <si>
    <t>1800026013</t>
  </si>
  <si>
    <t>緯創資通股份有限公司</t>
  </si>
  <si>
    <t>1800028819</t>
  </si>
  <si>
    <t>1800028584</t>
  </si>
  <si>
    <t>緯育股份有限公司</t>
  </si>
  <si>
    <t>1800027833</t>
  </si>
  <si>
    <t>緯穎科技服務股份有限公司</t>
  </si>
  <si>
    <t>1800027839</t>
  </si>
  <si>
    <t>1800027840</t>
  </si>
  <si>
    <t>1800027841</t>
  </si>
  <si>
    <t>1800027842</t>
  </si>
  <si>
    <t>1800027843</t>
  </si>
  <si>
    <t>1800027845</t>
  </si>
  <si>
    <t>1800027847</t>
  </si>
  <si>
    <t>1800027848</t>
  </si>
  <si>
    <t>1800027849</t>
  </si>
  <si>
    <t>1800027850</t>
  </si>
  <si>
    <t>1800027851</t>
  </si>
  <si>
    <t>1800027913</t>
  </si>
  <si>
    <t>1800027914</t>
  </si>
  <si>
    <t>1800027917</t>
  </si>
  <si>
    <t>1800028037</t>
  </si>
  <si>
    <t>1800028083</t>
  </si>
  <si>
    <t>1800028084</t>
  </si>
  <si>
    <t>1800028085</t>
  </si>
  <si>
    <t>1800028164</t>
  </si>
  <si>
    <t>1800028165</t>
  </si>
  <si>
    <t>1800028195</t>
  </si>
  <si>
    <t>1800028367</t>
  </si>
  <si>
    <t>1800027844</t>
  </si>
  <si>
    <t>1800027846</t>
  </si>
  <si>
    <t>1800028036</t>
  </si>
  <si>
    <t>1800027590</t>
  </si>
  <si>
    <t>發票作廢重立暫估收入</t>
  </si>
  <si>
    <t>1800027591</t>
  </si>
  <si>
    <t>1800027592</t>
  </si>
  <si>
    <t>1800027593</t>
  </si>
  <si>
    <t>1800027594</t>
  </si>
  <si>
    <t>1800027595</t>
  </si>
  <si>
    <t>1800027596</t>
  </si>
  <si>
    <t>1800027597</t>
  </si>
  <si>
    <t>1800028820</t>
  </si>
  <si>
    <t>1800028821</t>
  </si>
  <si>
    <t>1800028822</t>
  </si>
  <si>
    <t>1800028823</t>
  </si>
  <si>
    <t>1800027598</t>
  </si>
  <si>
    <t>1800027599</t>
  </si>
  <si>
    <t>1800027600</t>
  </si>
  <si>
    <t>1800027601</t>
  </si>
  <si>
    <t>1800027602</t>
  </si>
  <si>
    <t>1800027603</t>
  </si>
  <si>
    <t>1800027604</t>
  </si>
  <si>
    <t>1800027788</t>
  </si>
  <si>
    <t>1800027789</t>
  </si>
  <si>
    <t>1800027790</t>
  </si>
  <si>
    <t>1800027791</t>
  </si>
  <si>
    <t>1800027792</t>
  </si>
  <si>
    <t>1800027793</t>
  </si>
  <si>
    <t>1800027794</t>
  </si>
  <si>
    <t>1800027795</t>
  </si>
  <si>
    <t>1800027796</t>
  </si>
  <si>
    <t>1800027797</t>
  </si>
  <si>
    <t>1800027798</t>
  </si>
  <si>
    <t>1800027799</t>
  </si>
  <si>
    <t>1800027800</t>
  </si>
  <si>
    <t>1800027801</t>
  </si>
  <si>
    <t>1800027802</t>
  </si>
  <si>
    <t>1800027803</t>
  </si>
  <si>
    <t>1800027804</t>
  </si>
  <si>
    <t>1800027805</t>
  </si>
  <si>
    <t>1800027806</t>
  </si>
  <si>
    <t>1800027807</t>
  </si>
  <si>
    <t>1800027823</t>
  </si>
  <si>
    <t>1800027824</t>
  </si>
  <si>
    <t>1800027825</t>
  </si>
  <si>
    <t>1800028032</t>
  </si>
  <si>
    <t>1800028077</t>
  </si>
  <si>
    <t>1800028124</t>
  </si>
  <si>
    <t>1800028162</t>
  </si>
  <si>
    <t>1800028193</t>
  </si>
  <si>
    <t>1800027653</t>
  </si>
  <si>
    <t>1800027775</t>
  </si>
  <si>
    <t>1800027776</t>
  </si>
  <si>
    <t>1800027777</t>
  </si>
  <si>
    <t>1800027778</t>
  </si>
  <si>
    <t>1800027779</t>
  </si>
  <si>
    <t>1800027780</t>
  </si>
  <si>
    <t>1800027781</t>
  </si>
  <si>
    <t>1800027782</t>
  </si>
  <si>
    <t>1800027783</t>
  </si>
  <si>
    <t>1800027784</t>
  </si>
  <si>
    <t>1800027785</t>
  </si>
  <si>
    <t>1800027786</t>
  </si>
  <si>
    <t>1800027787</t>
  </si>
  <si>
    <t>1800027820</t>
  </si>
  <si>
    <t>1800027821</t>
  </si>
  <si>
    <t>1800027822</t>
  </si>
  <si>
    <t>1800027920</t>
  </si>
  <si>
    <t>1800028031</t>
  </si>
  <si>
    <t>1800028161</t>
  </si>
  <si>
    <t>1800028581</t>
  </si>
  <si>
    <t>1800028582</t>
  </si>
  <si>
    <t>1800028583</t>
  </si>
  <si>
    <t>1800028683</t>
  </si>
  <si>
    <t>1800028713</t>
  </si>
  <si>
    <t>1800028770</t>
  </si>
  <si>
    <t>1800028771</t>
  </si>
  <si>
    <t>1800028783</t>
  </si>
  <si>
    <t>1800028825</t>
  </si>
  <si>
    <t>1800028826</t>
  </si>
  <si>
    <t>1800028838</t>
  </si>
  <si>
    <t>1800013608</t>
  </si>
  <si>
    <t>1800016355</t>
  </si>
  <si>
    <t>1800028835</t>
  </si>
  <si>
    <t>1800023502</t>
  </si>
  <si>
    <t>1800023142</t>
  </si>
  <si>
    <t>1800016812</t>
  </si>
  <si>
    <t>1800011956</t>
  </si>
  <si>
    <t>1800011957</t>
  </si>
  <si>
    <t>1800011958</t>
  </si>
  <si>
    <t>1800011959</t>
  </si>
  <si>
    <t>1800011960</t>
  </si>
  <si>
    <t>1800011961</t>
  </si>
  <si>
    <t>1800011962</t>
  </si>
  <si>
    <t>1800012092</t>
  </si>
  <si>
    <t>1800011968</t>
  </si>
  <si>
    <t>1800012093</t>
  </si>
  <si>
    <t>1800011969</t>
  </si>
  <si>
    <t>1800011970</t>
  </si>
  <si>
    <t>1800011971</t>
  </si>
  <si>
    <t>1800011972</t>
  </si>
  <si>
    <t>1800011973</t>
  </si>
  <si>
    <t>1800011974</t>
  </si>
  <si>
    <t>1800011975</t>
  </si>
  <si>
    <t>1800011976</t>
  </si>
  <si>
    <t>1800011977</t>
  </si>
  <si>
    <t>1800011978</t>
  </si>
  <si>
    <t>1800011979</t>
  </si>
  <si>
    <t>1800011980</t>
  </si>
  <si>
    <t>1800011981</t>
  </si>
  <si>
    <t>1800011982</t>
  </si>
  <si>
    <t>1800011983</t>
  </si>
  <si>
    <t>1800011984</t>
  </si>
  <si>
    <t>1800011985</t>
  </si>
  <si>
    <t>1800011986</t>
  </si>
  <si>
    <t>1800011987</t>
  </si>
  <si>
    <t>1800011988</t>
  </si>
  <si>
    <t>1800011989</t>
  </si>
  <si>
    <t>1800011990</t>
  </si>
  <si>
    <t>1800011991</t>
  </si>
  <si>
    <t>1800011992</t>
  </si>
  <si>
    <t>1800012094</t>
  </si>
  <si>
    <t>1800012095</t>
  </si>
  <si>
    <t>1800012096</t>
  </si>
  <si>
    <t>1800012097</t>
  </si>
  <si>
    <t>1800012098</t>
  </si>
  <si>
    <t>1800012099</t>
  </si>
  <si>
    <t>1800012100</t>
  </si>
  <si>
    <t>1800012101</t>
  </si>
  <si>
    <t>1800012102</t>
  </si>
  <si>
    <t>1800012103</t>
  </si>
  <si>
    <t>1800012104</t>
  </si>
  <si>
    <t>1800012105</t>
  </si>
  <si>
    <t>1800012106</t>
  </si>
  <si>
    <t>1800012107</t>
  </si>
  <si>
    <t>1800012108</t>
  </si>
  <si>
    <t>1800012109</t>
  </si>
  <si>
    <t>1800011993</t>
  </si>
  <si>
    <t>1800012234</t>
  </si>
  <si>
    <t>1800012159</t>
  </si>
  <si>
    <t>1800012160</t>
  </si>
  <si>
    <t>1800011723</t>
  </si>
  <si>
    <t>1800011724</t>
  </si>
  <si>
    <t>1800011725</t>
  </si>
  <si>
    <t>1800011726</t>
  </si>
  <si>
    <t>1800012161</t>
  </si>
  <si>
    <t>1800012235</t>
  </si>
  <si>
    <t>1800012069</t>
  </si>
  <si>
    <t>1800011727</t>
  </si>
  <si>
    <t>1800011728</t>
  </si>
  <si>
    <t>1800011729</t>
  </si>
  <si>
    <t>1800011730</t>
  </si>
  <si>
    <t>1800012162</t>
  </si>
  <si>
    <t>1800012163</t>
  </si>
  <si>
    <t>1800011731</t>
  </si>
  <si>
    <t>1800012164</t>
  </si>
  <si>
    <t>1800012165</t>
  </si>
  <si>
    <t>1800011732</t>
  </si>
  <si>
    <t>1800012236</t>
  </si>
  <si>
    <t>1800011733</t>
  </si>
  <si>
    <t>1800011734</t>
  </si>
  <si>
    <t>1800012070</t>
  </si>
  <si>
    <t>1800012166</t>
  </si>
  <si>
    <t>1800011735</t>
  </si>
  <si>
    <t>1800012071</t>
  </si>
  <si>
    <t>1800012237</t>
  </si>
  <si>
    <t>1800011736</t>
  </si>
  <si>
    <t>1800012167</t>
  </si>
  <si>
    <t>1800011737</t>
  </si>
  <si>
    <t>1800012168</t>
  </si>
  <si>
    <t>1800012169</t>
  </si>
  <si>
    <t>1800011994</t>
  </si>
  <si>
    <t>1800012110</t>
  </si>
  <si>
    <t>1800011995</t>
  </si>
  <si>
    <t>1800011963</t>
  </si>
  <si>
    <t>1800011742</t>
  </si>
  <si>
    <t>1800012170</t>
  </si>
  <si>
    <t>1800011741</t>
  </si>
  <si>
    <t>1800011997</t>
  </si>
  <si>
    <t>1800012238</t>
  </si>
  <si>
    <t>1800011996</t>
  </si>
  <si>
    <t>1800011964</t>
  </si>
  <si>
    <t>1800011965</t>
  </si>
  <si>
    <t>1800011966</t>
  </si>
  <si>
    <t>1800011967</t>
  </si>
  <si>
    <t>1800016813</t>
  </si>
  <si>
    <t>1800012207</t>
  </si>
  <si>
    <t>關係人代號</t>
    <phoneticPr fontId="32" type="noConversion"/>
  </si>
  <si>
    <t>關係企業(人)</t>
  </si>
  <si>
    <t>創建時間：2025-08-21 10:30:24</t>
  </si>
  <si>
    <t>關係企業(人)編號</t>
  </si>
  <si>
    <t>關係企業(人)全名</t>
  </si>
  <si>
    <t>中文名稱</t>
  </si>
  <si>
    <t>國別</t>
  </si>
  <si>
    <t>關閉時間</t>
  </si>
  <si>
    <t>備註</t>
  </si>
  <si>
    <t>960804</t>
  </si>
  <si>
    <t>WNC NeWeb India Private Limited</t>
  </si>
  <si>
    <t>INR</t>
  </si>
  <si>
    <t>India</t>
  </si>
  <si>
    <t>WNC-NIN(2025/06)</t>
  </si>
  <si>
    <t>960760</t>
  </si>
  <si>
    <t>Wistron Ventures Corporation</t>
  </si>
  <si>
    <t>緯創創業投資股份有限公司</t>
  </si>
  <si>
    <t>Taiwan</t>
  </si>
  <si>
    <t>WHQ-WVC(2025/06)</t>
  </si>
  <si>
    <t>960758</t>
  </si>
  <si>
    <t>Wintellgent Technology Corporation</t>
  </si>
  <si>
    <t>緯銘科技股份有限公司</t>
  </si>
  <si>
    <t>WIA-WIT (2025/02 投入資金)</t>
  </si>
  <si>
    <t>960003</t>
  </si>
  <si>
    <t>INTERNATIONAL STANDARDS LABORATORY CORP.</t>
  </si>
  <si>
    <t>翔智科技股份有限公司</t>
  </si>
  <si>
    <t>960005</t>
  </si>
  <si>
    <t>Fullerton Ltd.</t>
  </si>
  <si>
    <t>富理東有限公司</t>
  </si>
  <si>
    <t>Samoa</t>
  </si>
  <si>
    <t>960006</t>
  </si>
  <si>
    <t>Zhongshan Deyi Electrical Equipment Co.,Ltd.</t>
  </si>
  <si>
    <t>中山市德益電器有限公司</t>
  </si>
  <si>
    <t>China</t>
  </si>
  <si>
    <t>960007</t>
  </si>
  <si>
    <t>LIAN-YI PRECISION (ZHONGSHAN) INC.</t>
  </si>
  <si>
    <t>聯益精密(中山)有限公司</t>
  </si>
  <si>
    <t>960008</t>
  </si>
  <si>
    <t xml:space="preserve">LIAN-YI (FAR EAST) LTD. </t>
  </si>
  <si>
    <t>聯益遠東股份有限公司</t>
  </si>
  <si>
    <t>960020</t>
  </si>
  <si>
    <t>理本投資有限公司</t>
  </si>
  <si>
    <t>960029</t>
  </si>
  <si>
    <t>CHANGING INFORMATION TECHNOLOGY INC.</t>
  </si>
  <si>
    <t>全景軟體股份有限公司</t>
  </si>
  <si>
    <t>Original company English name &amp; Brief name: Formosoft International Inc.  (FII)</t>
  </si>
  <si>
    <t>960037</t>
  </si>
  <si>
    <t>Wistron K.K.</t>
  </si>
  <si>
    <t>Japan</t>
  </si>
  <si>
    <t>WiAdvance Technology Corporation</t>
  </si>
  <si>
    <t>2015/07/02 更名" 緯謙科技股份有限公司"_x000D_
Old: 新碁科技股份有限公司(Anextek Global Incorporated)</t>
  </si>
  <si>
    <t xml:space="preserve">AII Holding Corporation </t>
  </si>
  <si>
    <t>AIPG之海外控股公司</t>
  </si>
  <si>
    <t>B.V.I.</t>
  </si>
  <si>
    <t>960088</t>
  </si>
  <si>
    <t>SMS Infocomm Corporation</t>
  </si>
  <si>
    <t>U.S.A.</t>
  </si>
  <si>
    <t>2010/11/1 oriainal name:Wistron Infocomm (Texas) Corporation</t>
  </si>
  <si>
    <t>960125</t>
  </si>
  <si>
    <t>SMS (Kunshan) Co., Ltd</t>
  </si>
  <si>
    <t>昆山緯隆供應鏈管理有限公司</t>
  </si>
  <si>
    <t>原名:昆山緯隆電腦技術服務有限公司, 2019/3 更名</t>
  </si>
  <si>
    <t>960126</t>
  </si>
  <si>
    <t>Wistron LLC</t>
  </si>
  <si>
    <t>960132</t>
  </si>
  <si>
    <t>Wistron InfoComm (Shanghai) Corporation</t>
  </si>
  <si>
    <t>緯創資通 (上海)有限公司</t>
  </si>
  <si>
    <t>Wistron InfoComm (Zhongshan) Corporation</t>
  </si>
  <si>
    <t>緯創資通 (中山)有限公司</t>
  </si>
  <si>
    <t>960135</t>
  </si>
  <si>
    <t>Wistron Mexico, S.A. de C.V.</t>
  </si>
  <si>
    <t>Mexico</t>
  </si>
  <si>
    <t>900195</t>
  </si>
  <si>
    <t>Wise Cap Limited Company</t>
  </si>
  <si>
    <t>鼎創有限公司</t>
  </si>
  <si>
    <t>Brief name &amp; English name changed, original name:1.ASC &amp; Acer SoftCapital Limited 2.Wise Cap Ltd.(2010/8/3changed)</t>
  </si>
  <si>
    <t>Wistron Corporation</t>
  </si>
  <si>
    <t>960290</t>
  </si>
  <si>
    <t>Cowin Worldwide Corporation</t>
  </si>
  <si>
    <t>可盈國際股份有限公司</t>
  </si>
  <si>
    <t>960296</t>
  </si>
  <si>
    <t>Wistron InfoComm Technology (America) Corporation</t>
  </si>
  <si>
    <t>960297</t>
  </si>
  <si>
    <t>Win Smart CO., LTD.</t>
  </si>
  <si>
    <t>英屬維京群島緯穎有限公司</t>
  </si>
  <si>
    <t>960302</t>
  </si>
  <si>
    <t>Wistron InfoComm (Kunshan) Co., Ltd.</t>
  </si>
  <si>
    <t>緯創資通(昆山)有限公司</t>
  </si>
  <si>
    <t>Brief Names changed, original name : WKS</t>
  </si>
  <si>
    <t>960312</t>
  </si>
  <si>
    <t>Xserve (BVI) Corp.</t>
  </si>
  <si>
    <t>960365</t>
  </si>
  <si>
    <t>WIS PRECISION (KUNSHAN) CO., LTD.</t>
  </si>
  <si>
    <t>緯立資訊配件(昆山)有限公司</t>
  </si>
  <si>
    <t>960377</t>
  </si>
  <si>
    <t>Wistron Service (Kunshan) Corp.</t>
  </si>
  <si>
    <t>緯騰技術服務(昆山)有限公司</t>
  </si>
  <si>
    <t>960387</t>
  </si>
  <si>
    <t>MINDFORCE HOLDINGS LIMITED</t>
  </si>
  <si>
    <t>960388</t>
  </si>
  <si>
    <t>Wistron Hong Kong Limited</t>
  </si>
  <si>
    <t>緯創香港有限公司</t>
  </si>
  <si>
    <t>H.K.</t>
  </si>
  <si>
    <t>960601</t>
  </si>
  <si>
    <t>WisVision Corporation</t>
  </si>
  <si>
    <t>英屬維京群島緯駿有限公司</t>
  </si>
  <si>
    <t>960603</t>
  </si>
  <si>
    <t>Wistron InfoComm Technology (Zhongshan) Co., Ltd.</t>
  </si>
  <si>
    <t>緯聯電子科技(中山)有限公司</t>
  </si>
  <si>
    <t>ICT Service Management Solutions (India) Private Limited</t>
  </si>
  <si>
    <t>960606</t>
  </si>
  <si>
    <t>HSIEH-YUH TECHNOLOGY CO., LTD.</t>
  </si>
  <si>
    <t>協昱科技有限公司</t>
  </si>
  <si>
    <t>AIIH-HVBVI(詳 investment structure)</t>
  </si>
  <si>
    <t>960610</t>
  </si>
  <si>
    <t>HSIEH-YUH ELECTRONICS TECHNOLOGY (ZHONG SHAN) CO., LTD.</t>
  </si>
  <si>
    <t>協昱電子科技(中山)有限公司</t>
  </si>
  <si>
    <t>AIIH-HVBVI-HUZS(詳 investment structure)</t>
  </si>
  <si>
    <t>960616</t>
  </si>
  <si>
    <t>Wistron InfoComm (Taizhou) Co., Ltd.</t>
  </si>
  <si>
    <t>緯創資通(泰州)有限公司</t>
  </si>
  <si>
    <t>960619</t>
  </si>
  <si>
    <t>WIS PRECISION (TAIZHOU) CO., LTD.</t>
  </si>
  <si>
    <t>緯立資訊配件(泰州)有限公司</t>
  </si>
  <si>
    <t>960626</t>
  </si>
  <si>
    <t>Information SuperGrid Technology Global Inc.</t>
  </si>
  <si>
    <t>Seychelles</t>
  </si>
  <si>
    <t>960628</t>
  </si>
  <si>
    <t>SMS InfoComm Technology Services and Management Solutions Ltd.</t>
  </si>
  <si>
    <t>Reais</t>
  </si>
  <si>
    <t>Brazil</t>
  </si>
  <si>
    <t>Brazil：SMS InfoComm Servi?os e Gerenciamento de Solu??es de Tecnologia Ltda.</t>
  </si>
  <si>
    <t>960629</t>
  </si>
  <si>
    <t>SMS InfoComm Technology Services Limited Company</t>
  </si>
  <si>
    <t>Liras</t>
  </si>
  <si>
    <t>Turkey</t>
  </si>
  <si>
    <t>SMS INFOCOMM TEKNOLOJ? SERV?S L?M?TED ??RKET?</t>
  </si>
  <si>
    <t>960630</t>
  </si>
  <si>
    <t>Information SuperGrid Technology China Limited</t>
  </si>
  <si>
    <t>信息超級網絡科技中國有限公司</t>
  </si>
  <si>
    <t>Hong Kong</t>
  </si>
  <si>
    <t>960631</t>
  </si>
  <si>
    <t>T-CONN PRECISION CORPORATION</t>
  </si>
  <si>
    <t>太康精密股份有限公司</t>
  </si>
  <si>
    <t>960632</t>
  </si>
  <si>
    <t>T-CONN PRECISION(Zhongshan) CORPORATION</t>
  </si>
  <si>
    <t>太康精密(中山)有限公司</t>
  </si>
  <si>
    <t>960633</t>
  </si>
  <si>
    <t>Super Progressive Ltd.</t>
  </si>
  <si>
    <t>Mauritius</t>
  </si>
  <si>
    <t>960636</t>
  </si>
  <si>
    <t>Wistron GreenTech(Texas) Corporation</t>
  </si>
  <si>
    <t>緯創綠資源事業(德州)分公司</t>
  </si>
  <si>
    <t>960637</t>
  </si>
  <si>
    <t>Wistron Advanced Materials(Kunshan) Co. Ltd</t>
  </si>
  <si>
    <t>緯潤高新材料(昆山)有限公司</t>
  </si>
  <si>
    <t>960642</t>
  </si>
  <si>
    <t xml:space="preserve"> Wistron InfoComm (CHONGQING) Co.Ltd.</t>
  </si>
  <si>
    <t>緯創資通(重慶)有限公司</t>
  </si>
  <si>
    <t>960643</t>
  </si>
  <si>
    <t>HERACLES ENTERPRISES LIMITED</t>
  </si>
  <si>
    <t>原WHQ-HCL(30%) ,2023/10 WMMY-WCL(70%) 成為子公司</t>
  </si>
  <si>
    <t>960645</t>
  </si>
  <si>
    <t>Wistron Investment (Malaysia) Sdn. Bhd.</t>
  </si>
  <si>
    <t>Malaysia</t>
  </si>
  <si>
    <t>HCL-WIMY</t>
  </si>
  <si>
    <t>960646</t>
  </si>
  <si>
    <t>Wistron Hong Kong Holding Limited</t>
  </si>
  <si>
    <t>緯創香港投資控股有限公司</t>
  </si>
  <si>
    <t>960647</t>
  </si>
  <si>
    <t xml:space="preserve">Wistron Investment (Sichuan) Co., Ltd. </t>
  </si>
  <si>
    <t>緯創投資(四川)有限公司</t>
  </si>
  <si>
    <t xml:space="preserve">緯創投資(四川)有限公司6/8更名 </t>
  </si>
  <si>
    <t>960648</t>
  </si>
  <si>
    <t>Wistron InfoComm (Chengdu) Co., Ltd.</t>
  </si>
  <si>
    <t>緯創資通(成都)有限公司</t>
  </si>
  <si>
    <t>960649</t>
  </si>
  <si>
    <t>Service Management Solutions Mexico S.A. DE C.V.</t>
  </si>
  <si>
    <t>MXN</t>
  </si>
  <si>
    <t>960651</t>
  </si>
  <si>
    <t>SMS InfoComm (Czech) s.r.o.</t>
  </si>
  <si>
    <t>CZK</t>
  </si>
  <si>
    <t>Czech</t>
  </si>
  <si>
    <t>960657</t>
  </si>
  <si>
    <t>Hartec Asia Pte Ltd</t>
  </si>
  <si>
    <t>Singapore</t>
  </si>
  <si>
    <t>960659</t>
  </si>
  <si>
    <t>Wistron Foundation</t>
  </si>
  <si>
    <t>財團法人緯創人文基金會</t>
  </si>
  <si>
    <t>960665</t>
  </si>
  <si>
    <t>Maya International Company, Ltd.</t>
  </si>
  <si>
    <t>馬雅資訊股份有限公司</t>
  </si>
  <si>
    <t>WHQ - MAYA     /  WCL - MAYA</t>
  </si>
  <si>
    <t>960667</t>
  </si>
  <si>
    <t xml:space="preserve">SMS Infocomm Global Service (CQ) </t>
  </si>
  <si>
    <t>緯騰（重慶）信息技術服務有限公司</t>
  </si>
  <si>
    <t>WHQ- WSCQ(2016/12 投入資金)</t>
  </si>
  <si>
    <t>960671</t>
  </si>
  <si>
    <t>WiseCap (Hong Kong) Limited</t>
  </si>
  <si>
    <t>鼎創香港有限公司</t>
  </si>
  <si>
    <t>WHQ - WCHK  (2013/9 投入資金)</t>
  </si>
  <si>
    <t>960672</t>
  </si>
  <si>
    <t xml:space="preserve">Wistron InfoComm Technology Service (Kunshan) Co., Ltd. </t>
  </si>
  <si>
    <t xml:space="preserve">昆山緯績智能科技有限公司 </t>
  </si>
  <si>
    <t>WHQ - WINS -WRKS</t>
  </si>
  <si>
    <t>960675</t>
  </si>
  <si>
    <t>Formosa Prosonic Industries Berhad</t>
  </si>
  <si>
    <t>WHQ- FPI</t>
  </si>
  <si>
    <t>WIEDU CORPORATION</t>
  </si>
  <si>
    <t>WHQ - WEHK - WETW (原始申請WiEdu Corporation,後正式名稱有變更)</t>
  </si>
  <si>
    <t>960683</t>
  </si>
  <si>
    <t>Join-Link International Technology Co. Ltd.</t>
  </si>
  <si>
    <t>宗盈國際科技股份有限公司</t>
  </si>
  <si>
    <t>WHQ - JLH</t>
  </si>
  <si>
    <t>960685</t>
  </si>
  <si>
    <t>昆山映台電子科技有限公司</t>
  </si>
  <si>
    <t>WHQ - JLH - JLKS</t>
  </si>
  <si>
    <t>960688</t>
  </si>
  <si>
    <t>ICA Inc.</t>
  </si>
  <si>
    <t>重慶仙桃智能樣機創新中心有限公司</t>
  </si>
  <si>
    <t xml:space="preserve">WCQ </t>
  </si>
  <si>
    <t>960690</t>
  </si>
  <si>
    <t>Wistron InfoComm Technology (Texas) Corporation</t>
  </si>
  <si>
    <t>USA</t>
  </si>
  <si>
    <t>WHQ-&gt;WLLC-&gt;WITW</t>
  </si>
  <si>
    <t>960691</t>
  </si>
  <si>
    <t>SMS InfoComm (Singapore) Pte. Ltd.</t>
  </si>
  <si>
    <t>緯隆國際新加坡股份有限公司</t>
  </si>
  <si>
    <t>功能性貨幣由SGD 改成 USD' 2016/01/01 生效</t>
  </si>
  <si>
    <t>960695</t>
  </si>
  <si>
    <t>Wistron Medical Tech Holding Company</t>
  </si>
  <si>
    <t>緯創生技投資控股股份有限公司</t>
  </si>
  <si>
    <t>WHQ -&gt; WMH</t>
  </si>
  <si>
    <t>Wistron Medical Technology Corporation</t>
  </si>
  <si>
    <t>緯創醫學科技股份有限公司</t>
  </si>
  <si>
    <t>WHQ -&gt; WMH -&gt; WMT</t>
  </si>
  <si>
    <t>Wistron Digital Technology Holding Company</t>
  </si>
  <si>
    <t>緯創數技投資控股股份有限公司</t>
  </si>
  <si>
    <t>WHQ -&gt; WDH</t>
  </si>
  <si>
    <t>960699</t>
  </si>
  <si>
    <t>Hartec Technology (Kunshan) Co.,Ltd.</t>
  </si>
  <si>
    <t>赫得納米科技(昆山)有限公司</t>
  </si>
  <si>
    <t>960657_100%子公司</t>
  </si>
  <si>
    <t>960700</t>
  </si>
  <si>
    <t>Wistron Medical Tech (Chongqing) CO.,LTD.</t>
  </si>
  <si>
    <t>重慶緯創醫療科技有限公司</t>
  </si>
  <si>
    <t>WHQ-WMH-WMT-WMCQ(2016/10注資)</t>
  </si>
  <si>
    <t>WIBASE INDUSTRIAL SOLUTIONS INC.</t>
  </si>
  <si>
    <t>緯昌科技股份有限公司</t>
  </si>
  <si>
    <t>(2017/01 廣昌改為緯昌);(2020/11/4 轉為子公司)</t>
  </si>
  <si>
    <t>960703</t>
  </si>
  <si>
    <t>Free Bionics, Inc</t>
  </si>
  <si>
    <t>Cayman</t>
  </si>
  <si>
    <t>WMH-Freedom</t>
  </si>
  <si>
    <t>960704</t>
  </si>
  <si>
    <t xml:space="preserve">Pell Bio-Med Technology Co., Ltd. </t>
  </si>
  <si>
    <t>沛爾生技醫藥股份有限公司</t>
  </si>
  <si>
    <t>WMH-PELL</t>
  </si>
  <si>
    <t>960705</t>
  </si>
  <si>
    <t xml:space="preserve">Wistron Technology Service (America) Corporation </t>
  </si>
  <si>
    <t>WHQ-WTS((2017/11 投入資金)</t>
  </si>
  <si>
    <t>960707</t>
  </si>
  <si>
    <t>Wistron InfoComm (Philippines) Corporation</t>
  </si>
  <si>
    <t>緯創資通(菲律賓)股份有限公司</t>
  </si>
  <si>
    <t>Philippines</t>
  </si>
  <si>
    <t>SAP 記帳幣別由PHP 改成 USD, 功能性貨幣仍為USD (2018/1/1適用)</t>
  </si>
  <si>
    <t>960709</t>
  </si>
  <si>
    <t xml:space="preserve">福寶科技股份有限公司 </t>
  </si>
  <si>
    <t>Free Bionics 之子公司</t>
  </si>
  <si>
    <t>960710</t>
  </si>
  <si>
    <t>Free Bionics Japan Inc.</t>
  </si>
  <si>
    <t>FREE Bionics Japan株式會社</t>
  </si>
  <si>
    <t>960712</t>
  </si>
  <si>
    <t xml:space="preserve">Wistron InfoComm (Czech), s.r.o. </t>
  </si>
  <si>
    <t>For WCZ 功能性貨幣轉換為USD(2019/1/1/適用)</t>
  </si>
  <si>
    <t>960714</t>
  </si>
  <si>
    <t>Abilliant Corporation</t>
  </si>
  <si>
    <t>郁創科技股份有限公司</t>
  </si>
  <si>
    <t>WHQ-WCL-WAC</t>
  </si>
  <si>
    <t>960715</t>
  </si>
  <si>
    <t xml:space="preserve">B Temia Asia Pte Ltd.      </t>
  </si>
  <si>
    <t xml:space="preserve">WHQ-WMH-BTA </t>
  </si>
  <si>
    <t>960717</t>
  </si>
  <si>
    <t>XTRONICS(Nanjing) Automotive Intelligent Technologies Co., Ltd.</t>
  </si>
  <si>
    <t>蔚隆(南京)汽車智能科技有限公司</t>
  </si>
  <si>
    <t>WAKS-XTRNA</t>
  </si>
  <si>
    <t>960718</t>
  </si>
  <si>
    <t>XTRONICS (Nanjing) Electronics Technology Co., Ltd</t>
  </si>
  <si>
    <t>南京蔚隆汽車電子科技有限公司</t>
  </si>
  <si>
    <t>蔚隆(南京)汽車智能之子公司</t>
  </si>
  <si>
    <t>960719</t>
  </si>
  <si>
    <t>XTRONICS(Kunshan)Electronics Technology Co.,Ltd</t>
  </si>
  <si>
    <t xml:space="preserve">蔚隆(昆山)汽車電子有限公司 </t>
  </si>
  <si>
    <t>WAKS-XTRKS(原為蔚隆(南京)子公司, 2019/10 跟蔚隆(南京)購買老股)</t>
  </si>
  <si>
    <t>960720</t>
  </si>
  <si>
    <t>Wistron Technology (Malaysia) Sdn. Bhd.</t>
  </si>
  <si>
    <t>功能性貨幣由 MYR改成 USD, 生效日為2019/08</t>
  </si>
  <si>
    <t>960721</t>
  </si>
  <si>
    <t xml:space="preserve">Wistron InfoComm  Mexico S.A. de C.V. </t>
  </si>
  <si>
    <t>2020/3 spin-off from WMX</t>
  </si>
  <si>
    <t>960722</t>
  </si>
  <si>
    <t>Wistron InfoComm (Vietnam) Co., Ltd</t>
  </si>
  <si>
    <t>Vietnam</t>
  </si>
  <si>
    <t>WHQ-WVN ,為有限公司不發行股票(2020/06 effective)</t>
  </si>
  <si>
    <t>960724</t>
  </si>
  <si>
    <t>Smartiply India Private Limited</t>
  </si>
  <si>
    <t>WMMI-STI(2020/10資本金投入) =&gt; 2023/03 更改架構WIN-STI</t>
  </si>
  <si>
    <t>960726</t>
  </si>
  <si>
    <t>B-TEMIA INC.</t>
  </si>
  <si>
    <t>Canada</t>
  </si>
  <si>
    <t>WMH-BTI (2025/04從關聯企業變更為子公司))</t>
  </si>
  <si>
    <t>960727</t>
  </si>
  <si>
    <t>Wistron Medical Technology Japan K. K.</t>
  </si>
  <si>
    <t>WMH-WMT-BTA-WMJP (2020/05 effective)(2023/03更名)</t>
  </si>
  <si>
    <t>960731</t>
  </si>
  <si>
    <t>Wistron Optronics (Kunshan) Co. , Ltd.</t>
  </si>
  <si>
    <t>緯視晶光電(昆山)有限公司</t>
  </si>
  <si>
    <t>For WOK(960032) 功能性貨幣轉換為USD(2021/04 effective)</t>
  </si>
  <si>
    <t>960732</t>
  </si>
  <si>
    <t>NICE Licensing LLC.</t>
  </si>
  <si>
    <t>WHQ-NICE</t>
  </si>
  <si>
    <t>960733</t>
  </si>
  <si>
    <t>Wistron InfoComm Computer (Chengdu)Co.,Ltd</t>
  </si>
  <si>
    <t>成都緯成計算機有限公司</t>
  </si>
  <si>
    <t>WSC-WCD</t>
  </si>
  <si>
    <t>960734</t>
  </si>
  <si>
    <t>WISTRON MEDICAL TECHNOLOGY MALAYSIA SDN. BHD.</t>
  </si>
  <si>
    <t>WMH-WMT-BTA-WMKL,(2023/01更名)_x000D_
Original company English name KEEOGO MALAYSIA SDN. BHD.</t>
  </si>
  <si>
    <t>960735</t>
  </si>
  <si>
    <t>緯成資產管理股份有限公司</t>
  </si>
  <si>
    <t>WHQ-WCA</t>
  </si>
  <si>
    <t>960736</t>
  </si>
  <si>
    <t>KAOHSIUNG OPTO-ELECTRONICS INC.</t>
  </si>
  <si>
    <t>高雄晶傑達光電科技股份有限公司</t>
  </si>
  <si>
    <t>WCL-KOE(2021/12/1 Effective)</t>
  </si>
  <si>
    <t>960739</t>
  </si>
  <si>
    <t xml:space="preserve">IKALA GLOBAL ONLINE CORP.  </t>
  </si>
  <si>
    <t>WDH-IKALA2(報表幣別轉換USD-&gt; NTD,2022/01 effective)</t>
  </si>
  <si>
    <t>960740</t>
  </si>
  <si>
    <t>Wistron Green Energy Holding Company</t>
  </si>
  <si>
    <t>緯創綠能控股股份有限公司</t>
  </si>
  <si>
    <t>WHQ-WGEH</t>
  </si>
  <si>
    <t>960741</t>
  </si>
  <si>
    <t>RETRONIX TECHNOLOGY INC.</t>
  </si>
  <si>
    <t>瑞相科技股份有限公司</t>
  </si>
  <si>
    <t>2025-04-30 00:00:00.0</t>
  </si>
  <si>
    <t>WCL-RTX_x000D_
2025/04 處分</t>
  </si>
  <si>
    <t>960743</t>
  </si>
  <si>
    <t>Wistron Automotive Electronics (India) Private Limited</t>
  </si>
  <si>
    <t>2025-03-31 00:00:00.0</t>
  </si>
  <si>
    <t>WMMY-WAEI</t>
  </si>
  <si>
    <t>960745</t>
  </si>
  <si>
    <t xml:space="preserve">Wistron Green Recycling Technology (Kunshan) Co., Ltd. </t>
  </si>
  <si>
    <t xml:space="preserve">緯晶綠能科技（昆山）有限公司 </t>
  </si>
  <si>
    <t>WAKS-WTKS(2023/01注資)</t>
  </si>
  <si>
    <t>960746</t>
  </si>
  <si>
    <t xml:space="preserve">AiSails Power Inc. </t>
  </si>
  <si>
    <t xml:space="preserve">智帆風能股份有限公司  </t>
  </si>
  <si>
    <t>WGEH-AIS (2022/11注資)</t>
  </si>
  <si>
    <t>960747</t>
  </si>
  <si>
    <t xml:space="preserve">Mobility Technology Group Inc. </t>
  </si>
  <si>
    <t>WHQ-MTGI</t>
  </si>
  <si>
    <t>960749</t>
  </si>
  <si>
    <t>WISTRON TECHNOLOGY (VIETNAM) Co., Ltd</t>
  </si>
  <si>
    <t>WHQ-WTVN</t>
  </si>
  <si>
    <t>960751</t>
  </si>
  <si>
    <t>WisLab Corporation</t>
  </si>
  <si>
    <t>WHQ-WAE (2024/2 effective)_x000D_
2025/03更名為WLC(WisLab Corporation)_x000D_
2025/04From WLC to WisLab</t>
  </si>
  <si>
    <t>960752</t>
  </si>
  <si>
    <t>GEOSAT Aerospace &amp; Technology Inc.</t>
  </si>
  <si>
    <t>經緯航太科技股份有限公司</t>
  </si>
  <si>
    <t>WCL-GEOSAT</t>
  </si>
  <si>
    <t>960753</t>
  </si>
  <si>
    <t>Taiwan Space and Communications CO., LTD.</t>
  </si>
  <si>
    <t>台灣太空通訊股份有限公司</t>
  </si>
  <si>
    <t>WHQ-TASC</t>
  </si>
  <si>
    <t>962000</t>
  </si>
  <si>
    <t>ANWITH TECHNOLOGY CORPORATION</t>
  </si>
  <si>
    <t>緯聰科技股份有限公司</t>
  </si>
  <si>
    <t>WHQ - WCHQ (2013/9 投入資金)</t>
  </si>
  <si>
    <t>Wiwynn Corporation</t>
  </si>
  <si>
    <t>WHQ - WYHQ</t>
  </si>
  <si>
    <t>960910</t>
  </si>
  <si>
    <t>Wiwynn International Corporation</t>
  </si>
  <si>
    <t>WYHQ - WYUDE(原WYUDE)</t>
  </si>
  <si>
    <t>960930</t>
  </si>
  <si>
    <t>Wiwynn Technology Service Japan, Inc.</t>
  </si>
  <si>
    <t>WYHQ - WYJP</t>
  </si>
  <si>
    <t>960940</t>
  </si>
  <si>
    <t>Wiwynn Korea Ltd.</t>
  </si>
  <si>
    <t>Korea</t>
  </si>
  <si>
    <t>WYHQ - WYKR</t>
  </si>
  <si>
    <t>960950</t>
  </si>
  <si>
    <t>Wiwynn Technology Service Hong Kong Limited</t>
  </si>
  <si>
    <t>WYHQ - WYHK</t>
  </si>
  <si>
    <t>Wiwynn Technology Service KunShan Ltd.</t>
  </si>
  <si>
    <t>緯穎技術服務(昆山)有限公司</t>
  </si>
  <si>
    <t>WYHQ - WYHK - WYKS</t>
  </si>
  <si>
    <t>960970</t>
  </si>
  <si>
    <t>Wiwynn Technology Service Malaysia SDN. BHD.</t>
  </si>
  <si>
    <t>WYHQ - WYMY(2017/09 已投入資金)</t>
  </si>
  <si>
    <t>960980</t>
  </si>
  <si>
    <t>Wiwynn Mexico, S.A. de C.V.</t>
  </si>
  <si>
    <t>WYHQ - WYMX (2019/02 投入資金)</t>
  </si>
  <si>
    <t>960990</t>
  </si>
  <si>
    <t>Wiwynn Technology Service Mexico SA De CV</t>
  </si>
  <si>
    <t>WYHQ - WYSMX (222/05 投入資金)</t>
  </si>
  <si>
    <t>960901</t>
  </si>
  <si>
    <t>LIQUIDSTACK HOLDING B. V.</t>
  </si>
  <si>
    <t>Netherlands</t>
  </si>
  <si>
    <t>WYHQ-Liquid</t>
  </si>
  <si>
    <t>960052</t>
  </si>
  <si>
    <t>Wistron Neweb(Kunshan)Corporation</t>
  </si>
  <si>
    <t>啟新通訊(昆山)有限公司</t>
  </si>
  <si>
    <t>Brief name changed, original name :WNEKS</t>
  </si>
  <si>
    <t>960084</t>
  </si>
  <si>
    <t>NEWEB SERVICE (KUNSHAN) CORPORATION</t>
  </si>
  <si>
    <t>啟承技術服務(昆山)有限公司</t>
  </si>
  <si>
    <t>WNC Corporation</t>
  </si>
  <si>
    <t>啟碁科技股份有限公司</t>
  </si>
  <si>
    <t>2025/05 Full name changed</t>
  </si>
  <si>
    <t>960304</t>
  </si>
  <si>
    <t>WNC Holding Corporation</t>
  </si>
  <si>
    <t>960317</t>
  </si>
  <si>
    <t>Neweb Holding Corporation</t>
  </si>
  <si>
    <t>Brief name changed, original name :NHC</t>
  </si>
  <si>
    <t>960344</t>
  </si>
  <si>
    <t>W-NeWeb Corporation</t>
  </si>
  <si>
    <t>啟碁美國子公司</t>
  </si>
  <si>
    <t>960358</t>
  </si>
  <si>
    <t>Webcom Communication (kunshan) Corporation</t>
  </si>
  <si>
    <t>啟基永昌通訊(昆山)有限公司</t>
  </si>
  <si>
    <t>Brief name changed, original name :NCKS</t>
  </si>
  <si>
    <t>960373</t>
  </si>
  <si>
    <t>WNC (kunshan) Corporation</t>
  </si>
  <si>
    <t>啟佳通訊(昆山)有限公司</t>
  </si>
  <si>
    <t>Brief name changed, original name :WNCKS</t>
  </si>
  <si>
    <t>960679</t>
  </si>
  <si>
    <t>WNC UK LIMITED</t>
  </si>
  <si>
    <t>啟碁英國子公司</t>
  </si>
  <si>
    <t>England</t>
  </si>
  <si>
    <t>2014/6/5 effective</t>
  </si>
  <si>
    <t>960686</t>
  </si>
  <si>
    <t>WNC JAPAN INC.</t>
  </si>
  <si>
    <t>啟碁日本子公司</t>
  </si>
  <si>
    <t>2015/01 Effective</t>
  </si>
  <si>
    <t>960728</t>
  </si>
  <si>
    <t xml:space="preserve">NEWEB VIETNAM CO., LTD. </t>
  </si>
  <si>
    <t>啟碁越南(河南)子公司</t>
  </si>
  <si>
    <t>2020/05 Effective</t>
  </si>
  <si>
    <t>960800</t>
  </si>
  <si>
    <t>NeWeb GmbH</t>
  </si>
  <si>
    <t xml:space="preserve">啟碁德國子公司  </t>
  </si>
  <si>
    <t>Germany</t>
  </si>
  <si>
    <t>2021/09 Effective</t>
  </si>
  <si>
    <t>960801</t>
  </si>
  <si>
    <t>WNC USA Corporation</t>
  </si>
  <si>
    <t>2024/3 effective</t>
  </si>
  <si>
    <t>960802</t>
  </si>
  <si>
    <t xml:space="preserve">Resideo Manufacturas de Chihuahua, S. de R.L. de C.V. </t>
  </si>
  <si>
    <t>2024/4 effective</t>
  </si>
  <si>
    <t>960625</t>
  </si>
  <si>
    <t>BEIJING  WISTRON WISTEL TECHNOLOGY CO., LTD</t>
  </si>
  <si>
    <t>9609F0</t>
  </si>
  <si>
    <t>Wiwynn Technology Corporation</t>
  </si>
  <si>
    <t>WYHQ - WYMUS(2025/03投入資金)</t>
  </si>
  <si>
    <t>9609D0</t>
  </si>
  <si>
    <t>Wiwynn Smart Manufacturing Corporation</t>
  </si>
  <si>
    <t>緯穎智造股份有限公司</t>
  </si>
  <si>
    <t>WYHQ-WYMTN (2025/01 投入資金)</t>
  </si>
  <si>
    <t>960759</t>
  </si>
  <si>
    <t>Wistron InfoComm (USA) Corporation</t>
  </si>
  <si>
    <t>2025/05 投入資金</t>
  </si>
  <si>
    <t>960757</t>
  </si>
  <si>
    <t>Wistron Property (Vietnam) Co., Ltd</t>
  </si>
  <si>
    <t>2025/04投入資金(WHQ-WPVN)</t>
  </si>
  <si>
    <t>960764</t>
  </si>
  <si>
    <t>GOALTOP TECHNOLOGY CORPORATION</t>
  </si>
  <si>
    <t>高爾科技股份有限公司</t>
  </si>
  <si>
    <t>WHQ-GOALTOP(2025/08 Effective)</t>
  </si>
  <si>
    <t>960763</t>
  </si>
  <si>
    <t>WiSING Smart CO., LTD.</t>
  </si>
  <si>
    <t>緯詠智能股份有限公司</t>
  </si>
  <si>
    <t>WDH-WISING(2025/06)</t>
  </si>
  <si>
    <t>關係企業名稱</t>
    <phoneticPr fontId="32" type="noConversion"/>
  </si>
  <si>
    <t>(TWD)</t>
  </si>
  <si>
    <t>(JPY)</t>
  </si>
  <si>
    <t>(HKD)</t>
  </si>
  <si>
    <t>(USD)</t>
  </si>
  <si>
    <t>合計數</t>
  </si>
  <si>
    <t>合併沖銷數</t>
  </si>
  <si>
    <t>100%</t>
  </si>
  <si>
    <t>母公司</t>
  </si>
  <si>
    <t>緯軟資服</t>
  </si>
  <si>
    <t>緯創軟體東京株式會社</t>
  </si>
  <si>
    <t>Wistron Information HK</t>
  </si>
  <si>
    <t>Wistron Information BVI(合併)</t>
  </si>
  <si>
    <t>WITS AMERICA, CORP</t>
  </si>
  <si>
    <t>緯創軟體(合併)</t>
  </si>
  <si>
    <t>110100</t>
  </si>
  <si>
    <t>庫存現金</t>
  </si>
  <si>
    <t>110200</t>
  </si>
  <si>
    <t>銀行存款</t>
  </si>
  <si>
    <t>110300</t>
  </si>
  <si>
    <t>定期存款</t>
  </si>
  <si>
    <t>110400</t>
  </si>
  <si>
    <t>零用金</t>
  </si>
  <si>
    <t>112710</t>
  </si>
  <si>
    <t>應收利息</t>
  </si>
  <si>
    <t>112740</t>
  </si>
  <si>
    <t>存出保證金-流動</t>
  </si>
  <si>
    <t>112753</t>
  </si>
  <si>
    <t>應退所得稅</t>
  </si>
  <si>
    <t>112800</t>
  </si>
  <si>
    <t>備抵壞帳-應收款</t>
  </si>
  <si>
    <t>112801</t>
  </si>
  <si>
    <t>備抵壞帳-合約資產</t>
  </si>
  <si>
    <t>112990</t>
  </si>
  <si>
    <t>應收其他</t>
  </si>
  <si>
    <t>116191</t>
  </si>
  <si>
    <t>進項稅額</t>
  </si>
  <si>
    <t>116192</t>
  </si>
  <si>
    <t>留抵稅額</t>
  </si>
  <si>
    <t>116901</t>
  </si>
  <si>
    <t>暫付款</t>
  </si>
  <si>
    <t>120100</t>
  </si>
  <si>
    <t>長期投資</t>
  </si>
  <si>
    <t>130100</t>
  </si>
  <si>
    <t>土地及土地改良</t>
  </si>
  <si>
    <t>130200</t>
  </si>
  <si>
    <t>房屋及建物改良</t>
  </si>
  <si>
    <t>130700</t>
  </si>
  <si>
    <t>運輸設備</t>
  </si>
  <si>
    <t>130800</t>
  </si>
  <si>
    <t>辦公設備</t>
  </si>
  <si>
    <t>130901</t>
  </si>
  <si>
    <t>使用權資產</t>
  </si>
  <si>
    <t>131000</t>
  </si>
  <si>
    <t>租賃改良</t>
  </si>
  <si>
    <t>131500</t>
  </si>
  <si>
    <t>什項設備</t>
  </si>
  <si>
    <t>132200</t>
  </si>
  <si>
    <t>累計折舊－房屋及建物</t>
  </si>
  <si>
    <t>132700</t>
  </si>
  <si>
    <t>累計折舊－運輸設備</t>
  </si>
  <si>
    <t>132800</t>
  </si>
  <si>
    <t>累計折舊－辦公設備</t>
  </si>
  <si>
    <t>132901</t>
  </si>
  <si>
    <t>累計折舊-使用權資產</t>
  </si>
  <si>
    <t>133000</t>
  </si>
  <si>
    <t>累計折舊－租賃改良</t>
  </si>
  <si>
    <t>133500</t>
  </si>
  <si>
    <t>累計折舊－什項設備</t>
  </si>
  <si>
    <t>140300</t>
  </si>
  <si>
    <t>商譽</t>
  </si>
  <si>
    <t>150100</t>
  </si>
  <si>
    <t>保證金 / 押金</t>
  </si>
  <si>
    <t>150330</t>
  </si>
  <si>
    <t>暫付所得稅</t>
  </si>
  <si>
    <t>150900</t>
  </si>
  <si>
    <t>遞延所得稅- 非流動</t>
  </si>
  <si>
    <t>151060</t>
  </si>
  <si>
    <t>遞延軟體成本</t>
  </si>
  <si>
    <t>159098</t>
  </si>
  <si>
    <t>長期待攤費用</t>
  </si>
  <si>
    <t>211211</t>
  </si>
  <si>
    <t>應付員工薪資</t>
  </si>
  <si>
    <t>211212</t>
  </si>
  <si>
    <t>應計獎金</t>
  </si>
  <si>
    <t>211280</t>
  </si>
  <si>
    <t>應付勞務費</t>
  </si>
  <si>
    <t>211290</t>
  </si>
  <si>
    <t>應付其他費用</t>
  </si>
  <si>
    <t>211291</t>
  </si>
  <si>
    <t>應付其他薪酬相關費用</t>
  </si>
  <si>
    <t>211292</t>
  </si>
  <si>
    <t>應付福利費</t>
  </si>
  <si>
    <t>211300</t>
  </si>
  <si>
    <t>應付所得稅</t>
  </si>
  <si>
    <t>211530</t>
  </si>
  <si>
    <t>應付董事酬勞</t>
  </si>
  <si>
    <t>211540</t>
  </si>
  <si>
    <t>應付員工分紅</t>
  </si>
  <si>
    <t>211990</t>
  </si>
  <si>
    <t>其他流動負債</t>
  </si>
  <si>
    <t>211991</t>
  </si>
  <si>
    <t>租賃負債-流動</t>
  </si>
  <si>
    <t>213000</t>
  </si>
  <si>
    <t>預收款</t>
  </si>
  <si>
    <t>213001</t>
  </si>
  <si>
    <t>合約負債-流動</t>
  </si>
  <si>
    <t>214000</t>
  </si>
  <si>
    <t>代收代扣款項</t>
  </si>
  <si>
    <t>214011</t>
  </si>
  <si>
    <t>其他代收款</t>
  </si>
  <si>
    <t>214012</t>
  </si>
  <si>
    <t>應納稅額</t>
  </si>
  <si>
    <t>240100</t>
  </si>
  <si>
    <t>存入保證金</t>
  </si>
  <si>
    <t>240300</t>
  </si>
  <si>
    <t>暫收款項</t>
  </si>
  <si>
    <t>240801</t>
  </si>
  <si>
    <t>除役、復原及修復成本之長期負債準備</t>
  </si>
  <si>
    <t>240900</t>
  </si>
  <si>
    <t>遞延所得稅負債 - 非流動</t>
  </si>
  <si>
    <t>243000</t>
  </si>
  <si>
    <t>應付退休金 - 非流動</t>
  </si>
  <si>
    <t>249001</t>
  </si>
  <si>
    <t>租賃負債-非流動</t>
  </si>
  <si>
    <t>310100</t>
  </si>
  <si>
    <t>普通股股本</t>
  </si>
  <si>
    <t>310310</t>
  </si>
  <si>
    <t>待轉股本 - 股票股利</t>
  </si>
  <si>
    <t>320100</t>
  </si>
  <si>
    <t>法定公積</t>
  </si>
  <si>
    <t>320210</t>
  </si>
  <si>
    <t>股本溢價公積</t>
  </si>
  <si>
    <t>320290</t>
  </si>
  <si>
    <t>其他資本公積</t>
  </si>
  <si>
    <t>320300</t>
  </si>
  <si>
    <t>特別公積</t>
  </si>
  <si>
    <t>321100</t>
  </si>
  <si>
    <t>前期累積盈虧</t>
  </si>
  <si>
    <t>321400</t>
  </si>
  <si>
    <t>換算調整數-調整前餘額</t>
  </si>
  <si>
    <t>321600</t>
  </si>
  <si>
    <t>未認列退休金成本之淨損失</t>
  </si>
  <si>
    <t>411000</t>
  </si>
  <si>
    <t>非聯屬銷貨收入</t>
  </si>
  <si>
    <t>411600</t>
  </si>
  <si>
    <t>非聯屬銷貨折讓</t>
  </si>
  <si>
    <t>421000</t>
  </si>
  <si>
    <t>非聯屬服務收入</t>
  </si>
  <si>
    <t>700110-COGS</t>
  </si>
  <si>
    <t>職工薪資</t>
  </si>
  <si>
    <t>700111-COGS</t>
  </si>
  <si>
    <t>員工離職補償金</t>
  </si>
  <si>
    <t>700120-COGS</t>
  </si>
  <si>
    <t>職務加給與其他津貼</t>
  </si>
  <si>
    <t>700140-COGS</t>
  </si>
  <si>
    <t>臨時工資</t>
  </si>
  <si>
    <t>700150-COGS</t>
  </si>
  <si>
    <t>其他獎金</t>
  </si>
  <si>
    <t>700152-COGS</t>
  </si>
  <si>
    <t>議定獎金</t>
  </si>
  <si>
    <t>700155-COGS</t>
  </si>
  <si>
    <t>提撥獎金</t>
  </si>
  <si>
    <t>700160-COGS</t>
  </si>
  <si>
    <t>加班費(課稅&amp;免稅)</t>
  </si>
  <si>
    <t>700180-COGS</t>
  </si>
  <si>
    <t>伙食津貼</t>
  </si>
  <si>
    <t>700200-COGS</t>
  </si>
  <si>
    <t>員工保險費</t>
  </si>
  <si>
    <t>700400-COGS</t>
  </si>
  <si>
    <t>退休金</t>
  </si>
  <si>
    <t>700500-COGS</t>
  </si>
  <si>
    <t>福利金</t>
  </si>
  <si>
    <t>700800-COGS</t>
  </si>
  <si>
    <t>教育訓練費</t>
  </si>
  <si>
    <t>701000-COGS</t>
  </si>
  <si>
    <t>其他用人費用</t>
  </si>
  <si>
    <t>702100-COGS</t>
  </si>
  <si>
    <t>不動產、廠房及設備折舊</t>
  </si>
  <si>
    <t>702200-COGS</t>
  </si>
  <si>
    <t>修繕費</t>
  </si>
  <si>
    <t>702300-COGS</t>
  </si>
  <si>
    <t>租金</t>
  </si>
  <si>
    <t>702400-COGS</t>
  </si>
  <si>
    <t>產物險</t>
  </si>
  <si>
    <t>702500-COGS</t>
  </si>
  <si>
    <t>財產稅,營業及其他稅捐</t>
  </si>
  <si>
    <t>702600-COGS</t>
  </si>
  <si>
    <t>什項購置</t>
  </si>
  <si>
    <t>704100-COGS</t>
  </si>
  <si>
    <t>交際費</t>
  </si>
  <si>
    <t>704200-COGS</t>
  </si>
  <si>
    <t>郵電費</t>
  </si>
  <si>
    <t>704300-COGS</t>
  </si>
  <si>
    <t>交通費</t>
  </si>
  <si>
    <t>704500-COGS</t>
  </si>
  <si>
    <t>文具印刷費</t>
  </si>
  <si>
    <t>704600-COGS</t>
  </si>
  <si>
    <t>差旅費</t>
  </si>
  <si>
    <t>704700-COGS</t>
  </si>
  <si>
    <t>水電費</t>
  </si>
  <si>
    <t>706000-COGS</t>
  </si>
  <si>
    <t>招聘費</t>
  </si>
  <si>
    <t>706100-COGS</t>
  </si>
  <si>
    <t>勞務費</t>
  </si>
  <si>
    <t>706101-COGS</t>
  </si>
  <si>
    <t>外包勞務費</t>
  </si>
  <si>
    <t>706300-COGS</t>
  </si>
  <si>
    <t>會議費</t>
  </si>
  <si>
    <t>706700-COGS</t>
  </si>
  <si>
    <t>各項攤提</t>
  </si>
  <si>
    <t>707200-COGS</t>
  </si>
  <si>
    <t>什 費</t>
  </si>
  <si>
    <t>708110-COGS</t>
  </si>
  <si>
    <t>陸運費</t>
  </si>
  <si>
    <t>708800-COGS</t>
  </si>
  <si>
    <t>銀行手續費</t>
  </si>
  <si>
    <t>700110-GA</t>
  </si>
  <si>
    <t>700110-RD</t>
  </si>
  <si>
    <t>700110-SM</t>
  </si>
  <si>
    <t>700111-GA</t>
  </si>
  <si>
    <t>700111-SM</t>
  </si>
  <si>
    <t>700120-GA</t>
  </si>
  <si>
    <t>700120-RD</t>
  </si>
  <si>
    <t>700120-SM</t>
  </si>
  <si>
    <t>700140-GA</t>
  </si>
  <si>
    <t>700140-RD</t>
  </si>
  <si>
    <t>700140-SM</t>
  </si>
  <si>
    <t>700150-GA</t>
  </si>
  <si>
    <t>700150-RD</t>
  </si>
  <si>
    <t>700150-SM</t>
  </si>
  <si>
    <t>700151-GA</t>
  </si>
  <si>
    <t>員工酬勞</t>
  </si>
  <si>
    <t>700151-SM</t>
  </si>
  <si>
    <t>700152-GA</t>
  </si>
  <si>
    <t>700152-SM</t>
  </si>
  <si>
    <t>700153-GA</t>
  </si>
  <si>
    <t>績效獎金</t>
  </si>
  <si>
    <t>700154-GA</t>
  </si>
  <si>
    <t>董事酬勞</t>
  </si>
  <si>
    <t>700155-GA</t>
  </si>
  <si>
    <t>700155-RD</t>
  </si>
  <si>
    <t>700155-SM</t>
  </si>
  <si>
    <t>700160-GA</t>
  </si>
  <si>
    <t>700160-RD</t>
  </si>
  <si>
    <t>700160-SM</t>
  </si>
  <si>
    <t>700180-GA</t>
  </si>
  <si>
    <t>700180-RD</t>
  </si>
  <si>
    <t>700180-SM</t>
  </si>
  <si>
    <t>700200-GA</t>
  </si>
  <si>
    <t>700200-RD</t>
  </si>
  <si>
    <t>700200-SM</t>
  </si>
  <si>
    <t>700400-GA</t>
  </si>
  <si>
    <t>700400-RD</t>
  </si>
  <si>
    <t>700400-SM</t>
  </si>
  <si>
    <t>700500-GA</t>
  </si>
  <si>
    <t>700500-RD</t>
  </si>
  <si>
    <t>700500-SM</t>
  </si>
  <si>
    <t>700800-GA</t>
  </si>
  <si>
    <t>701000-GA</t>
  </si>
  <si>
    <t>701000-RD</t>
  </si>
  <si>
    <t>701000-SM</t>
  </si>
  <si>
    <t>702100-GA</t>
  </si>
  <si>
    <t>702100-SM</t>
  </si>
  <si>
    <t>702110-GA</t>
  </si>
  <si>
    <t>使用權資產折舊</t>
  </si>
  <si>
    <t>702200-GA</t>
  </si>
  <si>
    <t>702300-GA</t>
  </si>
  <si>
    <t>702300-SM</t>
  </si>
  <si>
    <t>702400-GA</t>
  </si>
  <si>
    <t>702400-SM</t>
  </si>
  <si>
    <t>702500-GA</t>
  </si>
  <si>
    <t>702500-SM</t>
  </si>
  <si>
    <t>702600-GA</t>
  </si>
  <si>
    <t>702600-SM</t>
  </si>
  <si>
    <t>704100-GA</t>
  </si>
  <si>
    <t>704100-SM</t>
  </si>
  <si>
    <t>704200-GA</t>
  </si>
  <si>
    <t>704200-SM</t>
  </si>
  <si>
    <t>704300-GA</t>
  </si>
  <si>
    <t>704300-RD</t>
  </si>
  <si>
    <t>704300-SM</t>
  </si>
  <si>
    <t>704400-GA</t>
  </si>
  <si>
    <t>書報雜誌費</t>
  </si>
  <si>
    <t>704500-GA</t>
  </si>
  <si>
    <t>704500-SM</t>
  </si>
  <si>
    <t>704600-GA</t>
  </si>
  <si>
    <t>704600-SM</t>
  </si>
  <si>
    <t>704700-GA</t>
  </si>
  <si>
    <t>704700-SM</t>
  </si>
  <si>
    <t>705000-GA</t>
  </si>
  <si>
    <t>廣告費</t>
  </si>
  <si>
    <t>705000-SM</t>
  </si>
  <si>
    <t>706000-GA</t>
  </si>
  <si>
    <t>706000-SM</t>
  </si>
  <si>
    <t>706100-GA</t>
  </si>
  <si>
    <t>706100-RD</t>
  </si>
  <si>
    <t>706100-SM</t>
  </si>
  <si>
    <t>706101-GA</t>
  </si>
  <si>
    <t>706101-SM</t>
  </si>
  <si>
    <t>706200-GA</t>
  </si>
  <si>
    <t>捐贈</t>
  </si>
  <si>
    <t>706300-GA</t>
  </si>
  <si>
    <t>706300-SM</t>
  </si>
  <si>
    <t>706700-GA</t>
  </si>
  <si>
    <t>706700-RD</t>
  </si>
  <si>
    <t>707200-GA</t>
  </si>
  <si>
    <t>707200-RD</t>
  </si>
  <si>
    <t>707200-SM</t>
  </si>
  <si>
    <t>708600-GA</t>
  </si>
  <si>
    <t>預期信用減損損失（利益）</t>
  </si>
  <si>
    <t>708800-GA</t>
  </si>
  <si>
    <t>708800-SM</t>
  </si>
  <si>
    <t>810110</t>
  </si>
  <si>
    <t>利息收入-非聯屬</t>
  </si>
  <si>
    <t>810220</t>
  </si>
  <si>
    <t>長期投資收益</t>
  </si>
  <si>
    <t>810310</t>
  </si>
  <si>
    <t>財產交易收入-非聯屬</t>
  </si>
  <si>
    <t>810390</t>
  </si>
  <si>
    <t>什項收入</t>
  </si>
  <si>
    <t>810391</t>
  </si>
  <si>
    <t>政府補助收入</t>
  </si>
  <si>
    <t>810400</t>
  </si>
  <si>
    <t>兌換盈餘</t>
  </si>
  <si>
    <t>820110</t>
  </si>
  <si>
    <t>利息支出－非聯屬公司</t>
  </si>
  <si>
    <t>820111</t>
  </si>
  <si>
    <t>利息支出-使用權資產</t>
  </si>
  <si>
    <t>820220</t>
  </si>
  <si>
    <t>長期投資損失</t>
  </si>
  <si>
    <t>820312</t>
  </si>
  <si>
    <t>報廢損失</t>
  </si>
  <si>
    <t>820390</t>
  </si>
  <si>
    <t>什項支出</t>
  </si>
  <si>
    <t>820400</t>
  </si>
  <si>
    <t>兌換損失</t>
  </si>
  <si>
    <t>910100</t>
  </si>
  <si>
    <t>所得稅費用 (利得)</t>
  </si>
  <si>
    <t>單月</t>
  </si>
  <si>
    <t>2025/04/01~2025/04/30</t>
  </si>
  <si>
    <t>營業費用</t>
  </si>
  <si>
    <t xml:space="preserve">  推銷費用</t>
  </si>
  <si>
    <t xml:space="preserve">  管理費用</t>
  </si>
  <si>
    <t xml:space="preserve">  研究發展費用</t>
  </si>
  <si>
    <t xml:space="preserve">  預期信用減損損失</t>
  </si>
  <si>
    <t xml:space="preserve">    營業費用合計</t>
  </si>
  <si>
    <t>營業淨利</t>
  </si>
  <si>
    <t>營業外收入及支出</t>
  </si>
  <si>
    <t xml:space="preserve">  利息收入</t>
  </si>
  <si>
    <t xml:space="preserve">  其他收入</t>
  </si>
  <si>
    <t xml:space="preserve">  其他利益及損失</t>
  </si>
  <si>
    <t xml:space="preserve">  採用權益法認列之子公司、關聯企業及合資損益之份額</t>
  </si>
  <si>
    <t xml:space="preserve">  財務成本</t>
  </si>
  <si>
    <t xml:space="preserve">    營業外收入及支出合計</t>
  </si>
  <si>
    <t>稅前淨利</t>
  </si>
  <si>
    <t>所得稅費用</t>
  </si>
  <si>
    <t>本期淨利</t>
  </si>
  <si>
    <t>其他綜合損益：</t>
  </si>
  <si>
    <t xml:space="preserve">  不重分類至損益之項目</t>
  </si>
  <si>
    <t xml:space="preserve">    確定福利計畫之再衡量數</t>
  </si>
  <si>
    <t xml:space="preserve">    透過其他綜合損益按公允價值衡量之權益工具投資未實現評價損益</t>
  </si>
  <si>
    <t xml:space="preserve">    與不重分類之項目相關之所得稅</t>
  </si>
  <si>
    <t xml:space="preserve">      不重分類至損益之項目合計</t>
  </si>
  <si>
    <t>後續可能重分類至損益之項目</t>
  </si>
  <si>
    <t xml:space="preserve">  國外營運機構財務報表換算之兌換差額</t>
  </si>
  <si>
    <t xml:space="preserve">  與可能重分類之項目相關之所得稅</t>
  </si>
  <si>
    <t xml:space="preserve">    後續可能重分類至損益之項目合計</t>
  </si>
  <si>
    <t>本期其他綜合損益</t>
  </si>
  <si>
    <t>本期綜合損益總額</t>
  </si>
  <si>
    <t>每股盈餘(單位：新台幣元)</t>
  </si>
  <si>
    <t xml:space="preserve">  基本每股盈餘</t>
  </si>
  <si>
    <t xml:space="preserve">  稀釋每股盈餘</t>
  </si>
  <si>
    <t>緯創資通股份有限公司</t>
    <phoneticPr fontId="32" type="noConversion"/>
  </si>
  <si>
    <t>緯育股份有限公司</t>
    <phoneticPr fontId="32" type="noConversion"/>
  </si>
  <si>
    <t>緯穎科技服務股份有限公司</t>
    <phoneticPr fontId="32" type="noConversion"/>
  </si>
  <si>
    <t xml:space="preserve">                             -  </t>
  </si>
  <si>
    <t xml:space="preserve">                 -  </t>
  </si>
  <si>
    <t>810340</t>
  </si>
  <si>
    <t>下腳及廢料收益</t>
  </si>
  <si>
    <t>關係人名稱</t>
    <phoneticPr fontId="32" type="noConversion"/>
  </si>
  <si>
    <t>合計</t>
    <phoneticPr fontId="32" type="noConversion"/>
  </si>
  <si>
    <t>進貨</t>
    <phoneticPr fontId="32" type="noConversion"/>
  </si>
  <si>
    <t>應收款</t>
    <phoneticPr fontId="32" type="noConversion"/>
  </si>
  <si>
    <t>應付款</t>
    <phoneticPr fontId="32" type="noConversion"/>
  </si>
  <si>
    <t>取得資產</t>
    <phoneticPr fontId="32" type="noConversion"/>
  </si>
  <si>
    <t>處分資產</t>
    <phoneticPr fontId="32" type="noConversion"/>
  </si>
  <si>
    <t>核准:</t>
    <phoneticPr fontId="32" type="noConversion"/>
  </si>
  <si>
    <t>2600000955</t>
  </si>
  <si>
    <t>MD97624212</t>
  </si>
  <si>
    <t>2600000965</t>
  </si>
  <si>
    <t>KL53277349</t>
  </si>
  <si>
    <t>MD97623920</t>
  </si>
  <si>
    <t>MD97623921</t>
  </si>
  <si>
    <t>MD97623922</t>
  </si>
  <si>
    <t>MD97623931</t>
  </si>
  <si>
    <t>MD97623989</t>
  </si>
  <si>
    <t>ML80400225</t>
  </si>
  <si>
    <t>2600000966</t>
  </si>
  <si>
    <t>MD97623864</t>
  </si>
  <si>
    <t>MD97623865</t>
  </si>
  <si>
    <t>MD97623866</t>
  </si>
  <si>
    <t>MD97623867</t>
  </si>
  <si>
    <t>MD97623868</t>
  </si>
  <si>
    <t>MD97623869</t>
  </si>
  <si>
    <t>MD97623870</t>
  </si>
  <si>
    <t>MD97623871</t>
  </si>
  <si>
    <t>MD97623872</t>
  </si>
  <si>
    <t>MD97623873</t>
  </si>
  <si>
    <t>MD97623880</t>
  </si>
  <si>
    <t>MD97623881</t>
  </si>
  <si>
    <t>2600001106</t>
  </si>
  <si>
    <t>ML80400220</t>
  </si>
  <si>
    <t>ML80400276</t>
  </si>
  <si>
    <t>ML80400277</t>
  </si>
  <si>
    <t>ML80400278</t>
  </si>
  <si>
    <t>2600001137</t>
  </si>
  <si>
    <t>MD97624233</t>
  </si>
  <si>
    <t>MD97624234</t>
  </si>
  <si>
    <t>MD97624235</t>
  </si>
  <si>
    <t>MD97624236</t>
  </si>
  <si>
    <t>MD97624237</t>
  </si>
  <si>
    <t>MD97624238</t>
  </si>
  <si>
    <t>MD97624239</t>
  </si>
  <si>
    <t>MD97624240</t>
  </si>
  <si>
    <t>MD97624241</t>
  </si>
  <si>
    <t>ML80400240</t>
  </si>
  <si>
    <t>ML80400241</t>
  </si>
  <si>
    <t>2600001305</t>
  </si>
  <si>
    <t>ML80400275</t>
  </si>
  <si>
    <t>ML80400279</t>
  </si>
  <si>
    <t>2600001309</t>
  </si>
  <si>
    <t>ML80400239</t>
  </si>
  <si>
    <t>SO_1321964</t>
  </si>
  <si>
    <t>SO_1321966</t>
  </si>
  <si>
    <t>SO_1321968</t>
  </si>
  <si>
    <t>SO_1321970</t>
  </si>
  <si>
    <t>SO_1321978</t>
  </si>
  <si>
    <t>SO_1321980</t>
  </si>
  <si>
    <t>SO_1321984</t>
  </si>
  <si>
    <t>SO_1321986</t>
  </si>
  <si>
    <t>SO_1321992</t>
  </si>
  <si>
    <t>SO_1321998</t>
  </si>
  <si>
    <t>SO_1322002</t>
  </si>
  <si>
    <t>SO_1322004</t>
  </si>
  <si>
    <t>SO_1322012</t>
  </si>
  <si>
    <t>SO_1322049</t>
  </si>
  <si>
    <t>SO_1322147</t>
  </si>
  <si>
    <t>SO_1342470</t>
  </si>
  <si>
    <t>SO_1341547</t>
  </si>
  <si>
    <t>SO_1125817</t>
  </si>
  <si>
    <t>SO_1125831</t>
  </si>
  <si>
    <t>SO_1125845</t>
  </si>
  <si>
    <t>SO_1201393</t>
  </si>
  <si>
    <t>SO_1213369</t>
  </si>
  <si>
    <t>SO_1233509</t>
  </si>
  <si>
    <t>SO_1238011</t>
  </si>
  <si>
    <t>SO_1340877</t>
  </si>
  <si>
    <t>SO_1373312</t>
  </si>
  <si>
    <t>SO_1373322</t>
  </si>
  <si>
    <t>SO_1373324</t>
  </si>
  <si>
    <t>SO_1373333</t>
  </si>
  <si>
    <t>SO_1320706</t>
  </si>
  <si>
    <t>SO_1320746</t>
  </si>
  <si>
    <t>SO_1320757</t>
  </si>
  <si>
    <t>SO_1320768</t>
  </si>
  <si>
    <t>SO_1320779</t>
  </si>
  <si>
    <t>SO_1320790</t>
  </si>
  <si>
    <t>SO_1320801</t>
  </si>
  <si>
    <t>SO_1320812</t>
  </si>
  <si>
    <t>SO_1320823</t>
  </si>
  <si>
    <t>SO_1320834</t>
  </si>
  <si>
    <t>SO_1320856</t>
  </si>
  <si>
    <t>SO_1320867</t>
  </si>
  <si>
    <t>SO_1320878</t>
  </si>
  <si>
    <t>SO_1320889</t>
  </si>
  <si>
    <t>SO_1320900</t>
  </si>
  <si>
    <t>SO_1320911</t>
  </si>
  <si>
    <t>SO_1320922</t>
  </si>
  <si>
    <t>SO_1320933</t>
  </si>
  <si>
    <t>SO_1320944</t>
  </si>
  <si>
    <t>SO_1320955</t>
  </si>
  <si>
    <t>SO_1320966</t>
  </si>
  <si>
    <t>SO_1320977</t>
  </si>
  <si>
    <t>SO_1320988</t>
  </si>
  <si>
    <t>SO_1320999</t>
  </si>
  <si>
    <t>SO_1321010</t>
  </si>
  <si>
    <t>SO_1321248</t>
  </si>
  <si>
    <t>SO_1323955</t>
  </si>
  <si>
    <t>SO_1340329</t>
  </si>
  <si>
    <t>SO_1373303</t>
  </si>
  <si>
    <t>SO_1343081</t>
  </si>
  <si>
    <t>SO_1321976</t>
  </si>
  <si>
    <t>SO_1322008</t>
  </si>
  <si>
    <t>SO_1322014</t>
  </si>
  <si>
    <t>SO_1320669</t>
  </si>
  <si>
    <t>SO_1320717</t>
  </si>
  <si>
    <t>SO_1321038</t>
  </si>
  <si>
    <t>SO_1321049</t>
  </si>
  <si>
    <t>SO_1321060</t>
  </si>
  <si>
    <t>SO_1321071</t>
  </si>
  <si>
    <t>SO_1321082</t>
  </si>
  <si>
    <t>SO_1321093</t>
  </si>
  <si>
    <t>SO_1321104</t>
  </si>
  <si>
    <t>SO_1321115</t>
  </si>
  <si>
    <t>SO_1321126</t>
  </si>
  <si>
    <t>SO_1321137</t>
  </si>
  <si>
    <t>SO_1321148</t>
  </si>
  <si>
    <t>SO_1321159</t>
  </si>
  <si>
    <t>SO_1321170</t>
  </si>
  <si>
    <t>SO_1321181</t>
  </si>
  <si>
    <t>SO_1321192</t>
  </si>
  <si>
    <t>SO_1321203</t>
  </si>
  <si>
    <t>SO_1340103</t>
  </si>
  <si>
    <t>SO_1321960</t>
  </si>
  <si>
    <t>SO_1321962</t>
  </si>
  <si>
    <t>SO_1321972</t>
  </si>
  <si>
    <t>SO_1321988</t>
  </si>
  <si>
    <t>SO_1321990</t>
  </si>
  <si>
    <t>SO_1321994</t>
  </si>
  <si>
    <t>SO_1321996</t>
  </si>
  <si>
    <t>SO_1322010</t>
  </si>
  <si>
    <t>SO_1322052</t>
  </si>
  <si>
    <t>SO_1322150</t>
  </si>
  <si>
    <t>SO_1322153</t>
  </si>
  <si>
    <t>SO_1341549</t>
  </si>
  <si>
    <t>SO_1373392</t>
  </si>
  <si>
    <t>SO_1321958</t>
  </si>
  <si>
    <t>SO_1321974</t>
  </si>
  <si>
    <t>SO_1322000</t>
  </si>
  <si>
    <t>SO_1322018</t>
  </si>
  <si>
    <t>SO_1373302</t>
  </si>
  <si>
    <t>SO_1330347</t>
  </si>
  <si>
    <t>SO_1373342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</si>
</sst>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_(* #,##0.00_);_(* \(#,##0.00\);_(* &quot;-&quot;??_);_(@_)"/>
    <numFmt numFmtId="179" formatCode="0.0000"/>
    <numFmt numFmtId="180" formatCode="_-* #,##0.0000_-;\-* #,##0.0000_-;_-* &quot;-&quot;??_-;_-@_-"/>
    <numFmt numFmtId="181" formatCode="#,##0_ ;[Red]\-#,##0\ "/>
    <numFmt numFmtId="182" formatCode="0.00000_);[Red]\(0.00000\)"/>
    <numFmt numFmtId="183" formatCode="0.0000_ "/>
    <numFmt numFmtId="184" formatCode="#,##0.00_ ;[Red]\-#,##0.00\ "/>
    <numFmt numFmtId="185" formatCode="#,##0_ "/>
    <numFmt numFmtId="186" formatCode="_-* #,##0.0_-;\-* #,##0.0_-;_-* &quot;-&quot;??_-;_-@_-"/>
    <numFmt numFmtId="187" formatCode="#,##0;[Red]\(#,##0\)"/>
    <numFmt numFmtId="188" formatCode="#,##0.00;[Red]\(#,##0.00\)"/>
    <numFmt numFmtId="189" formatCode="#,##0;[Red]\(#,##0\);_-* &quot;-&quot;"/>
    <numFmt numFmtId="190" formatCode="0.0000%"/>
    <numFmt numFmtId="191" formatCode="0.000%"/>
    <numFmt numFmtId="192" formatCode="m&quot;月&quot;d&quot;日&quot;"/>
    <numFmt numFmtId="193" formatCode="0.00000"/>
    <numFmt numFmtId="194" formatCode="#,##0.0000;[Red]\(#,##0.0000\)"/>
    <numFmt numFmtId="195" formatCode="#,##0.00;[Red]\(#,##0.00\);_-* &quot;-&quot;"/>
  </numFmts>
  <fonts count="9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細明體"/>
      <family val="3"/>
      <charset val="136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name val="細明體"/>
      <family val="3"/>
      <charset val="136"/>
    </font>
    <font>
      <sz val="18"/>
      <color theme="3"/>
      <name val="新細明體"/>
      <family val="2"/>
      <charset val="136"/>
      <scheme val="major"/>
    </font>
    <font>
      <sz val="11"/>
      <color rgb="FF333333"/>
      <name val="Times New Roman"/>
      <family val="1"/>
    </font>
    <font>
      <sz val="11"/>
      <name val="Times New Roman"/>
      <family val="1"/>
    </font>
    <font>
      <sz val="11"/>
      <name val="新細明體"/>
      <family val="1"/>
      <charset val="136"/>
    </font>
    <font>
      <sz val="11"/>
      <color theme="1"/>
      <name val="Times New Roman"/>
      <family val="1"/>
    </font>
    <font>
      <sz val="11"/>
      <color theme="1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sz val="11"/>
      <color rgb="FFFF0000"/>
      <name val="Times New Roman"/>
      <family val="1"/>
    </font>
    <font>
      <sz val="11"/>
      <color rgb="FFFF0000"/>
      <name val="新細明體"/>
      <family val="1"/>
      <charset val="136"/>
    </font>
    <font>
      <sz val="10"/>
      <name val="Helv"/>
      <family val="2"/>
    </font>
    <font>
      <b/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</font>
    <font>
      <b/>
      <sz val="11"/>
      <color rgb="FFFF0000"/>
      <name val="Times New Roman"/>
      <family val="1"/>
    </font>
    <font>
      <b/>
      <sz val="11"/>
      <color rgb="FFFF0000"/>
      <name val="新細明體"/>
      <family val="1"/>
      <charset val="136"/>
    </font>
    <font>
      <b/>
      <sz val="11"/>
      <color rgb="FFFF0000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4"/>
      <color theme="1"/>
      <name val="細明體"/>
      <family val="3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Times New Roman"/>
      <family val="1"/>
    </font>
    <font>
      <sz val="10"/>
      <name val="Book Antiqua"/>
      <family val="1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Times New Roman"/>
      <family val="1"/>
    </font>
    <font>
      <sz val="10"/>
      <color rgb="FFFF0000"/>
      <name val="細明體"/>
      <family val="3"/>
      <charset val="136"/>
    </font>
    <font>
      <b/>
      <sz val="16"/>
      <color indexed="62"/>
      <name val="Arial"/>
      <family val="2"/>
    </font>
    <font>
      <sz val="9"/>
      <name val="細明體"/>
      <family val="3"/>
      <charset val="136"/>
    </font>
    <font>
      <sz val="16"/>
      <color indexed="6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4"/>
      <color rgb="FFFF0000"/>
      <name val="Arial"/>
      <family val="2"/>
    </font>
    <font>
      <b/>
      <sz val="22"/>
      <name val="宋体"/>
      <family val="3"/>
      <charset val="136"/>
    </font>
    <font>
      <sz val="12"/>
      <name val="宋体"/>
    </font>
    <font>
      <sz val="10"/>
      <name val="宋体"/>
    </font>
    <font>
      <sz val="12"/>
      <color rgb="FF000000"/>
      <name val="微軟正黑體"/>
      <family val="2"/>
      <charset val="136"/>
    </font>
    <font>
      <b/>
      <sz val="14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24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6" applyNumberFormat="0" applyAlignment="0" applyProtection="0">
      <alignment vertical="center"/>
    </xf>
    <xf numFmtId="0" fontId="42" fillId="8" borderId="7" applyNumberFormat="0" applyAlignment="0" applyProtection="0">
      <alignment vertical="center"/>
    </xf>
    <xf numFmtId="0" fontId="43" fillId="8" borderId="6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5" fillId="9" borderId="9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6" fillId="10" borderId="10" applyNumberFormat="0" applyFont="0" applyAlignment="0" applyProtection="0">
      <alignment vertical="center"/>
    </xf>
    <xf numFmtId="0" fontId="50" fillId="0" borderId="0"/>
    <xf numFmtId="0" fontId="25" fillId="10" borderId="10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1" fillId="0" borderId="0"/>
    <xf numFmtId="0" fontId="24" fillId="10" borderId="10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78" fontId="53" fillId="0" borderId="0" applyFont="0" applyFill="0" applyBorder="0" applyAlignment="0" applyProtection="0"/>
    <xf numFmtId="0" fontId="54" fillId="0" borderId="0"/>
    <xf numFmtId="43" fontId="21" fillId="0" borderId="0" applyFont="0" applyFill="0" applyBorder="0" applyAlignment="0" applyProtection="0">
      <alignment vertical="center"/>
    </xf>
    <xf numFmtId="0" fontId="21" fillId="10" borderId="10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0" borderId="10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9" fillId="10" borderId="1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0" borderId="10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5" fillId="0" borderId="0"/>
    <xf numFmtId="0" fontId="17" fillId="10" borderId="10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0" borderId="1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10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0" fontId="14" fillId="10" borderId="10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0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42" fontId="7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0" fontId="12" fillId="10" borderId="10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/>
    <xf numFmtId="0" fontId="11" fillId="10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0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53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53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0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5" fillId="0" borderId="0"/>
    <xf numFmtId="0" fontId="1" fillId="10" borderId="10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3" fillId="0" borderId="0" xfId="0" applyFont="1" applyAlignment="1"/>
    <xf numFmtId="14" fontId="33" fillId="0" borderId="0" xfId="0" applyNumberFormat="1" applyFont="1" applyAlignment="1">
      <alignment horizontal="right"/>
    </xf>
    <xf numFmtId="0" fontId="60" fillId="0" borderId="0" xfId="0" applyFont="1">
      <alignment vertical="center"/>
    </xf>
    <xf numFmtId="0" fontId="60" fillId="0" borderId="2" xfId="0" applyFont="1" applyBorder="1">
      <alignment vertical="center"/>
    </xf>
    <xf numFmtId="0" fontId="60" fillId="0" borderId="16" xfId="0" applyFont="1" applyBorder="1">
      <alignment vertical="center"/>
    </xf>
    <xf numFmtId="0" fontId="60" fillId="0" borderId="20" xfId="0" applyFont="1" applyBorder="1">
      <alignment vertical="center"/>
    </xf>
    <xf numFmtId="0" fontId="57" fillId="0" borderId="15" xfId="0" applyFont="1" applyFill="1" applyBorder="1" applyAlignment="1">
      <alignment horizontal="left" vertical="center"/>
    </xf>
    <xf numFmtId="0" fontId="57" fillId="0" borderId="15" xfId="0" applyFont="1" applyFill="1" applyBorder="1">
      <alignment vertical="center"/>
    </xf>
    <xf numFmtId="1" fontId="33" fillId="0" borderId="0" xfId="0" applyNumberFormat="1" applyFont="1" applyAlignment="1">
      <alignment horizontal="right"/>
    </xf>
    <xf numFmtId="0" fontId="63" fillId="0" borderId="0" xfId="0" applyFont="1">
      <alignment vertical="center"/>
    </xf>
    <xf numFmtId="0" fontId="60" fillId="0" borderId="0" xfId="0" applyFont="1" applyAlignment="1">
      <alignment horizontal="left" vertical="center"/>
    </xf>
    <xf numFmtId="176" fontId="60" fillId="0" borderId="2" xfId="0" applyNumberFormat="1" applyFont="1" applyBorder="1">
      <alignment vertical="center"/>
    </xf>
    <xf numFmtId="10" fontId="60" fillId="0" borderId="2" xfId="0" applyNumberFormat="1" applyFont="1" applyBorder="1">
      <alignment vertical="center"/>
    </xf>
    <xf numFmtId="176" fontId="60" fillId="0" borderId="0" xfId="0" applyNumberFormat="1" applyFont="1">
      <alignment vertical="center"/>
    </xf>
    <xf numFmtId="10" fontId="60" fillId="0" borderId="0" xfId="0" applyNumberFormat="1" applyFont="1">
      <alignment vertical="center"/>
    </xf>
    <xf numFmtId="0" fontId="60" fillId="0" borderId="0" xfId="0" applyFont="1" applyAlignment="1">
      <alignment vertical="top"/>
    </xf>
    <xf numFmtId="0" fontId="60" fillId="0" borderId="0" xfId="0" applyFont="1" applyAlignment="1">
      <alignment vertical="top" wrapText="1"/>
    </xf>
    <xf numFmtId="10" fontId="60" fillId="0" borderId="0" xfId="2" applyNumberFormat="1" applyFont="1">
      <alignment vertical="center"/>
    </xf>
    <xf numFmtId="0" fontId="60" fillId="0" borderId="0" xfId="0" applyFont="1" applyAlignment="1">
      <alignment horizontal="right" vertical="center"/>
    </xf>
    <xf numFmtId="0" fontId="60" fillId="0" borderId="0" xfId="0" applyFont="1" applyFill="1" applyAlignment="1">
      <alignment horizontal="right" vertical="center"/>
    </xf>
    <xf numFmtId="0" fontId="60" fillId="0" borderId="0" xfId="0" applyFont="1" applyFill="1">
      <alignment vertical="center"/>
    </xf>
    <xf numFmtId="176" fontId="60" fillId="0" borderId="0" xfId="1" applyNumberFormat="1" applyFont="1">
      <alignment vertical="center"/>
    </xf>
    <xf numFmtId="43" fontId="60" fillId="0" borderId="0" xfId="1" applyFont="1">
      <alignment vertical="center"/>
    </xf>
    <xf numFmtId="10" fontId="60" fillId="0" borderId="16" xfId="0" applyNumberFormat="1" applyFont="1" applyBorder="1">
      <alignment vertical="center"/>
    </xf>
    <xf numFmtId="0" fontId="60" fillId="36" borderId="12" xfId="0" applyFont="1" applyFill="1" applyBorder="1">
      <alignment vertical="center"/>
    </xf>
    <xf numFmtId="0" fontId="58" fillId="36" borderId="13" xfId="0" applyFont="1" applyFill="1" applyBorder="1" applyAlignment="1">
      <alignment horizontal="center" vertical="center" wrapText="1"/>
    </xf>
    <xf numFmtId="0" fontId="58" fillId="36" borderId="14" xfId="0" applyFont="1" applyFill="1" applyBorder="1" applyAlignment="1">
      <alignment horizontal="center" vertical="center" wrapText="1"/>
    </xf>
    <xf numFmtId="0" fontId="58" fillId="36" borderId="17" xfId="0" applyFont="1" applyFill="1" applyBorder="1">
      <alignment vertical="center"/>
    </xf>
    <xf numFmtId="0" fontId="60" fillId="36" borderId="18" xfId="0" applyFont="1" applyFill="1" applyBorder="1">
      <alignment vertical="center"/>
    </xf>
    <xf numFmtId="0" fontId="60" fillId="36" borderId="19" xfId="0" applyFont="1" applyFill="1" applyBorder="1">
      <alignment vertical="center"/>
    </xf>
    <xf numFmtId="0" fontId="66" fillId="0" borderId="0" xfId="0" applyFont="1" applyBorder="1">
      <alignment vertical="center"/>
    </xf>
    <xf numFmtId="17" fontId="60" fillId="0" borderId="0" xfId="0" quotePrefix="1" applyNumberFormat="1" applyFont="1">
      <alignment vertical="center"/>
    </xf>
    <xf numFmtId="0" fontId="60" fillId="35" borderId="0" xfId="0" applyFont="1" applyFill="1">
      <alignment vertical="center"/>
    </xf>
    <xf numFmtId="0" fontId="68" fillId="0" borderId="0" xfId="0" applyFont="1" applyAlignment="1">
      <alignment horizontal="right" vertic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181" fontId="60" fillId="0" borderId="2" xfId="0" applyNumberFormat="1" applyFont="1" applyBorder="1">
      <alignment vertical="center"/>
    </xf>
    <xf numFmtId="0" fontId="60" fillId="0" borderId="20" xfId="0" applyFont="1" applyBorder="1" applyAlignment="1">
      <alignment vertical="center" wrapText="1"/>
    </xf>
    <xf numFmtId="0" fontId="57" fillId="0" borderId="15" xfId="0" applyFont="1" applyFill="1" applyBorder="1" applyAlignment="1">
      <alignment horizontal="left" vertical="center" wrapText="1"/>
    </xf>
    <xf numFmtId="181" fontId="60" fillId="36" borderId="18" xfId="0" applyNumberFormat="1" applyFont="1" applyFill="1" applyBorder="1">
      <alignment vertical="center"/>
    </xf>
    <xf numFmtId="10" fontId="60" fillId="36" borderId="18" xfId="2" applyNumberFormat="1" applyFont="1" applyFill="1" applyBorder="1">
      <alignment vertical="center"/>
    </xf>
    <xf numFmtId="10" fontId="60" fillId="0" borderId="2" xfId="2" applyNumberFormat="1" applyFont="1" applyFill="1" applyBorder="1">
      <alignment vertical="center"/>
    </xf>
    <xf numFmtId="10" fontId="60" fillId="0" borderId="16" xfId="2" applyNumberFormat="1" applyFont="1" applyFill="1" applyBorder="1">
      <alignment vertical="center"/>
    </xf>
    <xf numFmtId="10" fontId="60" fillId="36" borderId="19" xfId="2" applyNumberFormat="1" applyFont="1" applyFill="1" applyBorder="1">
      <alignment vertical="center"/>
    </xf>
    <xf numFmtId="182" fontId="58" fillId="0" borderId="2" xfId="0" applyNumberFormat="1" applyFont="1" applyBorder="1" applyAlignment="1">
      <alignment horizontal="center" vertical="center"/>
    </xf>
    <xf numFmtId="183" fontId="58" fillId="0" borderId="2" xfId="0" applyNumberFormat="1" applyFont="1" applyFill="1" applyBorder="1" applyAlignment="1">
      <alignment horizontal="center" vertical="center"/>
    </xf>
    <xf numFmtId="183" fontId="58" fillId="38" borderId="2" xfId="0" applyNumberFormat="1" applyFont="1" applyFill="1" applyBorder="1" applyAlignment="1" applyProtection="1">
      <alignment horizontal="center" vertical="center"/>
      <protection locked="0"/>
    </xf>
    <xf numFmtId="182" fontId="58" fillId="39" borderId="2" xfId="0" applyNumberFormat="1" applyFont="1" applyFill="1" applyBorder="1" applyAlignment="1">
      <alignment horizontal="center" vertical="center"/>
    </xf>
    <xf numFmtId="182" fontId="58" fillId="0" borderId="2" xfId="0" applyNumberFormat="1" applyFont="1" applyFill="1" applyBorder="1" applyAlignment="1">
      <alignment horizontal="center" vertical="center"/>
    </xf>
    <xf numFmtId="43" fontId="58" fillId="0" borderId="2" xfId="0" applyNumberFormat="1" applyFont="1" applyFill="1" applyBorder="1" applyAlignment="1">
      <alignment horizontal="center" vertical="center"/>
    </xf>
    <xf numFmtId="0" fontId="58" fillId="0" borderId="2" xfId="0" quotePrefix="1" applyFont="1" applyBorder="1" applyAlignment="1">
      <alignment horizontal="center" vertical="center"/>
    </xf>
    <xf numFmtId="41" fontId="58" fillId="0" borderId="2" xfId="0" applyNumberFormat="1" applyFont="1" applyBorder="1" applyAlignment="1">
      <alignment horizontal="center" vertical="center"/>
    </xf>
    <xf numFmtId="41" fontId="58" fillId="40" borderId="2" xfId="0" applyNumberFormat="1" applyFont="1" applyFill="1" applyBorder="1" applyAlignment="1">
      <alignment horizontal="center" vertical="center"/>
    </xf>
    <xf numFmtId="41" fontId="58" fillId="40" borderId="2" xfId="0" quotePrefix="1" applyNumberFormat="1" applyFont="1" applyFill="1" applyBorder="1" applyAlignment="1">
      <alignment horizontal="center" vertical="center"/>
    </xf>
    <xf numFmtId="0" fontId="58" fillId="39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2" xfId="0" applyFont="1" applyBorder="1" applyAlignment="1" applyProtection="1">
      <alignment horizontal="center" vertical="center"/>
      <protection locked="0"/>
    </xf>
    <xf numFmtId="41" fontId="58" fillId="41" borderId="2" xfId="0" applyNumberFormat="1" applyFont="1" applyFill="1" applyBorder="1" applyAlignment="1">
      <alignment horizontal="center" vertical="center"/>
    </xf>
    <xf numFmtId="41" fontId="58" fillId="42" borderId="2" xfId="0" applyNumberFormat="1" applyFont="1" applyFill="1" applyBorder="1" applyAlignment="1">
      <alignment horizontal="center" vertical="center"/>
    </xf>
    <xf numFmtId="41" fontId="58" fillId="0" borderId="2" xfId="0" applyNumberFormat="1" applyFont="1" applyFill="1" applyBorder="1" applyAlignment="1">
      <alignment horizontal="center" vertical="center"/>
    </xf>
    <xf numFmtId="41" fontId="58" fillId="43" borderId="2" xfId="0" applyNumberFormat="1" applyFont="1" applyFill="1" applyBorder="1" applyAlignment="1">
      <alignment horizontal="center" vertical="center"/>
    </xf>
    <xf numFmtId="0" fontId="58" fillId="41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58" fillId="0" borderId="0" xfId="0" applyFont="1" applyAlignment="1" applyProtection="1">
      <alignment horizontal="center" vertical="center"/>
      <protection locked="0"/>
    </xf>
    <xf numFmtId="0" fontId="70" fillId="0" borderId="2" xfId="0" applyFont="1" applyFill="1" applyBorder="1">
      <alignment vertical="center"/>
    </xf>
    <xf numFmtId="181" fontId="58" fillId="0" borderId="2" xfId="1" applyNumberFormat="1" applyFont="1" applyFill="1" applyBorder="1">
      <alignment vertical="center"/>
    </xf>
    <xf numFmtId="184" fontId="58" fillId="44" borderId="2" xfId="1" applyNumberFormat="1" applyFont="1" applyFill="1" applyBorder="1" applyProtection="1">
      <alignment vertical="center"/>
      <protection locked="0"/>
    </xf>
    <xf numFmtId="181" fontId="58" fillId="44" borderId="2" xfId="1" applyNumberFormat="1" applyFont="1" applyFill="1" applyBorder="1" applyProtection="1">
      <alignment vertical="center"/>
      <protection locked="0"/>
    </xf>
    <xf numFmtId="184" fontId="58" fillId="0" borderId="2" xfId="1" applyNumberFormat="1" applyFont="1" applyBorder="1">
      <alignment vertical="center"/>
    </xf>
    <xf numFmtId="181" fontId="58" fillId="0" borderId="2" xfId="1" applyNumberFormat="1" applyFont="1" applyBorder="1">
      <alignment vertical="center"/>
    </xf>
    <xf numFmtId="184" fontId="58" fillId="0" borderId="2" xfId="1" applyNumberFormat="1" applyFont="1" applyFill="1" applyBorder="1">
      <alignment vertical="center"/>
    </xf>
    <xf numFmtId="2" fontId="33" fillId="0" borderId="0" xfId="0" applyNumberFormat="1" applyFont="1" applyAlignment="1">
      <alignment horizontal="right"/>
    </xf>
    <xf numFmtId="179" fontId="33" fillId="0" borderId="0" xfId="0" applyNumberFormat="1" applyFont="1" applyAlignment="1">
      <alignment horizontal="right"/>
    </xf>
    <xf numFmtId="0" fontId="70" fillId="0" borderId="0" xfId="0" applyFont="1">
      <alignment vertical="center"/>
    </xf>
    <xf numFmtId="43" fontId="60" fillId="0" borderId="0" xfId="1" applyFont="1" applyFill="1">
      <alignment vertical="center"/>
    </xf>
    <xf numFmtId="0" fontId="60" fillId="0" borderId="0" xfId="0" applyFont="1" applyAlignment="1">
      <alignment horizontal="right" vertical="top"/>
    </xf>
    <xf numFmtId="0" fontId="60" fillId="37" borderId="0" xfId="0" applyFont="1" applyFill="1" applyAlignment="1">
      <alignment horizontal="center" vertical="center"/>
    </xf>
    <xf numFmtId="0" fontId="60" fillId="37" borderId="0" xfId="0" applyFont="1" applyFill="1" applyAlignment="1">
      <alignment horizontal="center" vertical="center" wrapText="1"/>
    </xf>
    <xf numFmtId="0" fontId="67" fillId="0" borderId="2" xfId="0" applyFont="1" applyBorder="1">
      <alignment vertical="center"/>
    </xf>
    <xf numFmtId="176" fontId="60" fillId="0" borderId="0" xfId="1" applyNumberFormat="1" applyFont="1" applyAlignment="1">
      <alignment vertical="top" wrapText="1"/>
    </xf>
    <xf numFmtId="176" fontId="60" fillId="0" borderId="0" xfId="0" applyNumberFormat="1" applyFont="1" applyAlignment="1">
      <alignment vertical="top" wrapText="1"/>
    </xf>
    <xf numFmtId="186" fontId="60" fillId="0" borderId="0" xfId="1" applyNumberFormat="1" applyFont="1">
      <alignment vertical="center"/>
    </xf>
    <xf numFmtId="43" fontId="74" fillId="0" borderId="0" xfId="1" applyFont="1">
      <alignment vertical="center"/>
    </xf>
    <xf numFmtId="0" fontId="74" fillId="0" borderId="0" xfId="0" applyFont="1" applyAlignment="1">
      <alignment horizontal="center" vertical="center"/>
    </xf>
    <xf numFmtId="0" fontId="67" fillId="0" borderId="0" xfId="0" applyFont="1" applyAlignment="1">
      <alignment vertical="top"/>
    </xf>
    <xf numFmtId="0" fontId="73" fillId="0" borderId="0" xfId="0" applyFont="1" applyAlignment="1">
      <alignment vertical="top"/>
    </xf>
    <xf numFmtId="0" fontId="66" fillId="0" borderId="0" xfId="0" applyFont="1" applyAlignment="1">
      <alignment vertical="top"/>
    </xf>
    <xf numFmtId="176" fontId="66" fillId="0" borderId="1" xfId="0" applyNumberFormat="1" applyFont="1" applyBorder="1" applyAlignment="1">
      <alignment vertical="top"/>
    </xf>
    <xf numFmtId="0" fontId="63" fillId="0" borderId="0" xfId="0" applyFont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3" fontId="68" fillId="0" borderId="0" xfId="1" applyFont="1">
      <alignment vertical="center"/>
    </xf>
    <xf numFmtId="43" fontId="68" fillId="0" borderId="0" xfId="1" applyFont="1" applyAlignment="1">
      <alignment horizontal="center" vertical="center"/>
    </xf>
    <xf numFmtId="49" fontId="68" fillId="0" borderId="0" xfId="1" applyNumberFormat="1" applyFont="1">
      <alignment vertical="center"/>
    </xf>
    <xf numFmtId="0" fontId="75" fillId="0" borderId="0" xfId="0" applyFont="1">
      <alignment vertical="center"/>
    </xf>
    <xf numFmtId="0" fontId="76" fillId="0" borderId="0" xfId="0" applyFont="1" applyAlignment="1">
      <alignment horizontal="right" vertical="center"/>
    </xf>
    <xf numFmtId="0" fontId="0" fillId="0" borderId="0" xfId="0" applyAlignment="1"/>
    <xf numFmtId="0" fontId="76" fillId="0" borderId="0" xfId="0" applyFont="1" applyAlignment="1">
      <alignment horizontal="left" vertical="center"/>
    </xf>
    <xf numFmtId="0" fontId="33" fillId="0" borderId="0" xfId="3"/>
    <xf numFmtId="43" fontId="33" fillId="0" borderId="0" xfId="1" applyFont="1" applyAlignment="1"/>
    <xf numFmtId="0" fontId="33" fillId="3" borderId="2" xfId="0" applyFont="1" applyFill="1" applyBorder="1" applyAlignment="1"/>
    <xf numFmtId="43" fontId="33" fillId="3" borderId="2" xfId="1" applyFont="1" applyFill="1" applyBorder="1" applyAlignment="1"/>
    <xf numFmtId="43" fontId="33" fillId="0" borderId="0" xfId="1" applyFont="1" applyAlignment="1">
      <alignment horizontal="right"/>
    </xf>
    <xf numFmtId="185" fontId="60" fillId="0" borderId="0" xfId="0" applyNumberFormat="1" applyFont="1">
      <alignment vertical="center"/>
    </xf>
    <xf numFmtId="181" fontId="60" fillId="0" borderId="0" xfId="0" applyNumberFormat="1" applyFo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1" fontId="33" fillId="0" borderId="0" xfId="3" applyNumberFormat="1" applyFont="1" applyAlignment="1">
      <alignment horizontal="right"/>
    </xf>
    <xf numFmtId="0" fontId="77" fillId="0" borderId="23" xfId="0" applyFont="1" applyBorder="1" applyAlignment="1">
      <alignment horizontal="left" vertical="center" wrapText="1"/>
    </xf>
    <xf numFmtId="0" fontId="79" fillId="3" borderId="2" xfId="3" applyFont="1" applyFill="1" applyBorder="1" applyAlignment="1"/>
    <xf numFmtId="0" fontId="79" fillId="3" borderId="2" xfId="0" applyFont="1" applyFill="1" applyBorder="1" applyAlignment="1"/>
    <xf numFmtId="0" fontId="0" fillId="0" borderId="0" xfId="0">
      <alignment vertical="center"/>
    </xf>
    <xf numFmtId="0" fontId="80" fillId="0" borderId="0" xfId="0" applyFo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2" fontId="33" fillId="0" borderId="0" xfId="3" applyNumberFormat="1" applyFont="1" applyAlignment="1">
      <alignment horizontal="right"/>
    </xf>
    <xf numFmtId="189" fontId="76" fillId="0" borderId="0" xfId="0" applyNumberFormat="1" applyFont="1" applyAlignment="1">
      <alignment horizontal="right" vertical="center"/>
    </xf>
    <xf numFmtId="189" fontId="76" fillId="0" borderId="25" xfId="0" applyNumberFormat="1" applyFont="1" applyBorder="1" applyAlignment="1">
      <alignment horizontal="right" vertical="center"/>
    </xf>
    <xf numFmtId="177" fontId="60" fillId="0" borderId="2" xfId="0" applyNumberFormat="1" applyFont="1" applyFill="1" applyBorder="1">
      <alignment vertical="center"/>
    </xf>
    <xf numFmtId="177" fontId="60" fillId="0" borderId="2" xfId="0" applyNumberFormat="1" applyFont="1" applyBorder="1">
      <alignment vertical="center"/>
    </xf>
    <xf numFmtId="177" fontId="60" fillId="36" borderId="18" xfId="0" applyNumberFormat="1" applyFont="1" applyFill="1" applyBorder="1">
      <alignment vertical="center"/>
    </xf>
    <xf numFmtId="177" fontId="60" fillId="0" borderId="16" xfId="0" applyNumberFormat="1" applyFont="1" applyBorder="1">
      <alignment vertical="center"/>
    </xf>
    <xf numFmtId="177" fontId="60" fillId="36" borderId="19" xfId="0" applyNumberFormat="1" applyFont="1" applyFill="1" applyBorder="1">
      <alignment vertical="center"/>
    </xf>
    <xf numFmtId="0" fontId="77" fillId="0" borderId="23" xfId="0" applyFont="1" applyBorder="1" applyAlignment="1">
      <alignment horizontal="left" vertical="center"/>
    </xf>
    <xf numFmtId="187" fontId="76" fillId="0" borderId="23" xfId="0" applyNumberFormat="1" applyFont="1" applyBorder="1" applyAlignment="1">
      <alignment horizontal="right" vertical="center"/>
    </xf>
    <xf numFmtId="190" fontId="60" fillId="0" borderId="0" xfId="2" applyNumberFormat="1" applyFont="1">
      <alignment vertical="center"/>
    </xf>
    <xf numFmtId="191" fontId="60" fillId="0" borderId="0" xfId="2" applyNumberFormat="1" applyFont="1">
      <alignment vertical="center"/>
    </xf>
    <xf numFmtId="0" fontId="81" fillId="0" borderId="0" xfId="0" applyFont="1" applyAlignment="1"/>
    <xf numFmtId="0" fontId="81" fillId="0" borderId="0" xfId="0" applyNumberFormat="1" applyFont="1" applyAlignment="1"/>
    <xf numFmtId="14" fontId="81" fillId="0" borderId="0" xfId="0" applyNumberFormat="1" applyFont="1" applyAlignment="1">
      <alignment horizontal="right"/>
    </xf>
    <xf numFmtId="176" fontId="80" fillId="0" borderId="0" xfId="1" applyNumberFormat="1" applyFont="1">
      <alignment vertical="center"/>
    </xf>
    <xf numFmtId="17" fontId="80" fillId="0" borderId="0" xfId="0" applyNumberFormat="1" applyFont="1">
      <alignment vertical="center"/>
    </xf>
    <xf numFmtId="0" fontId="0" fillId="0" borderId="0" xfId="0" applyAlignment="1">
      <alignment horizontal="right"/>
    </xf>
    <xf numFmtId="0" fontId="61" fillId="0" borderId="0" xfId="0" applyFont="1" applyAlignment="1">
      <alignment vertical="top" wrapText="1"/>
    </xf>
    <xf numFmtId="181" fontId="60" fillId="0" borderId="0" xfId="0" applyNumberFormat="1" applyFont="1" applyFill="1">
      <alignment vertical="center"/>
    </xf>
    <xf numFmtId="0" fontId="58" fillId="0" borderId="0" xfId="0" applyFont="1" applyFill="1" applyBorder="1" applyAlignment="1">
      <alignment horizontal="center" vertical="center" wrapText="1"/>
    </xf>
    <xf numFmtId="177" fontId="60" fillId="0" borderId="0" xfId="0" applyNumberFormat="1" applyFont="1" applyFill="1" applyBorder="1">
      <alignment vertical="center"/>
    </xf>
    <xf numFmtId="0" fontId="60" fillId="0" borderId="0" xfId="0" applyFont="1" applyFill="1" applyBorder="1">
      <alignment vertical="center"/>
    </xf>
    <xf numFmtId="0" fontId="82" fillId="0" borderId="0" xfId="0" applyFont="1" applyAlignment="1">
      <alignment vertical="center"/>
    </xf>
    <xf numFmtId="176" fontId="81" fillId="0" borderId="0" xfId="1" applyNumberFormat="1" applyFont="1" applyAlignment="1">
      <alignment horizontal="right"/>
    </xf>
    <xf numFmtId="0" fontId="86" fillId="0" borderId="0" xfId="200" applyFont="1"/>
    <xf numFmtId="0" fontId="84" fillId="0" borderId="0" xfId="200" applyFont="1"/>
    <xf numFmtId="0" fontId="87" fillId="0" borderId="0" xfId="200" applyFont="1"/>
    <xf numFmtId="192" fontId="88" fillId="0" borderId="0" xfId="200" applyNumberFormat="1" applyFont="1" applyAlignment="1">
      <alignment horizontal="left"/>
    </xf>
    <xf numFmtId="0" fontId="88" fillId="0" borderId="0" xfId="200" applyFont="1" applyAlignment="1">
      <alignment horizontal="left"/>
    </xf>
    <xf numFmtId="0" fontId="88" fillId="0" borderId="1" xfId="200" applyFont="1" applyBorder="1" applyAlignment="1">
      <alignment horizontal="center" wrapText="1"/>
    </xf>
    <xf numFmtId="17" fontId="89" fillId="0" borderId="1" xfId="200" applyNumberFormat="1" applyFont="1" applyBorder="1" applyAlignment="1">
      <alignment horizontal="center" wrapText="1"/>
    </xf>
    <xf numFmtId="0" fontId="87" fillId="0" borderId="0" xfId="200" applyFont="1" applyAlignment="1">
      <alignment horizontal="center" wrapText="1"/>
    </xf>
    <xf numFmtId="180" fontId="88" fillId="0" borderId="0" xfId="268" applyNumberFormat="1" applyFont="1" applyBorder="1" applyAlignment="1">
      <alignment horizontal="right"/>
    </xf>
    <xf numFmtId="0" fontId="87" fillId="0" borderId="0" xfId="200" applyFont="1" applyAlignment="1">
      <alignment horizontal="right" wrapText="1"/>
    </xf>
    <xf numFmtId="0" fontId="88" fillId="0" borderId="0" xfId="200" applyFont="1" applyBorder="1" applyAlignment="1">
      <alignment horizontal="center"/>
    </xf>
    <xf numFmtId="0" fontId="87" fillId="0" borderId="0" xfId="200" applyFont="1" applyAlignment="1">
      <alignment horizontal="center"/>
    </xf>
    <xf numFmtId="193" fontId="87" fillId="0" borderId="0" xfId="200" applyNumberFormat="1" applyFont="1" applyAlignment="1">
      <alignment horizontal="right"/>
    </xf>
    <xf numFmtId="180" fontId="88" fillId="0" borderId="0" xfId="268" applyNumberFormat="1" applyFont="1" applyFill="1" applyBorder="1" applyAlignment="1">
      <alignment horizontal="right"/>
    </xf>
    <xf numFmtId="0" fontId="87" fillId="0" borderId="0" xfId="200" applyFont="1" applyAlignment="1">
      <alignment horizontal="right"/>
    </xf>
    <xf numFmtId="0" fontId="88" fillId="45" borderId="0" xfId="200" applyFont="1" applyFill="1" applyBorder="1" applyAlignment="1">
      <alignment horizontal="center"/>
    </xf>
    <xf numFmtId="180" fontId="89" fillId="45" borderId="0" xfId="268" applyNumberFormat="1" applyFont="1" applyFill="1" applyBorder="1" applyAlignment="1">
      <alignment horizontal="right"/>
    </xf>
    <xf numFmtId="180" fontId="88" fillId="45" borderId="0" xfId="268" applyNumberFormat="1" applyFont="1" applyFill="1" applyBorder="1" applyAlignment="1">
      <alignment horizontal="right"/>
    </xf>
    <xf numFmtId="0" fontId="87" fillId="0" borderId="0" xfId="200" applyFont="1" applyFill="1"/>
    <xf numFmtId="0" fontId="87" fillId="0" borderId="0" xfId="200" applyFont="1" applyFill="1" applyAlignment="1">
      <alignment horizontal="center"/>
    </xf>
    <xf numFmtId="0" fontId="87" fillId="0" borderId="0" xfId="200" applyFont="1" applyFill="1" applyAlignment="1">
      <alignment horizontal="right"/>
    </xf>
    <xf numFmtId="192" fontId="87" fillId="0" borderId="0" xfId="200" applyNumberFormat="1" applyFont="1" applyFill="1" applyAlignment="1">
      <alignment horizontal="center"/>
    </xf>
    <xf numFmtId="0" fontId="88" fillId="0" borderId="0" xfId="269" applyFont="1" applyBorder="1" applyAlignment="1">
      <alignment horizontal="center"/>
    </xf>
    <xf numFmtId="0" fontId="87" fillId="0" borderId="0" xfId="1229" applyFont="1"/>
    <xf numFmtId="0" fontId="87" fillId="0" borderId="0" xfId="1229" applyFont="1" applyAlignment="1">
      <alignment horizontal="center"/>
    </xf>
    <xf numFmtId="0" fontId="87" fillId="0" borderId="0" xfId="1229" applyFont="1" applyAlignment="1">
      <alignment horizontal="right"/>
    </xf>
    <xf numFmtId="180" fontId="88" fillId="0" borderId="0" xfId="268" applyNumberFormat="1" applyFont="1" applyBorder="1" applyAlignment="1">
      <alignment horizontal="center"/>
    </xf>
    <xf numFmtId="2" fontId="87" fillId="0" borderId="0" xfId="1229" applyNumberFormat="1" applyFont="1" applyAlignment="1">
      <alignment horizontal="right"/>
    </xf>
    <xf numFmtId="193" fontId="87" fillId="0" borderId="0" xfId="1229" applyNumberFormat="1" applyFont="1" applyAlignment="1">
      <alignment horizontal="right"/>
    </xf>
    <xf numFmtId="0" fontId="90" fillId="0" borderId="0" xfId="1229" applyFont="1"/>
    <xf numFmtId="179" fontId="87" fillId="0" borderId="0" xfId="1229" applyNumberFormat="1" applyFont="1" applyAlignment="1">
      <alignment horizontal="right"/>
    </xf>
    <xf numFmtId="179" fontId="87" fillId="0" borderId="0" xfId="200" applyNumberFormat="1" applyFont="1" applyFill="1" applyAlignment="1">
      <alignment horizontal="right"/>
    </xf>
    <xf numFmtId="179" fontId="87" fillId="0" borderId="0" xfId="200" applyNumberFormat="1" applyFont="1" applyAlignment="1">
      <alignment horizontal="right"/>
    </xf>
    <xf numFmtId="179" fontId="87" fillId="0" borderId="0" xfId="200" applyNumberFormat="1" applyFont="1" applyAlignment="1">
      <alignment horizontal="right" wrapText="1"/>
    </xf>
    <xf numFmtId="180" fontId="87" fillId="0" borderId="0" xfId="268" applyNumberFormat="1" applyFont="1" applyAlignment="1">
      <alignment horizontal="right"/>
    </xf>
    <xf numFmtId="0" fontId="88" fillId="0" borderId="0" xfId="200" applyFont="1" applyFill="1" applyBorder="1" applyAlignment="1">
      <alignment horizontal="center"/>
    </xf>
    <xf numFmtId="0" fontId="88" fillId="0" borderId="25" xfId="200" applyFont="1" applyBorder="1" applyAlignment="1">
      <alignment horizontal="center"/>
    </xf>
    <xf numFmtId="180" fontId="88" fillId="0" borderId="25" xfId="268" applyNumberFormat="1" applyFont="1" applyFill="1" applyBorder="1" applyAlignment="1">
      <alignment horizontal="right"/>
    </xf>
    <xf numFmtId="180" fontId="88" fillId="0" borderId="25" xfId="268" applyNumberFormat="1" applyFont="1" applyBorder="1" applyAlignment="1">
      <alignment horizontal="right"/>
    </xf>
    <xf numFmtId="0" fontId="88" fillId="0" borderId="0" xfId="200" applyFont="1" applyBorder="1"/>
    <xf numFmtId="1" fontId="88" fillId="0" borderId="0" xfId="200" applyNumberFormat="1" applyFont="1" applyBorder="1"/>
    <xf numFmtId="0" fontId="88" fillId="0" borderId="0" xfId="200" applyFont="1"/>
    <xf numFmtId="0" fontId="60" fillId="36" borderId="26" xfId="0" applyFont="1" applyFill="1" applyBorder="1">
      <alignment vertical="center"/>
    </xf>
    <xf numFmtId="0" fontId="57" fillId="0" borderId="27" xfId="0" applyFont="1" applyFill="1" applyBorder="1" applyAlignment="1">
      <alignment horizontal="left" vertical="center"/>
    </xf>
    <xf numFmtId="0" fontId="58" fillId="36" borderId="21" xfId="0" applyFont="1" applyFill="1" applyBorder="1">
      <alignment vertical="center"/>
    </xf>
    <xf numFmtId="0" fontId="57" fillId="0" borderId="23" xfId="0" applyFont="1" applyFill="1" applyBorder="1" applyAlignment="1">
      <alignment horizontal="left" vertical="center"/>
    </xf>
    <xf numFmtId="0" fontId="60" fillId="36" borderId="13" xfId="0" applyFont="1" applyFill="1" applyBorder="1">
      <alignment vertical="center"/>
    </xf>
    <xf numFmtId="181" fontId="60" fillId="0" borderId="23" xfId="0" applyNumberFormat="1" applyFont="1" applyBorder="1">
      <alignment vertical="center"/>
    </xf>
    <xf numFmtId="10" fontId="60" fillId="0" borderId="23" xfId="2" applyNumberFormat="1" applyFont="1" applyFill="1" applyBorder="1">
      <alignment vertical="center"/>
    </xf>
    <xf numFmtId="177" fontId="60" fillId="0" borderId="23" xfId="0" applyNumberFormat="1" applyFont="1" applyFill="1" applyBorder="1">
      <alignment vertical="center"/>
    </xf>
    <xf numFmtId="177" fontId="60" fillId="0" borderId="23" xfId="0" applyNumberFormat="1" applyFont="1" applyBorder="1">
      <alignment vertical="center"/>
    </xf>
    <xf numFmtId="0" fontId="58" fillId="36" borderId="18" xfId="0" applyFont="1" applyFill="1" applyBorder="1">
      <alignment vertical="center"/>
    </xf>
    <xf numFmtId="0" fontId="76" fillId="0" borderId="0" xfId="0" applyFont="1" applyAlignment="1">
      <alignment horizontal="center" vertical="center"/>
    </xf>
    <xf numFmtId="0" fontId="76" fillId="0" borderId="25" xfId="0" applyFont="1" applyBorder="1" applyAlignment="1">
      <alignment horizontal="center" vertical="center"/>
    </xf>
    <xf numFmtId="188" fontId="76" fillId="0" borderId="23" xfId="0" applyNumberFormat="1" applyFont="1" applyBorder="1" applyAlignment="1">
      <alignment horizontal="right" vertical="center"/>
    </xf>
    <xf numFmtId="0" fontId="76" fillId="0" borderId="23" xfId="0" applyFont="1" applyBorder="1" applyAlignment="1">
      <alignment horizontal="left" vertical="center" wrapText="1"/>
    </xf>
    <xf numFmtId="177" fontId="33" fillId="0" borderId="0" xfId="0" applyNumberFormat="1" applyFont="1" applyAlignment="1"/>
    <xf numFmtId="0" fontId="92" fillId="0" borderId="22" xfId="3" applyFont="1" applyBorder="1" applyAlignment="1" applyProtection="1">
      <alignment horizontal="center" vertical="center"/>
    </xf>
    <xf numFmtId="0" fontId="93" fillId="0" borderId="22" xfId="3" applyFont="1" applyBorder="1" applyAlignment="1">
      <alignment horizontal="center" vertical="center" wrapText="1"/>
    </xf>
    <xf numFmtId="0" fontId="33" fillId="2" borderId="2" xfId="0" applyFont="1" applyFill="1" applyBorder="1" applyAlignment="1"/>
    <xf numFmtId="177" fontId="33" fillId="2" borderId="2" xfId="0" applyNumberFormat="1" applyFont="1" applyFill="1" applyBorder="1" applyAlignment="1"/>
    <xf numFmtId="0" fontId="77" fillId="0" borderId="23" xfId="0" applyFont="1" applyBorder="1" applyAlignment="1">
      <alignment horizontal="center" vertical="center"/>
    </xf>
    <xf numFmtId="0" fontId="77" fillId="0" borderId="28" xfId="0" applyFont="1" applyBorder="1" applyAlignment="1">
      <alignment horizontal="center" vertical="center"/>
    </xf>
    <xf numFmtId="0" fontId="76" fillId="0" borderId="23" xfId="0" applyFont="1" applyBorder="1" applyAlignment="1">
      <alignment horizontal="left" vertical="center"/>
    </xf>
    <xf numFmtId="194" fontId="94" fillId="0" borderId="23" xfId="0" applyNumberFormat="1" applyFont="1" applyBorder="1" applyAlignment="1">
      <alignment horizontal="right" vertical="center"/>
    </xf>
    <xf numFmtId="189" fontId="76" fillId="0" borderId="29" xfId="0" applyNumberFormat="1" applyFont="1" applyBorder="1" applyAlignment="1">
      <alignment horizontal="right" vertical="center"/>
    </xf>
    <xf numFmtId="195" fontId="76" fillId="0" borderId="29" xfId="0" applyNumberFormat="1" applyFont="1" applyBorder="1" applyAlignment="1">
      <alignment horizontal="right" vertical="center"/>
    </xf>
    <xf numFmtId="0" fontId="76" fillId="2" borderId="23" xfId="0" applyFont="1" applyFill="1" applyBorder="1" applyAlignment="1">
      <alignment horizontal="left" vertical="center"/>
    </xf>
    <xf numFmtId="187" fontId="76" fillId="2" borderId="23" xfId="0" applyNumberFormat="1" applyFont="1" applyFill="1" applyBorder="1" applyAlignment="1">
      <alignment horizontal="right" vertical="center"/>
    </xf>
    <xf numFmtId="188" fontId="76" fillId="2" borderId="23" xfId="0" applyNumberFormat="1" applyFont="1" applyFill="1" applyBorder="1" applyAlignment="1">
      <alignment horizontal="right" vertical="center"/>
    </xf>
    <xf numFmtId="194" fontId="94" fillId="2" borderId="23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57" fillId="0" borderId="33" xfId="0" applyFont="1" applyFill="1" applyBorder="1" applyAlignment="1">
      <alignment horizontal="left" vertical="center"/>
    </xf>
    <xf numFmtId="10" fontId="60" fillId="0" borderId="34" xfId="2" applyNumberFormat="1" applyFont="1" applyFill="1" applyBorder="1">
      <alignment vertical="center"/>
    </xf>
    <xf numFmtId="177" fontId="60" fillId="36" borderId="24" xfId="0" applyNumberFormat="1" applyFont="1" applyFill="1" applyBorder="1">
      <alignment vertical="center"/>
    </xf>
    <xf numFmtId="10" fontId="60" fillId="36" borderId="35" xfId="2" applyNumberFormat="1" applyFont="1" applyFill="1" applyBorder="1">
      <alignment vertical="center"/>
    </xf>
    <xf numFmtId="0" fontId="58" fillId="36" borderId="36" xfId="0" applyFont="1" applyFill="1" applyBorder="1" applyAlignment="1">
      <alignment horizontal="center" vertical="center" wrapText="1"/>
    </xf>
    <xf numFmtId="181" fontId="60" fillId="0" borderId="30" xfId="0" applyNumberFormat="1" applyFont="1" applyBorder="1">
      <alignment vertical="center"/>
    </xf>
    <xf numFmtId="176" fontId="60" fillId="0" borderId="30" xfId="0" applyNumberFormat="1" applyFont="1" applyBorder="1">
      <alignment vertical="center"/>
    </xf>
    <xf numFmtId="181" fontId="60" fillId="36" borderId="32" xfId="0" applyNumberFormat="1" applyFont="1" applyFill="1" applyBorder="1">
      <alignment vertical="center"/>
    </xf>
    <xf numFmtId="0" fontId="60" fillId="0" borderId="37" xfId="0" applyFont="1" applyBorder="1">
      <alignment vertical="center"/>
    </xf>
    <xf numFmtId="0" fontId="60" fillId="0" borderId="37" xfId="0" applyFont="1" applyBorder="1" applyAlignment="1">
      <alignment vertical="center" wrapText="1"/>
    </xf>
    <xf numFmtId="0" fontId="58" fillId="36" borderId="38" xfId="0" applyFont="1" applyFill="1" applyBorder="1">
      <alignment vertical="center"/>
    </xf>
    <xf numFmtId="0" fontId="60" fillId="0" borderId="31" xfId="0" applyFont="1" applyBorder="1">
      <alignment vertical="center"/>
    </xf>
    <xf numFmtId="0" fontId="60" fillId="0" borderId="31" xfId="0" applyFont="1" applyBorder="1" applyAlignment="1">
      <alignment vertical="center" wrapText="1"/>
    </xf>
    <xf numFmtId="10" fontId="60" fillId="0" borderId="23" xfId="0" applyNumberFormat="1" applyFont="1" applyBorder="1">
      <alignment vertical="center"/>
    </xf>
    <xf numFmtId="176" fontId="60" fillId="0" borderId="23" xfId="0" applyNumberFormat="1" applyFont="1" applyBorder="1">
      <alignment vertical="center"/>
    </xf>
    <xf numFmtId="10" fontId="60" fillId="0" borderId="34" xfId="0" applyNumberFormat="1" applyFont="1" applyBorder="1">
      <alignment vertical="center"/>
    </xf>
    <xf numFmtId="0" fontId="58" fillId="36" borderId="24" xfId="0" applyFont="1" applyFill="1" applyBorder="1">
      <alignment vertical="center"/>
    </xf>
    <xf numFmtId="10" fontId="60" fillId="36" borderId="24" xfId="2" applyNumberFormat="1" applyFont="1" applyFill="1" applyBorder="1">
      <alignment vertical="center"/>
    </xf>
    <xf numFmtId="181" fontId="60" fillId="36" borderId="24" xfId="0" applyNumberFormat="1" applyFont="1" applyFill="1" applyBorder="1">
      <alignment vertical="center"/>
    </xf>
    <xf numFmtId="0" fontId="57" fillId="0" borderId="33" xfId="0" applyFont="1" applyFill="1" applyBorder="1" applyAlignment="1">
      <alignment horizontal="left" vertical="center" wrapText="1"/>
    </xf>
    <xf numFmtId="0" fontId="57" fillId="0" borderId="23" xfId="0" applyFont="1" applyFill="1" applyBorder="1" applyAlignment="1">
      <alignment horizontal="left" vertical="center" wrapText="1"/>
    </xf>
    <xf numFmtId="0" fontId="67" fillId="0" borderId="23" xfId="0" applyFont="1" applyBorder="1">
      <alignment vertical="center"/>
    </xf>
    <xf numFmtId="177" fontId="60" fillId="0" borderId="34" xfId="0" applyNumberFormat="1" applyFont="1" applyBorder="1">
      <alignment vertical="center"/>
    </xf>
    <xf numFmtId="0" fontId="60" fillId="36" borderId="24" xfId="0" applyFont="1" applyFill="1" applyBorder="1">
      <alignment vertical="center"/>
    </xf>
    <xf numFmtId="177" fontId="60" fillId="36" borderId="35" xfId="0" applyNumberFormat="1" applyFont="1" applyFill="1" applyBorder="1">
      <alignment vertical="center"/>
    </xf>
    <xf numFmtId="0" fontId="57" fillId="0" borderId="33" xfId="0" applyFont="1" applyFill="1" applyBorder="1">
      <alignment vertical="center"/>
    </xf>
    <xf numFmtId="0" fontId="57" fillId="0" borderId="23" xfId="0" applyFont="1" applyFill="1" applyBorder="1">
      <alignment vertical="center"/>
    </xf>
    <xf numFmtId="0" fontId="60" fillId="0" borderId="23" xfId="0" applyFont="1" applyBorder="1">
      <alignment vertical="center"/>
    </xf>
    <xf numFmtId="0" fontId="60" fillId="0" borderId="34" xfId="0" applyFont="1" applyBorder="1">
      <alignment vertical="center"/>
    </xf>
    <xf numFmtId="0" fontId="60" fillId="36" borderId="35" xfId="0" applyFont="1" applyFill="1" applyBorder="1">
      <alignment vertical="center"/>
    </xf>
    <xf numFmtId="43" fontId="60" fillId="0" borderId="23" xfId="1" applyFont="1" applyBorder="1">
      <alignment vertical="center"/>
    </xf>
    <xf numFmtId="43" fontId="60" fillId="0" borderId="30" xfId="1" applyFont="1" applyBorder="1">
      <alignment vertical="center"/>
    </xf>
    <xf numFmtId="0" fontId="95" fillId="0" borderId="0" xfId="200" applyFont="1" applyBorder="1" applyAlignment="1">
      <alignment horizontal="center" wrapText="1"/>
    </xf>
    <xf numFmtId="0" fontId="33" fillId="0" borderId="0" xfId="3" applyFont="1" applyAlignment="1"/>
    <xf numFmtId="0" fontId="33" fillId="3" borderId="23" xfId="3" applyFont="1" applyFill="1" applyBorder="1" applyAlignment="1"/>
    <xf numFmtId="14" fontId="33" fillId="0" borderId="0" xfId="3" applyNumberFormat="1" applyFont="1" applyAlignment="1">
      <alignment horizontal="right"/>
    </xf>
    <xf numFmtId="1" fontId="33" fillId="0" borderId="0" xfId="3" applyNumberFormat="1" applyFont="1" applyAlignment="1">
      <alignment horizontal="right"/>
    </xf>
    <xf numFmtId="0" fontId="77" fillId="0" borderId="23" xfId="0" applyFont="1" applyBorder="1" applyAlignment="1">
      <alignment horizontal="center" vertical="center"/>
    </xf>
    <xf numFmtId="0" fontId="77" fillId="0" borderId="28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6" fillId="0" borderId="25" xfId="0" applyFont="1" applyBorder="1" applyAlignment="1">
      <alignment horizontal="center" vertical="center"/>
    </xf>
    <xf numFmtId="176" fontId="68" fillId="0" borderId="0" xfId="1" applyNumberFormat="1" applyFont="1" applyAlignment="1">
      <alignment horizontal="center" vertical="center"/>
    </xf>
    <xf numFmtId="0" fontId="76" fillId="0" borderId="23" xfId="0" applyFont="1" applyBorder="1" applyAlignment="1">
      <alignment horizontal="left" vertical="center" wrapText="1"/>
    </xf>
    <xf numFmtId="188" fontId="76" fillId="0" borderId="23" xfId="0" applyNumberFormat="1" applyFont="1" applyBorder="1" applyAlignment="1">
      <alignment horizontal="right" vertical="center"/>
    </xf>
    <xf numFmtId="0" fontId="77" fillId="0" borderId="23" xfId="0" applyFont="1" applyBorder="1" applyAlignment="1">
      <alignment horizontal="center" vertical="center" wrapText="1"/>
    </xf>
    <xf numFmtId="0" fontId="77" fillId="0" borderId="24" xfId="0" applyFont="1" applyBorder="1" applyAlignment="1">
      <alignment horizontal="center" vertical="center" wrapText="1"/>
    </xf>
    <xf numFmtId="0" fontId="84" fillId="0" borderId="0" xfId="200" applyFont="1" applyAlignment="1">
      <alignment horizontal="center"/>
    </xf>
    <xf numFmtId="0" fontId="91" fillId="0" borderId="0" xfId="3" applyFont="1" applyAlignment="1" applyProtection="1">
      <alignment horizontal="center" vertical="center"/>
    </xf>
    <xf numFmtId="0" fontId="33" fillId="0" borderId="0" xfId="3"/>
    <xf numFmtId="0" fontId="92" fillId="0" borderId="0" xfId="3" applyFont="1" applyAlignment="1" applyProtection="1">
      <alignment horizontal="left" vertical="center"/>
    </xf>
  </cellXfs>
  <cellStyles count="1243">
    <cellStyle name="20% - 輔色1" xfId="23" builtinId="30" customBuiltin="1"/>
    <cellStyle name="20% - 輔色1 10" xfId="202"/>
    <cellStyle name="20% - 輔色1 10 2" xfId="485"/>
    <cellStyle name="20% - 輔色1 10 2 2" xfId="1045"/>
    <cellStyle name="20% - 輔色1 10 3" xfId="765"/>
    <cellStyle name="20% - 輔色1 11" xfId="215"/>
    <cellStyle name="20% - 輔色1 11 2" xfId="498"/>
    <cellStyle name="20% - 輔色1 11 2 2" xfId="1058"/>
    <cellStyle name="20% - 輔色1 11 3" xfId="778"/>
    <cellStyle name="20% - 輔色1 12" xfId="228"/>
    <cellStyle name="20% - 輔色1 12 2" xfId="511"/>
    <cellStyle name="20% - 輔色1 12 2 2" xfId="1071"/>
    <cellStyle name="20% - 輔色1 12 3" xfId="791"/>
    <cellStyle name="20% - 輔色1 13" xfId="242"/>
    <cellStyle name="20% - 輔色1 13 2" xfId="525"/>
    <cellStyle name="20% - 輔色1 13 2 2" xfId="1085"/>
    <cellStyle name="20% - 輔色1 13 3" xfId="804"/>
    <cellStyle name="20% - 輔色1 14" xfId="255"/>
    <cellStyle name="20% - 輔色1 14 2" xfId="538"/>
    <cellStyle name="20% - 輔色1 14 2 2" xfId="1098"/>
    <cellStyle name="20% - 輔色1 14 3" xfId="817"/>
    <cellStyle name="20% - 輔色1 15" xfId="271"/>
    <cellStyle name="20% - 輔色1 15 2" xfId="552"/>
    <cellStyle name="20% - 輔色1 15 2 2" xfId="1112"/>
    <cellStyle name="20% - 輔色1 15 3" xfId="831"/>
    <cellStyle name="20% - 輔色1 16" xfId="285"/>
    <cellStyle name="20% - 輔色1 16 2" xfId="566"/>
    <cellStyle name="20% - 輔色1 16 2 2" xfId="1126"/>
    <cellStyle name="20% - 輔色1 16 3" xfId="845"/>
    <cellStyle name="20% - 輔色1 17" xfId="298"/>
    <cellStyle name="20% - 輔色1 17 2" xfId="579"/>
    <cellStyle name="20% - 輔色1 17 2 2" xfId="1139"/>
    <cellStyle name="20% - 輔色1 17 3" xfId="858"/>
    <cellStyle name="20% - 輔色1 18" xfId="311"/>
    <cellStyle name="20% - 輔色1 18 2" xfId="592"/>
    <cellStyle name="20% - 輔色1 18 2 2" xfId="1152"/>
    <cellStyle name="20% - 輔色1 18 3" xfId="871"/>
    <cellStyle name="20% - 輔色1 19" xfId="324"/>
    <cellStyle name="20% - 輔色1 19 2" xfId="884"/>
    <cellStyle name="20% - 輔色1 2" xfId="49"/>
    <cellStyle name="20% - 輔色1 2 2" xfId="103"/>
    <cellStyle name="20% - 輔色1 2 2 2" xfId="390"/>
    <cellStyle name="20% - 輔色1 2 2 2 2" xfId="950"/>
    <cellStyle name="20% - 輔色1 2 2 3" xfId="671"/>
    <cellStyle name="20% - 輔色1 2 3" xfId="338"/>
    <cellStyle name="20% - 輔色1 2 3 2" xfId="898"/>
    <cellStyle name="20% - 輔色1 2 4" xfId="619"/>
    <cellStyle name="20% - 輔色1 20" xfId="605"/>
    <cellStyle name="20% - 輔色1 21" xfId="1165"/>
    <cellStyle name="20% - 輔色1 22" xfId="1178"/>
    <cellStyle name="20% - 輔色1 23" xfId="1191"/>
    <cellStyle name="20% - 輔色1 24" xfId="1204"/>
    <cellStyle name="20% - 輔色1 25" xfId="1217"/>
    <cellStyle name="20% - 輔色1 26" xfId="1231"/>
    <cellStyle name="20% - 輔色1 3" xfId="63"/>
    <cellStyle name="20% - 輔色1 3 2" xfId="117"/>
    <cellStyle name="20% - 輔色1 3 2 2" xfId="403"/>
    <cellStyle name="20% - 輔色1 3 2 2 2" xfId="963"/>
    <cellStyle name="20% - 輔色1 3 2 3" xfId="684"/>
    <cellStyle name="20% - 輔色1 3 3" xfId="351"/>
    <cellStyle name="20% - 輔色1 3 3 2" xfId="911"/>
    <cellStyle name="20% - 輔色1 3 4" xfId="632"/>
    <cellStyle name="20% - 輔色1 4" xfId="76"/>
    <cellStyle name="20% - 輔色1 4 2" xfId="130"/>
    <cellStyle name="20% - 輔色1 4 2 2" xfId="416"/>
    <cellStyle name="20% - 輔色1 4 2 2 2" xfId="976"/>
    <cellStyle name="20% - 輔色1 4 2 3" xfId="697"/>
    <cellStyle name="20% - 輔色1 4 3" xfId="364"/>
    <cellStyle name="20% - 輔色1 4 3 2" xfId="924"/>
    <cellStyle name="20% - 輔色1 4 4" xfId="645"/>
    <cellStyle name="20% - 輔色1 5" xfId="88"/>
    <cellStyle name="20% - 輔色1 5 2" xfId="376"/>
    <cellStyle name="20% - 輔色1 5 2 2" xfId="936"/>
    <cellStyle name="20% - 輔色1 5 3" xfId="657"/>
    <cellStyle name="20% - 輔色1 6" xfId="148"/>
    <cellStyle name="20% - 輔色1 6 2" xfId="433"/>
    <cellStyle name="20% - 輔色1 6 2 2" xfId="993"/>
    <cellStyle name="20% - 輔色1 6 3" xfId="713"/>
    <cellStyle name="20% - 輔色1 7" xfId="161"/>
    <cellStyle name="20% - 輔色1 7 2" xfId="446"/>
    <cellStyle name="20% - 輔色1 7 2 2" xfId="1006"/>
    <cellStyle name="20% - 輔色1 7 3" xfId="726"/>
    <cellStyle name="20% - 輔色1 8" xfId="175"/>
    <cellStyle name="20% - 輔色1 8 2" xfId="459"/>
    <cellStyle name="20% - 輔色1 8 2 2" xfId="1019"/>
    <cellStyle name="20% - 輔色1 8 3" xfId="739"/>
    <cellStyle name="20% - 輔色1 9" xfId="188"/>
    <cellStyle name="20% - 輔色1 9 2" xfId="472"/>
    <cellStyle name="20% - 輔色1 9 2 2" xfId="1032"/>
    <cellStyle name="20% - 輔色1 9 3" xfId="752"/>
    <cellStyle name="20% - 輔色2" xfId="27" builtinId="34" customBuiltin="1"/>
    <cellStyle name="20% - 輔色2 10" xfId="204"/>
    <cellStyle name="20% - 輔色2 10 2" xfId="487"/>
    <cellStyle name="20% - 輔色2 10 2 2" xfId="1047"/>
    <cellStyle name="20% - 輔色2 10 3" xfId="767"/>
    <cellStyle name="20% - 輔色2 11" xfId="217"/>
    <cellStyle name="20% - 輔色2 11 2" xfId="500"/>
    <cellStyle name="20% - 輔色2 11 2 2" xfId="1060"/>
    <cellStyle name="20% - 輔色2 11 3" xfId="780"/>
    <cellStyle name="20% - 輔色2 12" xfId="230"/>
    <cellStyle name="20% - 輔色2 12 2" xfId="513"/>
    <cellStyle name="20% - 輔色2 12 2 2" xfId="1073"/>
    <cellStyle name="20% - 輔色2 12 3" xfId="793"/>
    <cellStyle name="20% - 輔色2 13" xfId="244"/>
    <cellStyle name="20% - 輔色2 13 2" xfId="527"/>
    <cellStyle name="20% - 輔色2 13 2 2" xfId="1087"/>
    <cellStyle name="20% - 輔色2 13 3" xfId="806"/>
    <cellStyle name="20% - 輔色2 14" xfId="257"/>
    <cellStyle name="20% - 輔色2 14 2" xfId="540"/>
    <cellStyle name="20% - 輔色2 14 2 2" xfId="1100"/>
    <cellStyle name="20% - 輔色2 14 3" xfId="819"/>
    <cellStyle name="20% - 輔色2 15" xfId="273"/>
    <cellStyle name="20% - 輔色2 15 2" xfId="554"/>
    <cellStyle name="20% - 輔色2 15 2 2" xfId="1114"/>
    <cellStyle name="20% - 輔色2 15 3" xfId="833"/>
    <cellStyle name="20% - 輔色2 16" xfId="287"/>
    <cellStyle name="20% - 輔色2 16 2" xfId="568"/>
    <cellStyle name="20% - 輔色2 16 2 2" xfId="1128"/>
    <cellStyle name="20% - 輔色2 16 3" xfId="847"/>
    <cellStyle name="20% - 輔色2 17" xfId="300"/>
    <cellStyle name="20% - 輔色2 17 2" xfId="581"/>
    <cellStyle name="20% - 輔色2 17 2 2" xfId="1141"/>
    <cellStyle name="20% - 輔色2 17 3" xfId="860"/>
    <cellStyle name="20% - 輔色2 18" xfId="313"/>
    <cellStyle name="20% - 輔色2 18 2" xfId="594"/>
    <cellStyle name="20% - 輔色2 18 2 2" xfId="1154"/>
    <cellStyle name="20% - 輔色2 18 3" xfId="873"/>
    <cellStyle name="20% - 輔色2 19" xfId="326"/>
    <cellStyle name="20% - 輔色2 19 2" xfId="886"/>
    <cellStyle name="20% - 輔色2 2" xfId="51"/>
    <cellStyle name="20% - 輔色2 2 2" xfId="105"/>
    <cellStyle name="20% - 輔色2 2 2 2" xfId="392"/>
    <cellStyle name="20% - 輔色2 2 2 2 2" xfId="952"/>
    <cellStyle name="20% - 輔色2 2 2 3" xfId="673"/>
    <cellStyle name="20% - 輔色2 2 3" xfId="340"/>
    <cellStyle name="20% - 輔色2 2 3 2" xfId="900"/>
    <cellStyle name="20% - 輔色2 2 4" xfId="621"/>
    <cellStyle name="20% - 輔色2 20" xfId="607"/>
    <cellStyle name="20% - 輔色2 21" xfId="1167"/>
    <cellStyle name="20% - 輔色2 22" xfId="1180"/>
    <cellStyle name="20% - 輔色2 23" xfId="1193"/>
    <cellStyle name="20% - 輔色2 24" xfId="1206"/>
    <cellStyle name="20% - 輔色2 25" xfId="1219"/>
    <cellStyle name="20% - 輔色2 26" xfId="1233"/>
    <cellStyle name="20% - 輔色2 3" xfId="65"/>
    <cellStyle name="20% - 輔色2 3 2" xfId="119"/>
    <cellStyle name="20% - 輔色2 3 2 2" xfId="405"/>
    <cellStyle name="20% - 輔色2 3 2 2 2" xfId="965"/>
    <cellStyle name="20% - 輔色2 3 2 3" xfId="686"/>
    <cellStyle name="20% - 輔色2 3 3" xfId="353"/>
    <cellStyle name="20% - 輔色2 3 3 2" xfId="913"/>
    <cellStyle name="20% - 輔色2 3 4" xfId="634"/>
    <cellStyle name="20% - 輔色2 4" xfId="78"/>
    <cellStyle name="20% - 輔色2 4 2" xfId="132"/>
    <cellStyle name="20% - 輔色2 4 2 2" xfId="418"/>
    <cellStyle name="20% - 輔色2 4 2 2 2" xfId="978"/>
    <cellStyle name="20% - 輔色2 4 2 3" xfId="699"/>
    <cellStyle name="20% - 輔色2 4 3" xfId="366"/>
    <cellStyle name="20% - 輔色2 4 3 2" xfId="926"/>
    <cellStyle name="20% - 輔色2 4 4" xfId="647"/>
    <cellStyle name="20% - 輔色2 5" xfId="90"/>
    <cellStyle name="20% - 輔色2 5 2" xfId="378"/>
    <cellStyle name="20% - 輔色2 5 2 2" xfId="938"/>
    <cellStyle name="20% - 輔色2 5 3" xfId="659"/>
    <cellStyle name="20% - 輔色2 6" xfId="150"/>
    <cellStyle name="20% - 輔色2 6 2" xfId="435"/>
    <cellStyle name="20% - 輔色2 6 2 2" xfId="995"/>
    <cellStyle name="20% - 輔色2 6 3" xfId="715"/>
    <cellStyle name="20% - 輔色2 7" xfId="163"/>
    <cellStyle name="20% - 輔色2 7 2" xfId="448"/>
    <cellStyle name="20% - 輔色2 7 2 2" xfId="1008"/>
    <cellStyle name="20% - 輔色2 7 3" xfId="728"/>
    <cellStyle name="20% - 輔色2 8" xfId="177"/>
    <cellStyle name="20% - 輔色2 8 2" xfId="461"/>
    <cellStyle name="20% - 輔色2 8 2 2" xfId="1021"/>
    <cellStyle name="20% - 輔色2 8 3" xfId="741"/>
    <cellStyle name="20% - 輔色2 9" xfId="190"/>
    <cellStyle name="20% - 輔色2 9 2" xfId="474"/>
    <cellStyle name="20% - 輔色2 9 2 2" xfId="1034"/>
    <cellStyle name="20% - 輔色2 9 3" xfId="754"/>
    <cellStyle name="20% - 輔色3" xfId="31" builtinId="38" customBuiltin="1"/>
    <cellStyle name="20% - 輔色3 10" xfId="206"/>
    <cellStyle name="20% - 輔色3 10 2" xfId="489"/>
    <cellStyle name="20% - 輔色3 10 2 2" xfId="1049"/>
    <cellStyle name="20% - 輔色3 10 3" xfId="769"/>
    <cellStyle name="20% - 輔色3 11" xfId="219"/>
    <cellStyle name="20% - 輔色3 11 2" xfId="502"/>
    <cellStyle name="20% - 輔色3 11 2 2" xfId="1062"/>
    <cellStyle name="20% - 輔色3 11 3" xfId="782"/>
    <cellStyle name="20% - 輔色3 12" xfId="232"/>
    <cellStyle name="20% - 輔色3 12 2" xfId="515"/>
    <cellStyle name="20% - 輔色3 12 2 2" xfId="1075"/>
    <cellStyle name="20% - 輔色3 12 3" xfId="795"/>
    <cellStyle name="20% - 輔色3 13" xfId="246"/>
    <cellStyle name="20% - 輔色3 13 2" xfId="529"/>
    <cellStyle name="20% - 輔色3 13 2 2" xfId="1089"/>
    <cellStyle name="20% - 輔色3 13 3" xfId="808"/>
    <cellStyle name="20% - 輔色3 14" xfId="259"/>
    <cellStyle name="20% - 輔色3 14 2" xfId="542"/>
    <cellStyle name="20% - 輔色3 14 2 2" xfId="1102"/>
    <cellStyle name="20% - 輔色3 14 3" xfId="821"/>
    <cellStyle name="20% - 輔色3 15" xfId="275"/>
    <cellStyle name="20% - 輔色3 15 2" xfId="556"/>
    <cellStyle name="20% - 輔色3 15 2 2" xfId="1116"/>
    <cellStyle name="20% - 輔色3 15 3" xfId="835"/>
    <cellStyle name="20% - 輔色3 16" xfId="289"/>
    <cellStyle name="20% - 輔色3 16 2" xfId="570"/>
    <cellStyle name="20% - 輔色3 16 2 2" xfId="1130"/>
    <cellStyle name="20% - 輔色3 16 3" xfId="849"/>
    <cellStyle name="20% - 輔色3 17" xfId="302"/>
    <cellStyle name="20% - 輔色3 17 2" xfId="583"/>
    <cellStyle name="20% - 輔色3 17 2 2" xfId="1143"/>
    <cellStyle name="20% - 輔色3 17 3" xfId="862"/>
    <cellStyle name="20% - 輔色3 18" xfId="315"/>
    <cellStyle name="20% - 輔色3 18 2" xfId="596"/>
    <cellStyle name="20% - 輔色3 18 2 2" xfId="1156"/>
    <cellStyle name="20% - 輔色3 18 3" xfId="875"/>
    <cellStyle name="20% - 輔色3 19" xfId="328"/>
    <cellStyle name="20% - 輔色3 19 2" xfId="888"/>
    <cellStyle name="20% - 輔色3 2" xfId="53"/>
    <cellStyle name="20% - 輔色3 2 2" xfId="107"/>
    <cellStyle name="20% - 輔色3 2 2 2" xfId="394"/>
    <cellStyle name="20% - 輔色3 2 2 2 2" xfId="954"/>
    <cellStyle name="20% - 輔色3 2 2 3" xfId="675"/>
    <cellStyle name="20% - 輔色3 2 3" xfId="342"/>
    <cellStyle name="20% - 輔色3 2 3 2" xfId="902"/>
    <cellStyle name="20% - 輔色3 2 4" xfId="623"/>
    <cellStyle name="20% - 輔色3 20" xfId="609"/>
    <cellStyle name="20% - 輔色3 21" xfId="1169"/>
    <cellStyle name="20% - 輔色3 22" xfId="1182"/>
    <cellStyle name="20% - 輔色3 23" xfId="1195"/>
    <cellStyle name="20% - 輔色3 24" xfId="1208"/>
    <cellStyle name="20% - 輔色3 25" xfId="1221"/>
    <cellStyle name="20% - 輔色3 26" xfId="1235"/>
    <cellStyle name="20% - 輔色3 3" xfId="67"/>
    <cellStyle name="20% - 輔色3 3 2" xfId="121"/>
    <cellStyle name="20% - 輔色3 3 2 2" xfId="407"/>
    <cellStyle name="20% - 輔色3 3 2 2 2" xfId="967"/>
    <cellStyle name="20% - 輔色3 3 2 3" xfId="688"/>
    <cellStyle name="20% - 輔色3 3 3" xfId="355"/>
    <cellStyle name="20% - 輔色3 3 3 2" xfId="915"/>
    <cellStyle name="20% - 輔色3 3 4" xfId="636"/>
    <cellStyle name="20% - 輔色3 4" xfId="80"/>
    <cellStyle name="20% - 輔色3 4 2" xfId="134"/>
    <cellStyle name="20% - 輔色3 4 2 2" xfId="420"/>
    <cellStyle name="20% - 輔色3 4 2 2 2" xfId="980"/>
    <cellStyle name="20% - 輔色3 4 2 3" xfId="701"/>
    <cellStyle name="20% - 輔色3 4 3" xfId="368"/>
    <cellStyle name="20% - 輔色3 4 3 2" xfId="928"/>
    <cellStyle name="20% - 輔色3 4 4" xfId="649"/>
    <cellStyle name="20% - 輔色3 5" xfId="92"/>
    <cellStyle name="20% - 輔色3 5 2" xfId="380"/>
    <cellStyle name="20% - 輔色3 5 2 2" xfId="940"/>
    <cellStyle name="20% - 輔色3 5 3" xfId="661"/>
    <cellStyle name="20% - 輔色3 6" xfId="152"/>
    <cellStyle name="20% - 輔色3 6 2" xfId="437"/>
    <cellStyle name="20% - 輔色3 6 2 2" xfId="997"/>
    <cellStyle name="20% - 輔色3 6 3" xfId="717"/>
    <cellStyle name="20% - 輔色3 7" xfId="165"/>
    <cellStyle name="20% - 輔色3 7 2" xfId="450"/>
    <cellStyle name="20% - 輔色3 7 2 2" xfId="1010"/>
    <cellStyle name="20% - 輔色3 7 3" xfId="730"/>
    <cellStyle name="20% - 輔色3 8" xfId="179"/>
    <cellStyle name="20% - 輔色3 8 2" xfId="463"/>
    <cellStyle name="20% - 輔色3 8 2 2" xfId="1023"/>
    <cellStyle name="20% - 輔色3 8 3" xfId="743"/>
    <cellStyle name="20% - 輔色3 9" xfId="192"/>
    <cellStyle name="20% - 輔色3 9 2" xfId="476"/>
    <cellStyle name="20% - 輔色3 9 2 2" xfId="1036"/>
    <cellStyle name="20% - 輔色3 9 3" xfId="756"/>
    <cellStyle name="20% - 輔色4" xfId="35" builtinId="42" customBuiltin="1"/>
    <cellStyle name="20% - 輔色4 10" xfId="208"/>
    <cellStyle name="20% - 輔色4 10 2" xfId="491"/>
    <cellStyle name="20% - 輔色4 10 2 2" xfId="1051"/>
    <cellStyle name="20% - 輔色4 10 3" xfId="771"/>
    <cellStyle name="20% - 輔色4 11" xfId="221"/>
    <cellStyle name="20% - 輔色4 11 2" xfId="504"/>
    <cellStyle name="20% - 輔色4 11 2 2" xfId="1064"/>
    <cellStyle name="20% - 輔色4 11 3" xfId="784"/>
    <cellStyle name="20% - 輔色4 12" xfId="234"/>
    <cellStyle name="20% - 輔色4 12 2" xfId="517"/>
    <cellStyle name="20% - 輔色4 12 2 2" xfId="1077"/>
    <cellStyle name="20% - 輔色4 12 3" xfId="797"/>
    <cellStyle name="20% - 輔色4 13" xfId="248"/>
    <cellStyle name="20% - 輔色4 13 2" xfId="531"/>
    <cellStyle name="20% - 輔色4 13 2 2" xfId="1091"/>
    <cellStyle name="20% - 輔色4 13 3" xfId="810"/>
    <cellStyle name="20% - 輔色4 14" xfId="261"/>
    <cellStyle name="20% - 輔色4 14 2" xfId="544"/>
    <cellStyle name="20% - 輔色4 14 2 2" xfId="1104"/>
    <cellStyle name="20% - 輔色4 14 3" xfId="823"/>
    <cellStyle name="20% - 輔色4 15" xfId="277"/>
    <cellStyle name="20% - 輔色4 15 2" xfId="558"/>
    <cellStyle name="20% - 輔色4 15 2 2" xfId="1118"/>
    <cellStyle name="20% - 輔色4 15 3" xfId="837"/>
    <cellStyle name="20% - 輔色4 16" xfId="291"/>
    <cellStyle name="20% - 輔色4 16 2" xfId="572"/>
    <cellStyle name="20% - 輔色4 16 2 2" xfId="1132"/>
    <cellStyle name="20% - 輔色4 16 3" xfId="851"/>
    <cellStyle name="20% - 輔色4 17" xfId="304"/>
    <cellStyle name="20% - 輔色4 17 2" xfId="585"/>
    <cellStyle name="20% - 輔色4 17 2 2" xfId="1145"/>
    <cellStyle name="20% - 輔色4 17 3" xfId="864"/>
    <cellStyle name="20% - 輔色4 18" xfId="317"/>
    <cellStyle name="20% - 輔色4 18 2" xfId="598"/>
    <cellStyle name="20% - 輔色4 18 2 2" xfId="1158"/>
    <cellStyle name="20% - 輔色4 18 3" xfId="877"/>
    <cellStyle name="20% - 輔色4 19" xfId="330"/>
    <cellStyle name="20% - 輔色4 19 2" xfId="890"/>
    <cellStyle name="20% - 輔色4 2" xfId="55"/>
    <cellStyle name="20% - 輔色4 2 2" xfId="109"/>
    <cellStyle name="20% - 輔色4 2 2 2" xfId="396"/>
    <cellStyle name="20% - 輔色4 2 2 2 2" xfId="956"/>
    <cellStyle name="20% - 輔色4 2 2 3" xfId="677"/>
    <cellStyle name="20% - 輔色4 2 3" xfId="344"/>
    <cellStyle name="20% - 輔色4 2 3 2" xfId="904"/>
    <cellStyle name="20% - 輔色4 2 4" xfId="625"/>
    <cellStyle name="20% - 輔色4 20" xfId="611"/>
    <cellStyle name="20% - 輔色4 21" xfId="1171"/>
    <cellStyle name="20% - 輔色4 22" xfId="1184"/>
    <cellStyle name="20% - 輔色4 23" xfId="1197"/>
    <cellStyle name="20% - 輔色4 24" xfId="1210"/>
    <cellStyle name="20% - 輔色4 25" xfId="1223"/>
    <cellStyle name="20% - 輔色4 26" xfId="1237"/>
    <cellStyle name="20% - 輔色4 3" xfId="69"/>
    <cellStyle name="20% - 輔色4 3 2" xfId="123"/>
    <cellStyle name="20% - 輔色4 3 2 2" xfId="409"/>
    <cellStyle name="20% - 輔色4 3 2 2 2" xfId="969"/>
    <cellStyle name="20% - 輔色4 3 2 3" xfId="690"/>
    <cellStyle name="20% - 輔色4 3 3" xfId="357"/>
    <cellStyle name="20% - 輔色4 3 3 2" xfId="917"/>
    <cellStyle name="20% - 輔色4 3 4" xfId="638"/>
    <cellStyle name="20% - 輔色4 4" xfId="82"/>
    <cellStyle name="20% - 輔色4 4 2" xfId="136"/>
    <cellStyle name="20% - 輔色4 4 2 2" xfId="422"/>
    <cellStyle name="20% - 輔色4 4 2 2 2" xfId="982"/>
    <cellStyle name="20% - 輔色4 4 2 3" xfId="703"/>
    <cellStyle name="20% - 輔色4 4 3" xfId="370"/>
    <cellStyle name="20% - 輔色4 4 3 2" xfId="930"/>
    <cellStyle name="20% - 輔色4 4 4" xfId="651"/>
    <cellStyle name="20% - 輔色4 5" xfId="94"/>
    <cellStyle name="20% - 輔色4 5 2" xfId="382"/>
    <cellStyle name="20% - 輔色4 5 2 2" xfId="942"/>
    <cellStyle name="20% - 輔色4 5 3" xfId="663"/>
    <cellStyle name="20% - 輔色4 6" xfId="154"/>
    <cellStyle name="20% - 輔色4 6 2" xfId="439"/>
    <cellStyle name="20% - 輔色4 6 2 2" xfId="999"/>
    <cellStyle name="20% - 輔色4 6 3" xfId="719"/>
    <cellStyle name="20% - 輔色4 7" xfId="167"/>
    <cellStyle name="20% - 輔色4 7 2" xfId="452"/>
    <cellStyle name="20% - 輔色4 7 2 2" xfId="1012"/>
    <cellStyle name="20% - 輔色4 7 3" xfId="732"/>
    <cellStyle name="20% - 輔色4 8" xfId="181"/>
    <cellStyle name="20% - 輔色4 8 2" xfId="465"/>
    <cellStyle name="20% - 輔色4 8 2 2" xfId="1025"/>
    <cellStyle name="20% - 輔色4 8 3" xfId="745"/>
    <cellStyle name="20% - 輔色4 9" xfId="194"/>
    <cellStyle name="20% - 輔色4 9 2" xfId="478"/>
    <cellStyle name="20% - 輔色4 9 2 2" xfId="1038"/>
    <cellStyle name="20% - 輔色4 9 3" xfId="758"/>
    <cellStyle name="20% - 輔色5" xfId="39" builtinId="46" customBuiltin="1"/>
    <cellStyle name="20% - 輔色5 10" xfId="210"/>
    <cellStyle name="20% - 輔色5 10 2" xfId="493"/>
    <cellStyle name="20% - 輔色5 10 2 2" xfId="1053"/>
    <cellStyle name="20% - 輔色5 10 3" xfId="773"/>
    <cellStyle name="20% - 輔色5 11" xfId="223"/>
    <cellStyle name="20% - 輔色5 11 2" xfId="506"/>
    <cellStyle name="20% - 輔色5 11 2 2" xfId="1066"/>
    <cellStyle name="20% - 輔色5 11 3" xfId="786"/>
    <cellStyle name="20% - 輔色5 12" xfId="236"/>
    <cellStyle name="20% - 輔色5 12 2" xfId="519"/>
    <cellStyle name="20% - 輔色5 12 2 2" xfId="1079"/>
    <cellStyle name="20% - 輔色5 12 3" xfId="799"/>
    <cellStyle name="20% - 輔色5 13" xfId="250"/>
    <cellStyle name="20% - 輔色5 13 2" xfId="533"/>
    <cellStyle name="20% - 輔色5 13 2 2" xfId="1093"/>
    <cellStyle name="20% - 輔色5 13 3" xfId="812"/>
    <cellStyle name="20% - 輔色5 14" xfId="263"/>
    <cellStyle name="20% - 輔色5 14 2" xfId="546"/>
    <cellStyle name="20% - 輔色5 14 2 2" xfId="1106"/>
    <cellStyle name="20% - 輔色5 14 3" xfId="825"/>
    <cellStyle name="20% - 輔色5 15" xfId="279"/>
    <cellStyle name="20% - 輔色5 15 2" xfId="560"/>
    <cellStyle name="20% - 輔色5 15 2 2" xfId="1120"/>
    <cellStyle name="20% - 輔色5 15 3" xfId="839"/>
    <cellStyle name="20% - 輔色5 16" xfId="293"/>
    <cellStyle name="20% - 輔色5 16 2" xfId="574"/>
    <cellStyle name="20% - 輔色5 16 2 2" xfId="1134"/>
    <cellStyle name="20% - 輔色5 16 3" xfId="853"/>
    <cellStyle name="20% - 輔色5 17" xfId="306"/>
    <cellStyle name="20% - 輔色5 17 2" xfId="587"/>
    <cellStyle name="20% - 輔色5 17 2 2" xfId="1147"/>
    <cellStyle name="20% - 輔色5 17 3" xfId="866"/>
    <cellStyle name="20% - 輔色5 18" xfId="319"/>
    <cellStyle name="20% - 輔色5 18 2" xfId="600"/>
    <cellStyle name="20% - 輔色5 18 2 2" xfId="1160"/>
    <cellStyle name="20% - 輔色5 18 3" xfId="879"/>
    <cellStyle name="20% - 輔色5 19" xfId="332"/>
    <cellStyle name="20% - 輔色5 19 2" xfId="892"/>
    <cellStyle name="20% - 輔色5 2" xfId="57"/>
    <cellStyle name="20% - 輔色5 2 2" xfId="111"/>
    <cellStyle name="20% - 輔色5 2 2 2" xfId="398"/>
    <cellStyle name="20% - 輔色5 2 2 2 2" xfId="958"/>
    <cellStyle name="20% - 輔色5 2 2 3" xfId="679"/>
    <cellStyle name="20% - 輔色5 2 3" xfId="346"/>
    <cellStyle name="20% - 輔色5 2 3 2" xfId="906"/>
    <cellStyle name="20% - 輔色5 2 4" xfId="627"/>
    <cellStyle name="20% - 輔色5 20" xfId="613"/>
    <cellStyle name="20% - 輔色5 21" xfId="1173"/>
    <cellStyle name="20% - 輔色5 22" xfId="1186"/>
    <cellStyle name="20% - 輔色5 23" xfId="1199"/>
    <cellStyle name="20% - 輔色5 24" xfId="1212"/>
    <cellStyle name="20% - 輔色5 25" xfId="1225"/>
    <cellStyle name="20% - 輔色5 26" xfId="1239"/>
    <cellStyle name="20% - 輔色5 3" xfId="71"/>
    <cellStyle name="20% - 輔色5 3 2" xfId="125"/>
    <cellStyle name="20% - 輔色5 3 2 2" xfId="411"/>
    <cellStyle name="20% - 輔色5 3 2 2 2" xfId="971"/>
    <cellStyle name="20% - 輔色5 3 2 3" xfId="692"/>
    <cellStyle name="20% - 輔色5 3 3" xfId="359"/>
    <cellStyle name="20% - 輔色5 3 3 2" xfId="919"/>
    <cellStyle name="20% - 輔色5 3 4" xfId="640"/>
    <cellStyle name="20% - 輔色5 4" xfId="84"/>
    <cellStyle name="20% - 輔色5 4 2" xfId="138"/>
    <cellStyle name="20% - 輔色5 4 2 2" xfId="424"/>
    <cellStyle name="20% - 輔色5 4 2 2 2" xfId="984"/>
    <cellStyle name="20% - 輔色5 4 2 3" xfId="705"/>
    <cellStyle name="20% - 輔色5 4 3" xfId="372"/>
    <cellStyle name="20% - 輔色5 4 3 2" xfId="932"/>
    <cellStyle name="20% - 輔色5 4 4" xfId="653"/>
    <cellStyle name="20% - 輔色5 5" xfId="96"/>
    <cellStyle name="20% - 輔色5 5 2" xfId="384"/>
    <cellStyle name="20% - 輔色5 5 2 2" xfId="944"/>
    <cellStyle name="20% - 輔色5 5 3" xfId="665"/>
    <cellStyle name="20% - 輔色5 6" xfId="156"/>
    <cellStyle name="20% - 輔色5 6 2" xfId="441"/>
    <cellStyle name="20% - 輔色5 6 2 2" xfId="1001"/>
    <cellStyle name="20% - 輔色5 6 3" xfId="721"/>
    <cellStyle name="20% - 輔色5 7" xfId="169"/>
    <cellStyle name="20% - 輔色5 7 2" xfId="454"/>
    <cellStyle name="20% - 輔色5 7 2 2" xfId="1014"/>
    <cellStyle name="20% - 輔色5 7 3" xfId="734"/>
    <cellStyle name="20% - 輔色5 8" xfId="183"/>
    <cellStyle name="20% - 輔色5 8 2" xfId="467"/>
    <cellStyle name="20% - 輔色5 8 2 2" xfId="1027"/>
    <cellStyle name="20% - 輔色5 8 3" xfId="747"/>
    <cellStyle name="20% - 輔色5 9" xfId="196"/>
    <cellStyle name="20% - 輔色5 9 2" xfId="480"/>
    <cellStyle name="20% - 輔色5 9 2 2" xfId="1040"/>
    <cellStyle name="20% - 輔色5 9 3" xfId="760"/>
    <cellStyle name="20% - 輔色6" xfId="43" builtinId="50" customBuiltin="1"/>
    <cellStyle name="20% - 輔色6 10" xfId="212"/>
    <cellStyle name="20% - 輔色6 10 2" xfId="495"/>
    <cellStyle name="20% - 輔色6 10 2 2" xfId="1055"/>
    <cellStyle name="20% - 輔色6 10 3" xfId="775"/>
    <cellStyle name="20% - 輔色6 11" xfId="225"/>
    <cellStyle name="20% - 輔色6 11 2" xfId="508"/>
    <cellStyle name="20% - 輔色6 11 2 2" xfId="1068"/>
    <cellStyle name="20% - 輔色6 11 3" xfId="788"/>
    <cellStyle name="20% - 輔色6 12" xfId="238"/>
    <cellStyle name="20% - 輔色6 12 2" xfId="521"/>
    <cellStyle name="20% - 輔色6 12 2 2" xfId="1081"/>
    <cellStyle name="20% - 輔色6 12 3" xfId="801"/>
    <cellStyle name="20% - 輔色6 13" xfId="252"/>
    <cellStyle name="20% - 輔色6 13 2" xfId="535"/>
    <cellStyle name="20% - 輔色6 13 2 2" xfId="1095"/>
    <cellStyle name="20% - 輔色6 13 3" xfId="814"/>
    <cellStyle name="20% - 輔色6 14" xfId="265"/>
    <cellStyle name="20% - 輔色6 14 2" xfId="548"/>
    <cellStyle name="20% - 輔色6 14 2 2" xfId="1108"/>
    <cellStyle name="20% - 輔色6 14 3" xfId="827"/>
    <cellStyle name="20% - 輔色6 15" xfId="281"/>
    <cellStyle name="20% - 輔色6 15 2" xfId="562"/>
    <cellStyle name="20% - 輔色6 15 2 2" xfId="1122"/>
    <cellStyle name="20% - 輔色6 15 3" xfId="841"/>
    <cellStyle name="20% - 輔色6 16" xfId="295"/>
    <cellStyle name="20% - 輔色6 16 2" xfId="576"/>
    <cellStyle name="20% - 輔色6 16 2 2" xfId="1136"/>
    <cellStyle name="20% - 輔色6 16 3" xfId="855"/>
    <cellStyle name="20% - 輔色6 17" xfId="308"/>
    <cellStyle name="20% - 輔色6 17 2" xfId="589"/>
    <cellStyle name="20% - 輔色6 17 2 2" xfId="1149"/>
    <cellStyle name="20% - 輔色6 17 3" xfId="868"/>
    <cellStyle name="20% - 輔色6 18" xfId="321"/>
    <cellStyle name="20% - 輔色6 18 2" xfId="602"/>
    <cellStyle name="20% - 輔色6 18 2 2" xfId="1162"/>
    <cellStyle name="20% - 輔色6 18 3" xfId="881"/>
    <cellStyle name="20% - 輔色6 19" xfId="334"/>
    <cellStyle name="20% - 輔色6 19 2" xfId="894"/>
    <cellStyle name="20% - 輔色6 2" xfId="59"/>
    <cellStyle name="20% - 輔色6 2 2" xfId="113"/>
    <cellStyle name="20% - 輔色6 2 2 2" xfId="400"/>
    <cellStyle name="20% - 輔色6 2 2 2 2" xfId="960"/>
    <cellStyle name="20% - 輔色6 2 2 3" xfId="681"/>
    <cellStyle name="20% - 輔色6 2 3" xfId="348"/>
    <cellStyle name="20% - 輔色6 2 3 2" xfId="908"/>
    <cellStyle name="20% - 輔色6 2 4" xfId="629"/>
    <cellStyle name="20% - 輔色6 20" xfId="615"/>
    <cellStyle name="20% - 輔色6 21" xfId="1175"/>
    <cellStyle name="20% - 輔色6 22" xfId="1188"/>
    <cellStyle name="20% - 輔色6 23" xfId="1201"/>
    <cellStyle name="20% - 輔色6 24" xfId="1214"/>
    <cellStyle name="20% - 輔色6 25" xfId="1227"/>
    <cellStyle name="20% - 輔色6 26" xfId="1241"/>
    <cellStyle name="20% - 輔色6 3" xfId="73"/>
    <cellStyle name="20% - 輔色6 3 2" xfId="127"/>
    <cellStyle name="20% - 輔色6 3 2 2" xfId="413"/>
    <cellStyle name="20% - 輔色6 3 2 2 2" xfId="973"/>
    <cellStyle name="20% - 輔色6 3 2 3" xfId="694"/>
    <cellStyle name="20% - 輔色6 3 3" xfId="361"/>
    <cellStyle name="20% - 輔色6 3 3 2" xfId="921"/>
    <cellStyle name="20% - 輔色6 3 4" xfId="642"/>
    <cellStyle name="20% - 輔色6 4" xfId="86"/>
    <cellStyle name="20% - 輔色6 4 2" xfId="140"/>
    <cellStyle name="20% - 輔色6 4 2 2" xfId="426"/>
    <cellStyle name="20% - 輔色6 4 2 2 2" xfId="986"/>
    <cellStyle name="20% - 輔色6 4 2 3" xfId="707"/>
    <cellStyle name="20% - 輔色6 4 3" xfId="374"/>
    <cellStyle name="20% - 輔色6 4 3 2" xfId="934"/>
    <cellStyle name="20% - 輔色6 4 4" xfId="655"/>
    <cellStyle name="20% - 輔色6 5" xfId="98"/>
    <cellStyle name="20% - 輔色6 5 2" xfId="386"/>
    <cellStyle name="20% - 輔色6 5 2 2" xfId="946"/>
    <cellStyle name="20% - 輔色6 5 3" xfId="667"/>
    <cellStyle name="20% - 輔色6 6" xfId="158"/>
    <cellStyle name="20% - 輔色6 6 2" xfId="443"/>
    <cellStyle name="20% - 輔色6 6 2 2" xfId="1003"/>
    <cellStyle name="20% - 輔色6 6 3" xfId="723"/>
    <cellStyle name="20% - 輔色6 7" xfId="171"/>
    <cellStyle name="20% - 輔色6 7 2" xfId="456"/>
    <cellStyle name="20% - 輔色6 7 2 2" xfId="1016"/>
    <cellStyle name="20% - 輔色6 7 3" xfId="736"/>
    <cellStyle name="20% - 輔色6 8" xfId="185"/>
    <cellStyle name="20% - 輔色6 8 2" xfId="469"/>
    <cellStyle name="20% - 輔色6 8 2 2" xfId="1029"/>
    <cellStyle name="20% - 輔色6 8 3" xfId="749"/>
    <cellStyle name="20% - 輔色6 9" xfId="198"/>
    <cellStyle name="20% - 輔色6 9 2" xfId="482"/>
    <cellStyle name="20% - 輔色6 9 2 2" xfId="1042"/>
    <cellStyle name="20% - 輔色6 9 3" xfId="762"/>
    <cellStyle name="40% - 輔色1" xfId="24" builtinId="31" customBuiltin="1"/>
    <cellStyle name="40% - 輔色1 10" xfId="203"/>
    <cellStyle name="40% - 輔色1 10 2" xfId="486"/>
    <cellStyle name="40% - 輔色1 10 2 2" xfId="1046"/>
    <cellStyle name="40% - 輔色1 10 3" xfId="766"/>
    <cellStyle name="40% - 輔色1 11" xfId="216"/>
    <cellStyle name="40% - 輔色1 11 2" xfId="499"/>
    <cellStyle name="40% - 輔色1 11 2 2" xfId="1059"/>
    <cellStyle name="40% - 輔色1 11 3" xfId="779"/>
    <cellStyle name="40% - 輔色1 12" xfId="229"/>
    <cellStyle name="40% - 輔色1 12 2" xfId="512"/>
    <cellStyle name="40% - 輔色1 12 2 2" xfId="1072"/>
    <cellStyle name="40% - 輔色1 12 3" xfId="792"/>
    <cellStyle name="40% - 輔色1 13" xfId="243"/>
    <cellStyle name="40% - 輔色1 13 2" xfId="526"/>
    <cellStyle name="40% - 輔色1 13 2 2" xfId="1086"/>
    <cellStyle name="40% - 輔色1 13 3" xfId="805"/>
    <cellStyle name="40% - 輔色1 14" xfId="256"/>
    <cellStyle name="40% - 輔色1 14 2" xfId="539"/>
    <cellStyle name="40% - 輔色1 14 2 2" xfId="1099"/>
    <cellStyle name="40% - 輔色1 14 3" xfId="818"/>
    <cellStyle name="40% - 輔色1 15" xfId="272"/>
    <cellStyle name="40% - 輔色1 15 2" xfId="553"/>
    <cellStyle name="40% - 輔色1 15 2 2" xfId="1113"/>
    <cellStyle name="40% - 輔色1 15 3" xfId="832"/>
    <cellStyle name="40% - 輔色1 16" xfId="286"/>
    <cellStyle name="40% - 輔色1 16 2" xfId="567"/>
    <cellStyle name="40% - 輔色1 16 2 2" xfId="1127"/>
    <cellStyle name="40% - 輔色1 16 3" xfId="846"/>
    <cellStyle name="40% - 輔色1 17" xfId="299"/>
    <cellStyle name="40% - 輔色1 17 2" xfId="580"/>
    <cellStyle name="40% - 輔色1 17 2 2" xfId="1140"/>
    <cellStyle name="40% - 輔色1 17 3" xfId="859"/>
    <cellStyle name="40% - 輔色1 18" xfId="312"/>
    <cellStyle name="40% - 輔色1 18 2" xfId="593"/>
    <cellStyle name="40% - 輔色1 18 2 2" xfId="1153"/>
    <cellStyle name="40% - 輔色1 18 3" xfId="872"/>
    <cellStyle name="40% - 輔色1 19" xfId="325"/>
    <cellStyle name="40% - 輔色1 19 2" xfId="885"/>
    <cellStyle name="40% - 輔色1 2" xfId="50"/>
    <cellStyle name="40% - 輔色1 2 2" xfId="104"/>
    <cellStyle name="40% - 輔色1 2 2 2" xfId="391"/>
    <cellStyle name="40% - 輔色1 2 2 2 2" xfId="951"/>
    <cellStyle name="40% - 輔色1 2 2 3" xfId="672"/>
    <cellStyle name="40% - 輔色1 2 3" xfId="339"/>
    <cellStyle name="40% - 輔色1 2 3 2" xfId="899"/>
    <cellStyle name="40% - 輔色1 2 4" xfId="620"/>
    <cellStyle name="40% - 輔色1 20" xfId="606"/>
    <cellStyle name="40% - 輔色1 21" xfId="1166"/>
    <cellStyle name="40% - 輔色1 22" xfId="1179"/>
    <cellStyle name="40% - 輔色1 23" xfId="1192"/>
    <cellStyle name="40% - 輔色1 24" xfId="1205"/>
    <cellStyle name="40% - 輔色1 25" xfId="1218"/>
    <cellStyle name="40% - 輔色1 26" xfId="1232"/>
    <cellStyle name="40% - 輔色1 3" xfId="64"/>
    <cellStyle name="40% - 輔色1 3 2" xfId="118"/>
    <cellStyle name="40% - 輔色1 3 2 2" xfId="404"/>
    <cellStyle name="40% - 輔色1 3 2 2 2" xfId="964"/>
    <cellStyle name="40% - 輔色1 3 2 3" xfId="685"/>
    <cellStyle name="40% - 輔色1 3 3" xfId="352"/>
    <cellStyle name="40% - 輔色1 3 3 2" xfId="912"/>
    <cellStyle name="40% - 輔色1 3 4" xfId="633"/>
    <cellStyle name="40% - 輔色1 4" xfId="77"/>
    <cellStyle name="40% - 輔色1 4 2" xfId="131"/>
    <cellStyle name="40% - 輔色1 4 2 2" xfId="417"/>
    <cellStyle name="40% - 輔色1 4 2 2 2" xfId="977"/>
    <cellStyle name="40% - 輔色1 4 2 3" xfId="698"/>
    <cellStyle name="40% - 輔色1 4 3" xfId="365"/>
    <cellStyle name="40% - 輔色1 4 3 2" xfId="925"/>
    <cellStyle name="40% - 輔色1 4 4" xfId="646"/>
    <cellStyle name="40% - 輔色1 5" xfId="89"/>
    <cellStyle name="40% - 輔色1 5 2" xfId="377"/>
    <cellStyle name="40% - 輔色1 5 2 2" xfId="937"/>
    <cellStyle name="40% - 輔色1 5 3" xfId="658"/>
    <cellStyle name="40% - 輔色1 6" xfId="149"/>
    <cellStyle name="40% - 輔色1 6 2" xfId="434"/>
    <cellStyle name="40% - 輔色1 6 2 2" xfId="994"/>
    <cellStyle name="40% - 輔色1 6 3" xfId="714"/>
    <cellStyle name="40% - 輔色1 7" xfId="162"/>
    <cellStyle name="40% - 輔色1 7 2" xfId="447"/>
    <cellStyle name="40% - 輔色1 7 2 2" xfId="1007"/>
    <cellStyle name="40% - 輔色1 7 3" xfId="727"/>
    <cellStyle name="40% - 輔色1 8" xfId="176"/>
    <cellStyle name="40% - 輔色1 8 2" xfId="460"/>
    <cellStyle name="40% - 輔色1 8 2 2" xfId="1020"/>
    <cellStyle name="40% - 輔色1 8 3" xfId="740"/>
    <cellStyle name="40% - 輔色1 9" xfId="189"/>
    <cellStyle name="40% - 輔色1 9 2" xfId="473"/>
    <cellStyle name="40% - 輔色1 9 2 2" xfId="1033"/>
    <cellStyle name="40% - 輔色1 9 3" xfId="753"/>
    <cellStyle name="40% - 輔色2" xfId="28" builtinId="35" customBuiltin="1"/>
    <cellStyle name="40% - 輔色2 10" xfId="205"/>
    <cellStyle name="40% - 輔色2 10 2" xfId="488"/>
    <cellStyle name="40% - 輔色2 10 2 2" xfId="1048"/>
    <cellStyle name="40% - 輔色2 10 3" xfId="768"/>
    <cellStyle name="40% - 輔色2 11" xfId="218"/>
    <cellStyle name="40% - 輔色2 11 2" xfId="501"/>
    <cellStyle name="40% - 輔色2 11 2 2" xfId="1061"/>
    <cellStyle name="40% - 輔色2 11 3" xfId="781"/>
    <cellStyle name="40% - 輔色2 12" xfId="231"/>
    <cellStyle name="40% - 輔色2 12 2" xfId="514"/>
    <cellStyle name="40% - 輔色2 12 2 2" xfId="1074"/>
    <cellStyle name="40% - 輔色2 12 3" xfId="794"/>
    <cellStyle name="40% - 輔色2 13" xfId="245"/>
    <cellStyle name="40% - 輔色2 13 2" xfId="528"/>
    <cellStyle name="40% - 輔色2 13 2 2" xfId="1088"/>
    <cellStyle name="40% - 輔色2 13 3" xfId="807"/>
    <cellStyle name="40% - 輔色2 14" xfId="258"/>
    <cellStyle name="40% - 輔色2 14 2" xfId="541"/>
    <cellStyle name="40% - 輔色2 14 2 2" xfId="1101"/>
    <cellStyle name="40% - 輔色2 14 3" xfId="820"/>
    <cellStyle name="40% - 輔色2 15" xfId="274"/>
    <cellStyle name="40% - 輔色2 15 2" xfId="555"/>
    <cellStyle name="40% - 輔色2 15 2 2" xfId="1115"/>
    <cellStyle name="40% - 輔色2 15 3" xfId="834"/>
    <cellStyle name="40% - 輔色2 16" xfId="288"/>
    <cellStyle name="40% - 輔色2 16 2" xfId="569"/>
    <cellStyle name="40% - 輔色2 16 2 2" xfId="1129"/>
    <cellStyle name="40% - 輔色2 16 3" xfId="848"/>
    <cellStyle name="40% - 輔色2 17" xfId="301"/>
    <cellStyle name="40% - 輔色2 17 2" xfId="582"/>
    <cellStyle name="40% - 輔色2 17 2 2" xfId="1142"/>
    <cellStyle name="40% - 輔色2 17 3" xfId="861"/>
    <cellStyle name="40% - 輔色2 18" xfId="314"/>
    <cellStyle name="40% - 輔色2 18 2" xfId="595"/>
    <cellStyle name="40% - 輔色2 18 2 2" xfId="1155"/>
    <cellStyle name="40% - 輔色2 18 3" xfId="874"/>
    <cellStyle name="40% - 輔色2 19" xfId="327"/>
    <cellStyle name="40% - 輔色2 19 2" xfId="887"/>
    <cellStyle name="40% - 輔色2 2" xfId="52"/>
    <cellStyle name="40% - 輔色2 2 2" xfId="106"/>
    <cellStyle name="40% - 輔色2 2 2 2" xfId="393"/>
    <cellStyle name="40% - 輔色2 2 2 2 2" xfId="953"/>
    <cellStyle name="40% - 輔色2 2 2 3" xfId="674"/>
    <cellStyle name="40% - 輔色2 2 3" xfId="341"/>
    <cellStyle name="40% - 輔色2 2 3 2" xfId="901"/>
    <cellStyle name="40% - 輔色2 2 4" xfId="622"/>
    <cellStyle name="40% - 輔色2 20" xfId="608"/>
    <cellStyle name="40% - 輔色2 21" xfId="1168"/>
    <cellStyle name="40% - 輔色2 22" xfId="1181"/>
    <cellStyle name="40% - 輔色2 23" xfId="1194"/>
    <cellStyle name="40% - 輔色2 24" xfId="1207"/>
    <cellStyle name="40% - 輔色2 25" xfId="1220"/>
    <cellStyle name="40% - 輔色2 26" xfId="1234"/>
    <cellStyle name="40% - 輔色2 3" xfId="66"/>
    <cellStyle name="40% - 輔色2 3 2" xfId="120"/>
    <cellStyle name="40% - 輔色2 3 2 2" xfId="406"/>
    <cellStyle name="40% - 輔色2 3 2 2 2" xfId="966"/>
    <cellStyle name="40% - 輔色2 3 2 3" xfId="687"/>
    <cellStyle name="40% - 輔色2 3 3" xfId="354"/>
    <cellStyle name="40% - 輔色2 3 3 2" xfId="914"/>
    <cellStyle name="40% - 輔色2 3 4" xfId="635"/>
    <cellStyle name="40% - 輔色2 4" xfId="79"/>
    <cellStyle name="40% - 輔色2 4 2" xfId="133"/>
    <cellStyle name="40% - 輔色2 4 2 2" xfId="419"/>
    <cellStyle name="40% - 輔色2 4 2 2 2" xfId="979"/>
    <cellStyle name="40% - 輔色2 4 2 3" xfId="700"/>
    <cellStyle name="40% - 輔色2 4 3" xfId="367"/>
    <cellStyle name="40% - 輔色2 4 3 2" xfId="927"/>
    <cellStyle name="40% - 輔色2 4 4" xfId="648"/>
    <cellStyle name="40% - 輔色2 5" xfId="91"/>
    <cellStyle name="40% - 輔色2 5 2" xfId="379"/>
    <cellStyle name="40% - 輔色2 5 2 2" xfId="939"/>
    <cellStyle name="40% - 輔色2 5 3" xfId="660"/>
    <cellStyle name="40% - 輔色2 6" xfId="151"/>
    <cellStyle name="40% - 輔色2 6 2" xfId="436"/>
    <cellStyle name="40% - 輔色2 6 2 2" xfId="996"/>
    <cellStyle name="40% - 輔色2 6 3" xfId="716"/>
    <cellStyle name="40% - 輔色2 7" xfId="164"/>
    <cellStyle name="40% - 輔色2 7 2" xfId="449"/>
    <cellStyle name="40% - 輔色2 7 2 2" xfId="1009"/>
    <cellStyle name="40% - 輔色2 7 3" xfId="729"/>
    <cellStyle name="40% - 輔色2 8" xfId="178"/>
    <cellStyle name="40% - 輔色2 8 2" xfId="462"/>
    <cellStyle name="40% - 輔色2 8 2 2" xfId="1022"/>
    <cellStyle name="40% - 輔色2 8 3" xfId="742"/>
    <cellStyle name="40% - 輔色2 9" xfId="191"/>
    <cellStyle name="40% - 輔色2 9 2" xfId="475"/>
    <cellStyle name="40% - 輔色2 9 2 2" xfId="1035"/>
    <cellStyle name="40% - 輔色2 9 3" xfId="755"/>
    <cellStyle name="40% - 輔色3" xfId="32" builtinId="39" customBuiltin="1"/>
    <cellStyle name="40% - 輔色3 10" xfId="207"/>
    <cellStyle name="40% - 輔色3 10 2" xfId="490"/>
    <cellStyle name="40% - 輔色3 10 2 2" xfId="1050"/>
    <cellStyle name="40% - 輔色3 10 3" xfId="770"/>
    <cellStyle name="40% - 輔色3 11" xfId="220"/>
    <cellStyle name="40% - 輔色3 11 2" xfId="503"/>
    <cellStyle name="40% - 輔色3 11 2 2" xfId="1063"/>
    <cellStyle name="40% - 輔色3 11 3" xfId="783"/>
    <cellStyle name="40% - 輔色3 12" xfId="233"/>
    <cellStyle name="40% - 輔色3 12 2" xfId="516"/>
    <cellStyle name="40% - 輔色3 12 2 2" xfId="1076"/>
    <cellStyle name="40% - 輔色3 12 3" xfId="796"/>
    <cellStyle name="40% - 輔色3 13" xfId="247"/>
    <cellStyle name="40% - 輔色3 13 2" xfId="530"/>
    <cellStyle name="40% - 輔色3 13 2 2" xfId="1090"/>
    <cellStyle name="40% - 輔色3 13 3" xfId="809"/>
    <cellStyle name="40% - 輔色3 14" xfId="260"/>
    <cellStyle name="40% - 輔色3 14 2" xfId="543"/>
    <cellStyle name="40% - 輔色3 14 2 2" xfId="1103"/>
    <cellStyle name="40% - 輔色3 14 3" xfId="822"/>
    <cellStyle name="40% - 輔色3 15" xfId="276"/>
    <cellStyle name="40% - 輔色3 15 2" xfId="557"/>
    <cellStyle name="40% - 輔色3 15 2 2" xfId="1117"/>
    <cellStyle name="40% - 輔色3 15 3" xfId="836"/>
    <cellStyle name="40% - 輔色3 16" xfId="290"/>
    <cellStyle name="40% - 輔色3 16 2" xfId="571"/>
    <cellStyle name="40% - 輔色3 16 2 2" xfId="1131"/>
    <cellStyle name="40% - 輔色3 16 3" xfId="850"/>
    <cellStyle name="40% - 輔色3 17" xfId="303"/>
    <cellStyle name="40% - 輔色3 17 2" xfId="584"/>
    <cellStyle name="40% - 輔色3 17 2 2" xfId="1144"/>
    <cellStyle name="40% - 輔色3 17 3" xfId="863"/>
    <cellStyle name="40% - 輔色3 18" xfId="316"/>
    <cellStyle name="40% - 輔色3 18 2" xfId="597"/>
    <cellStyle name="40% - 輔色3 18 2 2" xfId="1157"/>
    <cellStyle name="40% - 輔色3 18 3" xfId="876"/>
    <cellStyle name="40% - 輔色3 19" xfId="329"/>
    <cellStyle name="40% - 輔色3 19 2" xfId="889"/>
    <cellStyle name="40% - 輔色3 2" xfId="54"/>
    <cellStyle name="40% - 輔色3 2 2" xfId="108"/>
    <cellStyle name="40% - 輔色3 2 2 2" xfId="395"/>
    <cellStyle name="40% - 輔色3 2 2 2 2" xfId="955"/>
    <cellStyle name="40% - 輔色3 2 2 3" xfId="676"/>
    <cellStyle name="40% - 輔色3 2 3" xfId="343"/>
    <cellStyle name="40% - 輔色3 2 3 2" xfId="903"/>
    <cellStyle name="40% - 輔色3 2 4" xfId="624"/>
    <cellStyle name="40% - 輔色3 20" xfId="610"/>
    <cellStyle name="40% - 輔色3 21" xfId="1170"/>
    <cellStyle name="40% - 輔色3 22" xfId="1183"/>
    <cellStyle name="40% - 輔色3 23" xfId="1196"/>
    <cellStyle name="40% - 輔色3 24" xfId="1209"/>
    <cellStyle name="40% - 輔色3 25" xfId="1222"/>
    <cellStyle name="40% - 輔色3 26" xfId="1236"/>
    <cellStyle name="40% - 輔色3 3" xfId="68"/>
    <cellStyle name="40% - 輔色3 3 2" xfId="122"/>
    <cellStyle name="40% - 輔色3 3 2 2" xfId="408"/>
    <cellStyle name="40% - 輔色3 3 2 2 2" xfId="968"/>
    <cellStyle name="40% - 輔色3 3 2 3" xfId="689"/>
    <cellStyle name="40% - 輔色3 3 3" xfId="356"/>
    <cellStyle name="40% - 輔色3 3 3 2" xfId="916"/>
    <cellStyle name="40% - 輔色3 3 4" xfId="637"/>
    <cellStyle name="40% - 輔色3 4" xfId="81"/>
    <cellStyle name="40% - 輔色3 4 2" xfId="135"/>
    <cellStyle name="40% - 輔色3 4 2 2" xfId="421"/>
    <cellStyle name="40% - 輔色3 4 2 2 2" xfId="981"/>
    <cellStyle name="40% - 輔色3 4 2 3" xfId="702"/>
    <cellStyle name="40% - 輔色3 4 3" xfId="369"/>
    <cellStyle name="40% - 輔色3 4 3 2" xfId="929"/>
    <cellStyle name="40% - 輔色3 4 4" xfId="650"/>
    <cellStyle name="40% - 輔色3 5" xfId="93"/>
    <cellStyle name="40% - 輔色3 5 2" xfId="381"/>
    <cellStyle name="40% - 輔色3 5 2 2" xfId="941"/>
    <cellStyle name="40% - 輔色3 5 3" xfId="662"/>
    <cellStyle name="40% - 輔色3 6" xfId="153"/>
    <cellStyle name="40% - 輔色3 6 2" xfId="438"/>
    <cellStyle name="40% - 輔色3 6 2 2" xfId="998"/>
    <cellStyle name="40% - 輔色3 6 3" xfId="718"/>
    <cellStyle name="40% - 輔色3 7" xfId="166"/>
    <cellStyle name="40% - 輔色3 7 2" xfId="451"/>
    <cellStyle name="40% - 輔色3 7 2 2" xfId="1011"/>
    <cellStyle name="40% - 輔色3 7 3" xfId="731"/>
    <cellStyle name="40% - 輔色3 8" xfId="180"/>
    <cellStyle name="40% - 輔色3 8 2" xfId="464"/>
    <cellStyle name="40% - 輔色3 8 2 2" xfId="1024"/>
    <cellStyle name="40% - 輔色3 8 3" xfId="744"/>
    <cellStyle name="40% - 輔色3 9" xfId="193"/>
    <cellStyle name="40% - 輔色3 9 2" xfId="477"/>
    <cellStyle name="40% - 輔色3 9 2 2" xfId="1037"/>
    <cellStyle name="40% - 輔色3 9 3" xfId="757"/>
    <cellStyle name="40% - 輔色4" xfId="36" builtinId="43" customBuiltin="1"/>
    <cellStyle name="40% - 輔色4 10" xfId="209"/>
    <cellStyle name="40% - 輔色4 10 2" xfId="492"/>
    <cellStyle name="40% - 輔色4 10 2 2" xfId="1052"/>
    <cellStyle name="40% - 輔色4 10 3" xfId="772"/>
    <cellStyle name="40% - 輔色4 11" xfId="222"/>
    <cellStyle name="40% - 輔色4 11 2" xfId="505"/>
    <cellStyle name="40% - 輔色4 11 2 2" xfId="1065"/>
    <cellStyle name="40% - 輔色4 11 3" xfId="785"/>
    <cellStyle name="40% - 輔色4 12" xfId="235"/>
    <cellStyle name="40% - 輔色4 12 2" xfId="518"/>
    <cellStyle name="40% - 輔色4 12 2 2" xfId="1078"/>
    <cellStyle name="40% - 輔色4 12 3" xfId="798"/>
    <cellStyle name="40% - 輔色4 13" xfId="249"/>
    <cellStyle name="40% - 輔色4 13 2" xfId="532"/>
    <cellStyle name="40% - 輔色4 13 2 2" xfId="1092"/>
    <cellStyle name="40% - 輔色4 13 3" xfId="811"/>
    <cellStyle name="40% - 輔色4 14" xfId="262"/>
    <cellStyle name="40% - 輔色4 14 2" xfId="545"/>
    <cellStyle name="40% - 輔色4 14 2 2" xfId="1105"/>
    <cellStyle name="40% - 輔色4 14 3" xfId="824"/>
    <cellStyle name="40% - 輔色4 15" xfId="278"/>
    <cellStyle name="40% - 輔色4 15 2" xfId="559"/>
    <cellStyle name="40% - 輔色4 15 2 2" xfId="1119"/>
    <cellStyle name="40% - 輔色4 15 3" xfId="838"/>
    <cellStyle name="40% - 輔色4 16" xfId="292"/>
    <cellStyle name="40% - 輔色4 16 2" xfId="573"/>
    <cellStyle name="40% - 輔色4 16 2 2" xfId="1133"/>
    <cellStyle name="40% - 輔色4 16 3" xfId="852"/>
    <cellStyle name="40% - 輔色4 17" xfId="305"/>
    <cellStyle name="40% - 輔色4 17 2" xfId="586"/>
    <cellStyle name="40% - 輔色4 17 2 2" xfId="1146"/>
    <cellStyle name="40% - 輔色4 17 3" xfId="865"/>
    <cellStyle name="40% - 輔色4 18" xfId="318"/>
    <cellStyle name="40% - 輔色4 18 2" xfId="599"/>
    <cellStyle name="40% - 輔色4 18 2 2" xfId="1159"/>
    <cellStyle name="40% - 輔色4 18 3" xfId="878"/>
    <cellStyle name="40% - 輔色4 19" xfId="331"/>
    <cellStyle name="40% - 輔色4 19 2" xfId="891"/>
    <cellStyle name="40% - 輔色4 2" xfId="56"/>
    <cellStyle name="40% - 輔色4 2 2" xfId="110"/>
    <cellStyle name="40% - 輔色4 2 2 2" xfId="397"/>
    <cellStyle name="40% - 輔色4 2 2 2 2" xfId="957"/>
    <cellStyle name="40% - 輔色4 2 2 3" xfId="678"/>
    <cellStyle name="40% - 輔色4 2 3" xfId="345"/>
    <cellStyle name="40% - 輔色4 2 3 2" xfId="905"/>
    <cellStyle name="40% - 輔色4 2 4" xfId="626"/>
    <cellStyle name="40% - 輔色4 20" xfId="612"/>
    <cellStyle name="40% - 輔色4 21" xfId="1172"/>
    <cellStyle name="40% - 輔色4 22" xfId="1185"/>
    <cellStyle name="40% - 輔色4 23" xfId="1198"/>
    <cellStyle name="40% - 輔色4 24" xfId="1211"/>
    <cellStyle name="40% - 輔色4 25" xfId="1224"/>
    <cellStyle name="40% - 輔色4 26" xfId="1238"/>
    <cellStyle name="40% - 輔色4 3" xfId="70"/>
    <cellStyle name="40% - 輔色4 3 2" xfId="124"/>
    <cellStyle name="40% - 輔色4 3 2 2" xfId="410"/>
    <cellStyle name="40% - 輔色4 3 2 2 2" xfId="970"/>
    <cellStyle name="40% - 輔色4 3 2 3" xfId="691"/>
    <cellStyle name="40% - 輔色4 3 3" xfId="358"/>
    <cellStyle name="40% - 輔色4 3 3 2" xfId="918"/>
    <cellStyle name="40% - 輔色4 3 4" xfId="639"/>
    <cellStyle name="40% - 輔色4 4" xfId="83"/>
    <cellStyle name="40% - 輔色4 4 2" xfId="137"/>
    <cellStyle name="40% - 輔色4 4 2 2" xfId="423"/>
    <cellStyle name="40% - 輔色4 4 2 2 2" xfId="983"/>
    <cellStyle name="40% - 輔色4 4 2 3" xfId="704"/>
    <cellStyle name="40% - 輔色4 4 3" xfId="371"/>
    <cellStyle name="40% - 輔色4 4 3 2" xfId="931"/>
    <cellStyle name="40% - 輔色4 4 4" xfId="652"/>
    <cellStyle name="40% - 輔色4 5" xfId="95"/>
    <cellStyle name="40% - 輔色4 5 2" xfId="383"/>
    <cellStyle name="40% - 輔色4 5 2 2" xfId="943"/>
    <cellStyle name="40% - 輔色4 5 3" xfId="664"/>
    <cellStyle name="40% - 輔色4 6" xfId="155"/>
    <cellStyle name="40% - 輔色4 6 2" xfId="440"/>
    <cellStyle name="40% - 輔色4 6 2 2" xfId="1000"/>
    <cellStyle name="40% - 輔色4 6 3" xfId="720"/>
    <cellStyle name="40% - 輔色4 7" xfId="168"/>
    <cellStyle name="40% - 輔色4 7 2" xfId="453"/>
    <cellStyle name="40% - 輔色4 7 2 2" xfId="1013"/>
    <cellStyle name="40% - 輔色4 7 3" xfId="733"/>
    <cellStyle name="40% - 輔色4 8" xfId="182"/>
    <cellStyle name="40% - 輔色4 8 2" xfId="466"/>
    <cellStyle name="40% - 輔色4 8 2 2" xfId="1026"/>
    <cellStyle name="40% - 輔色4 8 3" xfId="746"/>
    <cellStyle name="40% - 輔色4 9" xfId="195"/>
    <cellStyle name="40% - 輔色4 9 2" xfId="479"/>
    <cellStyle name="40% - 輔色4 9 2 2" xfId="1039"/>
    <cellStyle name="40% - 輔色4 9 3" xfId="759"/>
    <cellStyle name="40% - 輔色5" xfId="40" builtinId="47" customBuiltin="1"/>
    <cellStyle name="40% - 輔色5 10" xfId="211"/>
    <cellStyle name="40% - 輔色5 10 2" xfId="494"/>
    <cellStyle name="40% - 輔色5 10 2 2" xfId="1054"/>
    <cellStyle name="40% - 輔色5 10 3" xfId="774"/>
    <cellStyle name="40% - 輔色5 11" xfId="224"/>
    <cellStyle name="40% - 輔色5 11 2" xfId="507"/>
    <cellStyle name="40% - 輔色5 11 2 2" xfId="1067"/>
    <cellStyle name="40% - 輔色5 11 3" xfId="787"/>
    <cellStyle name="40% - 輔色5 12" xfId="237"/>
    <cellStyle name="40% - 輔色5 12 2" xfId="520"/>
    <cellStyle name="40% - 輔色5 12 2 2" xfId="1080"/>
    <cellStyle name="40% - 輔色5 12 3" xfId="800"/>
    <cellStyle name="40% - 輔色5 13" xfId="251"/>
    <cellStyle name="40% - 輔色5 13 2" xfId="534"/>
    <cellStyle name="40% - 輔色5 13 2 2" xfId="1094"/>
    <cellStyle name="40% - 輔色5 13 3" xfId="813"/>
    <cellStyle name="40% - 輔色5 14" xfId="264"/>
    <cellStyle name="40% - 輔色5 14 2" xfId="547"/>
    <cellStyle name="40% - 輔色5 14 2 2" xfId="1107"/>
    <cellStyle name="40% - 輔色5 14 3" xfId="826"/>
    <cellStyle name="40% - 輔色5 15" xfId="280"/>
    <cellStyle name="40% - 輔色5 15 2" xfId="561"/>
    <cellStyle name="40% - 輔色5 15 2 2" xfId="1121"/>
    <cellStyle name="40% - 輔色5 15 3" xfId="840"/>
    <cellStyle name="40% - 輔色5 16" xfId="294"/>
    <cellStyle name="40% - 輔色5 16 2" xfId="575"/>
    <cellStyle name="40% - 輔色5 16 2 2" xfId="1135"/>
    <cellStyle name="40% - 輔色5 16 3" xfId="854"/>
    <cellStyle name="40% - 輔色5 17" xfId="307"/>
    <cellStyle name="40% - 輔色5 17 2" xfId="588"/>
    <cellStyle name="40% - 輔色5 17 2 2" xfId="1148"/>
    <cellStyle name="40% - 輔色5 17 3" xfId="867"/>
    <cellStyle name="40% - 輔色5 18" xfId="320"/>
    <cellStyle name="40% - 輔色5 18 2" xfId="601"/>
    <cellStyle name="40% - 輔色5 18 2 2" xfId="1161"/>
    <cellStyle name="40% - 輔色5 18 3" xfId="880"/>
    <cellStyle name="40% - 輔色5 19" xfId="333"/>
    <cellStyle name="40% - 輔色5 19 2" xfId="893"/>
    <cellStyle name="40% - 輔色5 2" xfId="58"/>
    <cellStyle name="40% - 輔色5 2 2" xfId="112"/>
    <cellStyle name="40% - 輔色5 2 2 2" xfId="399"/>
    <cellStyle name="40% - 輔色5 2 2 2 2" xfId="959"/>
    <cellStyle name="40% - 輔色5 2 2 3" xfId="680"/>
    <cellStyle name="40% - 輔色5 2 3" xfId="347"/>
    <cellStyle name="40% - 輔色5 2 3 2" xfId="907"/>
    <cellStyle name="40% - 輔色5 2 4" xfId="628"/>
    <cellStyle name="40% - 輔色5 20" xfId="614"/>
    <cellStyle name="40% - 輔色5 21" xfId="1174"/>
    <cellStyle name="40% - 輔色5 22" xfId="1187"/>
    <cellStyle name="40% - 輔色5 23" xfId="1200"/>
    <cellStyle name="40% - 輔色5 24" xfId="1213"/>
    <cellStyle name="40% - 輔色5 25" xfId="1226"/>
    <cellStyle name="40% - 輔色5 26" xfId="1240"/>
    <cellStyle name="40% - 輔色5 3" xfId="72"/>
    <cellStyle name="40% - 輔色5 3 2" xfId="126"/>
    <cellStyle name="40% - 輔色5 3 2 2" xfId="412"/>
    <cellStyle name="40% - 輔色5 3 2 2 2" xfId="972"/>
    <cellStyle name="40% - 輔色5 3 2 3" xfId="693"/>
    <cellStyle name="40% - 輔色5 3 3" xfId="360"/>
    <cellStyle name="40% - 輔色5 3 3 2" xfId="920"/>
    <cellStyle name="40% - 輔色5 3 4" xfId="641"/>
    <cellStyle name="40% - 輔色5 4" xfId="85"/>
    <cellStyle name="40% - 輔色5 4 2" xfId="139"/>
    <cellStyle name="40% - 輔色5 4 2 2" xfId="425"/>
    <cellStyle name="40% - 輔色5 4 2 2 2" xfId="985"/>
    <cellStyle name="40% - 輔色5 4 2 3" xfId="706"/>
    <cellStyle name="40% - 輔色5 4 3" xfId="373"/>
    <cellStyle name="40% - 輔色5 4 3 2" xfId="933"/>
    <cellStyle name="40% - 輔色5 4 4" xfId="654"/>
    <cellStyle name="40% - 輔色5 5" xfId="97"/>
    <cellStyle name="40% - 輔色5 5 2" xfId="385"/>
    <cellStyle name="40% - 輔色5 5 2 2" xfId="945"/>
    <cellStyle name="40% - 輔色5 5 3" xfId="666"/>
    <cellStyle name="40% - 輔色5 6" xfId="157"/>
    <cellStyle name="40% - 輔色5 6 2" xfId="442"/>
    <cellStyle name="40% - 輔色5 6 2 2" xfId="1002"/>
    <cellStyle name="40% - 輔色5 6 3" xfId="722"/>
    <cellStyle name="40% - 輔色5 7" xfId="170"/>
    <cellStyle name="40% - 輔色5 7 2" xfId="455"/>
    <cellStyle name="40% - 輔色5 7 2 2" xfId="1015"/>
    <cellStyle name="40% - 輔色5 7 3" xfId="735"/>
    <cellStyle name="40% - 輔色5 8" xfId="184"/>
    <cellStyle name="40% - 輔色5 8 2" xfId="468"/>
    <cellStyle name="40% - 輔色5 8 2 2" xfId="1028"/>
    <cellStyle name="40% - 輔色5 8 3" xfId="748"/>
    <cellStyle name="40% - 輔色5 9" xfId="197"/>
    <cellStyle name="40% - 輔色5 9 2" xfId="481"/>
    <cellStyle name="40% - 輔色5 9 2 2" xfId="1041"/>
    <cellStyle name="40% - 輔色5 9 3" xfId="761"/>
    <cellStyle name="40% - 輔色6" xfId="44" builtinId="51" customBuiltin="1"/>
    <cellStyle name="40% - 輔色6 10" xfId="213"/>
    <cellStyle name="40% - 輔色6 10 2" xfId="496"/>
    <cellStyle name="40% - 輔色6 10 2 2" xfId="1056"/>
    <cellStyle name="40% - 輔色6 10 3" xfId="776"/>
    <cellStyle name="40% - 輔色6 11" xfId="226"/>
    <cellStyle name="40% - 輔色6 11 2" xfId="509"/>
    <cellStyle name="40% - 輔色6 11 2 2" xfId="1069"/>
    <cellStyle name="40% - 輔色6 11 3" xfId="789"/>
    <cellStyle name="40% - 輔色6 12" xfId="239"/>
    <cellStyle name="40% - 輔色6 12 2" xfId="522"/>
    <cellStyle name="40% - 輔色6 12 2 2" xfId="1082"/>
    <cellStyle name="40% - 輔色6 12 3" xfId="802"/>
    <cellStyle name="40% - 輔色6 13" xfId="253"/>
    <cellStyle name="40% - 輔色6 13 2" xfId="536"/>
    <cellStyle name="40% - 輔色6 13 2 2" xfId="1096"/>
    <cellStyle name="40% - 輔色6 13 3" xfId="815"/>
    <cellStyle name="40% - 輔色6 14" xfId="266"/>
    <cellStyle name="40% - 輔色6 14 2" xfId="549"/>
    <cellStyle name="40% - 輔色6 14 2 2" xfId="1109"/>
    <cellStyle name="40% - 輔色6 14 3" xfId="828"/>
    <cellStyle name="40% - 輔色6 15" xfId="282"/>
    <cellStyle name="40% - 輔色6 15 2" xfId="563"/>
    <cellStyle name="40% - 輔色6 15 2 2" xfId="1123"/>
    <cellStyle name="40% - 輔色6 15 3" xfId="842"/>
    <cellStyle name="40% - 輔色6 16" xfId="296"/>
    <cellStyle name="40% - 輔色6 16 2" xfId="577"/>
    <cellStyle name="40% - 輔色6 16 2 2" xfId="1137"/>
    <cellStyle name="40% - 輔色6 16 3" xfId="856"/>
    <cellStyle name="40% - 輔色6 17" xfId="309"/>
    <cellStyle name="40% - 輔色6 17 2" xfId="590"/>
    <cellStyle name="40% - 輔色6 17 2 2" xfId="1150"/>
    <cellStyle name="40% - 輔色6 17 3" xfId="869"/>
    <cellStyle name="40% - 輔色6 18" xfId="322"/>
    <cellStyle name="40% - 輔色6 18 2" xfId="603"/>
    <cellStyle name="40% - 輔色6 18 2 2" xfId="1163"/>
    <cellStyle name="40% - 輔色6 18 3" xfId="882"/>
    <cellStyle name="40% - 輔色6 19" xfId="335"/>
    <cellStyle name="40% - 輔色6 19 2" xfId="895"/>
    <cellStyle name="40% - 輔色6 2" xfId="60"/>
    <cellStyle name="40% - 輔色6 2 2" xfId="114"/>
    <cellStyle name="40% - 輔色6 2 2 2" xfId="401"/>
    <cellStyle name="40% - 輔色6 2 2 2 2" xfId="961"/>
    <cellStyle name="40% - 輔色6 2 2 3" xfId="682"/>
    <cellStyle name="40% - 輔色6 2 3" xfId="349"/>
    <cellStyle name="40% - 輔色6 2 3 2" xfId="909"/>
    <cellStyle name="40% - 輔色6 2 4" xfId="630"/>
    <cellStyle name="40% - 輔色6 20" xfId="616"/>
    <cellStyle name="40% - 輔色6 21" xfId="1176"/>
    <cellStyle name="40% - 輔色6 22" xfId="1189"/>
    <cellStyle name="40% - 輔色6 23" xfId="1202"/>
    <cellStyle name="40% - 輔色6 24" xfId="1215"/>
    <cellStyle name="40% - 輔色6 25" xfId="1228"/>
    <cellStyle name="40% - 輔色6 26" xfId="1242"/>
    <cellStyle name="40% - 輔色6 3" xfId="74"/>
    <cellStyle name="40% - 輔色6 3 2" xfId="128"/>
    <cellStyle name="40% - 輔色6 3 2 2" xfId="414"/>
    <cellStyle name="40% - 輔色6 3 2 2 2" xfId="974"/>
    <cellStyle name="40% - 輔色6 3 2 3" xfId="695"/>
    <cellStyle name="40% - 輔色6 3 3" xfId="362"/>
    <cellStyle name="40% - 輔色6 3 3 2" xfId="922"/>
    <cellStyle name="40% - 輔色6 3 4" xfId="643"/>
    <cellStyle name="40% - 輔色6 4" xfId="87"/>
    <cellStyle name="40% - 輔色6 4 2" xfId="141"/>
    <cellStyle name="40% - 輔色6 4 2 2" xfId="427"/>
    <cellStyle name="40% - 輔色6 4 2 2 2" xfId="987"/>
    <cellStyle name="40% - 輔色6 4 2 3" xfId="708"/>
    <cellStyle name="40% - 輔色6 4 3" xfId="375"/>
    <cellStyle name="40% - 輔色6 4 3 2" xfId="935"/>
    <cellStyle name="40% - 輔色6 4 4" xfId="656"/>
    <cellStyle name="40% - 輔色6 5" xfId="99"/>
    <cellStyle name="40% - 輔色6 5 2" xfId="387"/>
    <cellStyle name="40% - 輔色6 5 2 2" xfId="947"/>
    <cellStyle name="40% - 輔色6 5 3" xfId="668"/>
    <cellStyle name="40% - 輔色6 6" xfId="159"/>
    <cellStyle name="40% - 輔色6 6 2" xfId="444"/>
    <cellStyle name="40% - 輔色6 6 2 2" xfId="1004"/>
    <cellStyle name="40% - 輔色6 6 3" xfId="724"/>
    <cellStyle name="40% - 輔色6 7" xfId="172"/>
    <cellStyle name="40% - 輔色6 7 2" xfId="457"/>
    <cellStyle name="40% - 輔色6 7 2 2" xfId="1017"/>
    <cellStyle name="40% - 輔色6 7 3" xfId="737"/>
    <cellStyle name="40% - 輔色6 8" xfId="186"/>
    <cellStyle name="40% - 輔色6 8 2" xfId="470"/>
    <cellStyle name="40% - 輔色6 8 2 2" xfId="1030"/>
    <cellStyle name="40% - 輔色6 8 3" xfId="750"/>
    <cellStyle name="40% - 輔色6 9" xfId="199"/>
    <cellStyle name="40% - 輔色6 9 2" xfId="483"/>
    <cellStyle name="40% - 輔色6 9 2 2" xfId="1043"/>
    <cellStyle name="40% - 輔色6 9 3" xfId="763"/>
    <cellStyle name="60% - 輔色1" xfId="25" builtinId="32" customBuiltin="1"/>
    <cellStyle name="60% - 輔色2" xfId="29" builtinId="36" customBuiltin="1"/>
    <cellStyle name="60% - 輔色3" xfId="33" builtinId="40" customBuiltin="1"/>
    <cellStyle name="60% - 輔色4" xfId="37" builtinId="44" customBuiltin="1"/>
    <cellStyle name="60% - 輔色5" xfId="41" builtinId="48" customBuiltin="1"/>
    <cellStyle name="60% - 輔色6" xfId="45" builtinId="52" customBuiltin="1"/>
    <cellStyle name="Normal_ARDUF_2007-Q2-605finialA" xfId="145"/>
    <cellStyle name="一般" xfId="0" builtinId="0"/>
    <cellStyle name="一般 15" xfId="143"/>
    <cellStyle name="一般 15 2" xfId="429"/>
    <cellStyle name="一般 15 2 2" xfId="989"/>
    <cellStyle name="一般 15 3" xfId="710"/>
    <cellStyle name="一般 2" xfId="3"/>
    <cellStyle name="一般 3" xfId="4"/>
    <cellStyle name="一般 4" xfId="5"/>
    <cellStyle name="一般 5" xfId="47"/>
    <cellStyle name="一般 5 2" xfId="101"/>
    <cellStyle name="一般 6" xfId="61"/>
    <cellStyle name="一般 6 2" xfId="115"/>
    <cellStyle name="一般 7" xfId="142"/>
    <cellStyle name="一般 7 2" xfId="428"/>
    <cellStyle name="一般 7 2 2" xfId="988"/>
    <cellStyle name="一般 7 3" xfId="709"/>
    <cellStyle name="一般 8" xfId="269"/>
    <cellStyle name="一般_Bookepp" xfId="1229"/>
    <cellStyle name="一般_DEC-95_1" xfId="200"/>
    <cellStyle name="千分位" xfId="1" builtinId="3"/>
    <cellStyle name="千分位 2" xfId="146"/>
    <cellStyle name="千分位 2 2" xfId="240"/>
    <cellStyle name="千分位 2 2 2" xfId="523"/>
    <cellStyle name="千分位 2 2 2 2" xfId="1083"/>
    <cellStyle name="千分位 2 3" xfId="144"/>
    <cellStyle name="千分位 2 3 2" xfId="430"/>
    <cellStyle name="千分位 2 3 2 2" xfId="990"/>
    <cellStyle name="千分位 2 4" xfId="431"/>
    <cellStyle name="千分位 2 4 2" xfId="991"/>
    <cellStyle name="千分位 2 5" xfId="711"/>
    <cellStyle name="千分位 3" xfId="268"/>
    <cellStyle name="千分位 3 2" xfId="550"/>
    <cellStyle name="千分位 3 2 2" xfId="1110"/>
    <cellStyle name="千分位 3 3" xfId="829"/>
    <cellStyle name="千分位 4" xfId="283"/>
    <cellStyle name="千分位 4 2" xfId="564"/>
    <cellStyle name="千分位 4 2 2" xfId="1124"/>
    <cellStyle name="千分位 4 3" xfId="843"/>
    <cellStyle name="千分位 5" xfId="323"/>
    <cellStyle name="千分位 5 2" xfId="883"/>
    <cellStyle name="千分位 6" xfId="604"/>
    <cellStyle name="中等" xfId="13" builtinId="28" customBuiltin="1"/>
    <cellStyle name="合計" xfId="21" builtinId="25" customBuiltin="1"/>
    <cellStyle name="好" xfId="11" builtinId="26" customBuiltin="1"/>
    <cellStyle name="百分比" xfId="2" builtinId="5"/>
    <cellStyle name="計算方式" xfId="16" builtinId="22" customBuiltin="1"/>
    <cellStyle name="貨幣[0]_DEC-95" xfId="267"/>
    <cellStyle name="連結的儲存格" xfId="17" builtinId="24" customBuiltin="1"/>
    <cellStyle name="備註 10" xfId="201"/>
    <cellStyle name="備註 10 2" xfId="484"/>
    <cellStyle name="備註 10 2 2" xfId="1044"/>
    <cellStyle name="備註 10 3" xfId="764"/>
    <cellStyle name="備註 11" xfId="214"/>
    <cellStyle name="備註 11 2" xfId="497"/>
    <cellStyle name="備註 11 2 2" xfId="1057"/>
    <cellStyle name="備註 11 3" xfId="777"/>
    <cellStyle name="備註 12" xfId="227"/>
    <cellStyle name="備註 12 2" xfId="510"/>
    <cellStyle name="備註 12 2 2" xfId="1070"/>
    <cellStyle name="備註 12 3" xfId="790"/>
    <cellStyle name="備註 13" xfId="241"/>
    <cellStyle name="備註 13 2" xfId="524"/>
    <cellStyle name="備註 13 2 2" xfId="1084"/>
    <cellStyle name="備註 13 3" xfId="803"/>
    <cellStyle name="備註 14" xfId="254"/>
    <cellStyle name="備註 14 2" xfId="537"/>
    <cellStyle name="備註 14 2 2" xfId="1097"/>
    <cellStyle name="備註 14 3" xfId="816"/>
    <cellStyle name="備註 15" xfId="270"/>
    <cellStyle name="備註 15 2" xfId="551"/>
    <cellStyle name="備註 15 2 2" xfId="1111"/>
    <cellStyle name="備註 15 3" xfId="830"/>
    <cellStyle name="備註 16" xfId="284"/>
    <cellStyle name="備註 16 2" xfId="565"/>
    <cellStyle name="備註 16 2 2" xfId="1125"/>
    <cellStyle name="備註 16 3" xfId="844"/>
    <cellStyle name="備註 17" xfId="297"/>
    <cellStyle name="備註 17 2" xfId="578"/>
    <cellStyle name="備註 17 2 2" xfId="1138"/>
    <cellStyle name="備註 17 3" xfId="857"/>
    <cellStyle name="備註 18" xfId="310"/>
    <cellStyle name="備註 18 2" xfId="591"/>
    <cellStyle name="備註 18 2 2" xfId="1151"/>
    <cellStyle name="備註 18 3" xfId="870"/>
    <cellStyle name="備註 19" xfId="1164"/>
    <cellStyle name="備註 2" xfId="46"/>
    <cellStyle name="備註 2 2" xfId="100"/>
    <cellStyle name="備註 2 2 2" xfId="388"/>
    <cellStyle name="備註 2 2 2 2" xfId="948"/>
    <cellStyle name="備註 2 2 3" xfId="669"/>
    <cellStyle name="備註 2 3" xfId="336"/>
    <cellStyle name="備註 2 3 2" xfId="896"/>
    <cellStyle name="備註 2 4" xfId="617"/>
    <cellStyle name="備註 20" xfId="1177"/>
    <cellStyle name="備註 21" xfId="1190"/>
    <cellStyle name="備註 22" xfId="1203"/>
    <cellStyle name="備註 23" xfId="1216"/>
    <cellStyle name="備註 24" xfId="1230"/>
    <cellStyle name="備註 3" xfId="48"/>
    <cellStyle name="備註 3 2" xfId="102"/>
    <cellStyle name="備註 3 2 2" xfId="389"/>
    <cellStyle name="備註 3 2 2 2" xfId="949"/>
    <cellStyle name="備註 3 2 3" xfId="670"/>
    <cellStyle name="備註 3 3" xfId="337"/>
    <cellStyle name="備註 3 3 2" xfId="897"/>
    <cellStyle name="備註 3 4" xfId="618"/>
    <cellStyle name="備註 4" xfId="62"/>
    <cellStyle name="備註 4 2" xfId="116"/>
    <cellStyle name="備註 4 2 2" xfId="402"/>
    <cellStyle name="備註 4 2 2 2" xfId="962"/>
    <cellStyle name="備註 4 2 3" xfId="683"/>
    <cellStyle name="備註 4 3" xfId="350"/>
    <cellStyle name="備註 4 3 2" xfId="910"/>
    <cellStyle name="備註 4 4" xfId="631"/>
    <cellStyle name="備註 5" xfId="75"/>
    <cellStyle name="備註 5 2" xfId="129"/>
    <cellStyle name="備註 5 2 2" xfId="415"/>
    <cellStyle name="備註 5 2 2 2" xfId="975"/>
    <cellStyle name="備註 5 2 3" xfId="696"/>
    <cellStyle name="備註 5 3" xfId="363"/>
    <cellStyle name="備註 5 3 2" xfId="923"/>
    <cellStyle name="備註 5 4" xfId="644"/>
    <cellStyle name="備註 6" xfId="147"/>
    <cellStyle name="備註 6 2" xfId="432"/>
    <cellStyle name="備註 6 2 2" xfId="992"/>
    <cellStyle name="備註 6 3" xfId="712"/>
    <cellStyle name="備註 7" xfId="160"/>
    <cellStyle name="備註 7 2" xfId="445"/>
    <cellStyle name="備註 7 2 2" xfId="1005"/>
    <cellStyle name="備註 7 3" xfId="725"/>
    <cellStyle name="備註 8" xfId="174"/>
    <cellStyle name="備註 8 2" xfId="458"/>
    <cellStyle name="備註 8 2 2" xfId="1018"/>
    <cellStyle name="備註 8 3" xfId="738"/>
    <cellStyle name="備註 9" xfId="187"/>
    <cellStyle name="備註 9 2" xfId="471"/>
    <cellStyle name="備註 9 2 2" xfId="1031"/>
    <cellStyle name="備註 9 3" xfId="751"/>
    <cellStyle name="說明文字" xfId="20" builtinId="53" customBuiltin="1"/>
    <cellStyle name="輔色1" xfId="22" builtinId="29" customBuiltin="1"/>
    <cellStyle name="輔色2" xfId="26" builtinId="33" customBuiltin="1"/>
    <cellStyle name="輔色3" xfId="30" builtinId="37" customBuiltin="1"/>
    <cellStyle name="輔色4" xfId="34" builtinId="41" customBuiltin="1"/>
    <cellStyle name="輔色5" xfId="38" builtinId="45" customBuiltin="1"/>
    <cellStyle name="輔色6" xfId="42" builtinId="49" customBuiltin="1"/>
    <cellStyle name="標題" xfId="6" builtinId="15" customBuiltin="1"/>
    <cellStyle name="標題 1" xfId="7" builtinId="16" customBuiltin="1"/>
    <cellStyle name="標題 2" xfId="8" builtinId="17" customBuiltin="1"/>
    <cellStyle name="標題 3" xfId="9" builtinId="18" customBuiltin="1"/>
    <cellStyle name="標題 4" xfId="10" builtinId="19" customBuiltin="1"/>
    <cellStyle name="標題 5" xfId="173"/>
    <cellStyle name="輸入" xfId="14" builtinId="20" customBuiltin="1"/>
    <cellStyle name="輸出" xfId="15" builtinId="21" customBuiltin="1"/>
    <cellStyle name="檢查儲存格" xfId="18" builtinId="23" customBuiltin="1"/>
    <cellStyle name="壞" xfId="12" builtinId="27" customBuiltin="1"/>
    <cellStyle name="警告文字" xfId="19" builtinId="11" customBuiltin="1"/>
  </cellStyles>
  <dxfs count="0"/>
  <tableStyles count="0" defaultTableStyle="TableStyleMedium9" defaultPivotStyle="PivotStyleLight16"/>
  <colors>
    <mruColors>
      <color rgb="FF96969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2</xdr:row>
      <xdr:rowOff>9525</xdr:rowOff>
    </xdr:from>
    <xdr:to>
      <xdr:col>25</xdr:col>
      <xdr:colOff>448724</xdr:colOff>
      <xdr:row>40</xdr:row>
      <xdr:rowOff>86830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409575"/>
          <a:ext cx="7516274" cy="791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200025</xdr:rowOff>
    </xdr:from>
    <xdr:to>
      <xdr:col>27</xdr:col>
      <xdr:colOff>420149</xdr:colOff>
      <xdr:row>40</xdr:row>
      <xdr:rowOff>86830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5425" y="390525"/>
          <a:ext cx="7516274" cy="7916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17</xdr:row>
      <xdr:rowOff>120214</xdr:rowOff>
    </xdr:from>
    <xdr:to>
      <xdr:col>14</xdr:col>
      <xdr:colOff>153559</xdr:colOff>
      <xdr:row>26</xdr:row>
      <xdr:rowOff>155135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3790514"/>
          <a:ext cx="9075309" cy="1978021"/>
        </a:xfrm>
        <a:prstGeom prst="rect">
          <a:avLst/>
        </a:prstGeom>
      </xdr:spPr>
    </xdr:pic>
    <xdr:clientData/>
  </xdr:twoCellAnchor>
  <xdr:twoCellAnchor editAs="oneCell">
    <xdr:from>
      <xdr:col>0</xdr:col>
      <xdr:colOff>6792</xdr:colOff>
      <xdr:row>0</xdr:row>
      <xdr:rowOff>0</xdr:rowOff>
    </xdr:from>
    <xdr:to>
      <xdr:col>13</xdr:col>
      <xdr:colOff>248835</xdr:colOff>
      <xdr:row>16</xdr:row>
      <xdr:rowOff>173788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2" y="0"/>
          <a:ext cx="8624043" cy="3628188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26</xdr:row>
      <xdr:rowOff>159122</xdr:rowOff>
    </xdr:from>
    <xdr:to>
      <xdr:col>14</xdr:col>
      <xdr:colOff>178828</xdr:colOff>
      <xdr:row>34</xdr:row>
      <xdr:rowOff>123423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650" y="5772522"/>
          <a:ext cx="9049778" cy="1691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4</xdr:row>
      <xdr:rowOff>86599</xdr:rowOff>
    </xdr:from>
    <xdr:to>
      <xdr:col>24</xdr:col>
      <xdr:colOff>43634</xdr:colOff>
      <xdr:row>11</xdr:row>
      <xdr:rowOff>171450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823199"/>
          <a:ext cx="4393384" cy="1329451"/>
        </a:xfrm>
        <a:prstGeom prst="rect">
          <a:avLst/>
        </a:prstGeom>
      </xdr:spPr>
    </xdr:pic>
    <xdr:clientData/>
  </xdr:twoCellAnchor>
  <xdr:twoCellAnchor editAs="oneCell">
    <xdr:from>
      <xdr:col>12</xdr:col>
      <xdr:colOff>182110</xdr:colOff>
      <xdr:row>4</xdr:row>
      <xdr:rowOff>38100</xdr:rowOff>
    </xdr:from>
    <xdr:to>
      <xdr:col>18</xdr:col>
      <xdr:colOff>109896</xdr:colOff>
      <xdr:row>11</xdr:row>
      <xdr:rowOff>146050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4760" y="774700"/>
          <a:ext cx="4531536" cy="1352550"/>
        </a:xfrm>
        <a:prstGeom prst="rect">
          <a:avLst/>
        </a:prstGeom>
      </xdr:spPr>
    </xdr:pic>
    <xdr:clientData/>
  </xdr:twoCellAnchor>
  <xdr:twoCellAnchor editAs="oneCell">
    <xdr:from>
      <xdr:col>6</xdr:col>
      <xdr:colOff>289444</xdr:colOff>
      <xdr:row>4</xdr:row>
      <xdr:rowOff>44450</xdr:rowOff>
    </xdr:from>
    <xdr:to>
      <xdr:col>12</xdr:col>
      <xdr:colOff>171450</xdr:colOff>
      <xdr:row>11</xdr:row>
      <xdr:rowOff>149587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3894" y="781050"/>
          <a:ext cx="4530206" cy="1349737"/>
        </a:xfrm>
        <a:prstGeom prst="rect">
          <a:avLst/>
        </a:prstGeom>
      </xdr:spPr>
    </xdr:pic>
    <xdr:clientData/>
  </xdr:twoCellAnchor>
  <xdr:twoCellAnchor editAs="oneCell">
    <xdr:from>
      <xdr:col>0</xdr:col>
      <xdr:colOff>730251</xdr:colOff>
      <xdr:row>4</xdr:row>
      <xdr:rowOff>50800</xdr:rowOff>
    </xdr:from>
    <xdr:to>
      <xdr:col>6</xdr:col>
      <xdr:colOff>295277</xdr:colOff>
      <xdr:row>11</xdr:row>
      <xdr:rowOff>146050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251" y="787400"/>
          <a:ext cx="4689476" cy="1339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504%20Ending%20&#21450;%20Avg%20(&#36039;&#36890;&#29256;&#2641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D"/>
      <sheetName val="AVG"/>
    </sheetNames>
    <sheetDataSet>
      <sheetData sheetId="0"/>
      <sheetData sheetId="1">
        <row r="2">
          <cell r="E2">
            <v>32.017000000000003</v>
          </cell>
        </row>
        <row r="5">
          <cell r="D5">
            <v>0.22520000000000001</v>
          </cell>
          <cell r="E5">
            <v>142.15</v>
          </cell>
        </row>
        <row r="6">
          <cell r="D6">
            <v>36.496200000000002</v>
          </cell>
        </row>
        <row r="8">
          <cell r="D8">
            <v>42.857999999999997</v>
          </cell>
        </row>
        <row r="9">
          <cell r="D9">
            <v>1.4605999999999999</v>
          </cell>
        </row>
        <row r="10">
          <cell r="D10">
            <v>9.0200000000000002E-2</v>
          </cell>
        </row>
        <row r="11">
          <cell r="D11">
            <v>8.5132999999999992</v>
          </cell>
        </row>
        <row r="12">
          <cell r="D12">
            <v>4.8815999999999997</v>
          </cell>
        </row>
        <row r="13">
          <cell r="D13">
            <v>0.83150000000000002</v>
          </cell>
        </row>
        <row r="14">
          <cell r="D14">
            <v>38.822600000000001</v>
          </cell>
        </row>
        <row r="15">
          <cell r="D15">
            <v>3.0908000000000002</v>
          </cell>
        </row>
        <row r="16">
          <cell r="D16">
            <v>3.327</v>
          </cell>
        </row>
        <row r="18">
          <cell r="D18">
            <v>1.6382000000000001</v>
          </cell>
        </row>
        <row r="19">
          <cell r="D19">
            <v>23.150400000000001</v>
          </cell>
          <cell r="E19">
            <v>1.383</v>
          </cell>
        </row>
        <row r="20">
          <cell r="D20">
            <v>5.6913</v>
          </cell>
        </row>
        <row r="21">
          <cell r="D21">
            <v>7.6E-3</v>
          </cell>
        </row>
        <row r="22">
          <cell r="D22">
            <v>3.3799999999999997E-2</v>
          </cell>
        </row>
        <row r="23">
          <cell r="D23">
            <v>1.7210000000000001</v>
          </cell>
        </row>
        <row r="25">
          <cell r="D25">
            <v>20.474900000000002</v>
          </cell>
        </row>
        <row r="26">
          <cell r="D26">
            <v>4.1279000000000003</v>
          </cell>
          <cell r="E26">
            <v>7.7561999999999998</v>
          </cell>
        </row>
        <row r="27">
          <cell r="D27">
            <v>2.2499999999999999E-2</v>
          </cell>
        </row>
        <row r="28">
          <cell r="D28">
            <v>0.37790000000000001</v>
          </cell>
        </row>
        <row r="29">
          <cell r="D29">
            <v>7.4234</v>
          </cell>
        </row>
        <row r="30">
          <cell r="D30">
            <v>18.979700000000001</v>
          </cell>
        </row>
        <row r="31">
          <cell r="D31">
            <v>4.4090999999999996</v>
          </cell>
          <cell r="E31">
            <v>7.2614999999999998</v>
          </cell>
        </row>
        <row r="32">
          <cell r="D32">
            <v>3.9220999999999999</v>
          </cell>
        </row>
        <row r="33">
          <cell r="D33">
            <v>0.57310000000000005</v>
          </cell>
        </row>
        <row r="34">
          <cell r="D34">
            <v>24.5228</v>
          </cell>
        </row>
        <row r="35">
          <cell r="D35">
            <v>0.95889999999999997</v>
          </cell>
        </row>
        <row r="36">
          <cell r="D36">
            <v>1.9E-3</v>
          </cell>
        </row>
        <row r="37">
          <cell r="D37">
            <v>1.1999999999999999E-3</v>
          </cell>
        </row>
      </sheetData>
      <sheetData sheetId="2">
        <row r="2">
          <cell r="E2">
            <v>32.823589743589757</v>
          </cell>
        </row>
        <row r="5">
          <cell r="D5">
            <v>0.21840000000000001</v>
          </cell>
          <cell r="E5">
            <v>150.31329411764702</v>
          </cell>
        </row>
        <row r="6">
          <cell r="D6">
            <v>35.148099999999999</v>
          </cell>
        </row>
        <row r="8">
          <cell r="D8">
            <v>41.827399999999997</v>
          </cell>
        </row>
        <row r="9">
          <cell r="D9">
            <v>1.401</v>
          </cell>
        </row>
        <row r="10">
          <cell r="D10">
            <v>8.6599999999999996E-2</v>
          </cell>
        </row>
        <row r="11">
          <cell r="D11">
            <v>8.3285999999999998</v>
          </cell>
        </row>
        <row r="12">
          <cell r="D12">
            <v>4.7023999999999999</v>
          </cell>
        </row>
        <row r="13">
          <cell r="D13">
            <v>0.89339999999999997</v>
          </cell>
        </row>
        <row r="14">
          <cell r="D14">
            <v>37.218899999999998</v>
          </cell>
        </row>
        <row r="15">
          <cell r="D15">
            <v>3.0024999999999999</v>
          </cell>
        </row>
        <row r="16">
          <cell r="D16">
            <v>3.1435</v>
          </cell>
        </row>
        <row r="18">
          <cell r="D18">
            <v>1.617</v>
          </cell>
        </row>
        <row r="19">
          <cell r="D19">
            <v>23.034400000000002</v>
          </cell>
          <cell r="E19">
            <v>1.4249788235294116</v>
          </cell>
        </row>
        <row r="20">
          <cell r="D20">
            <v>5.6265999999999998</v>
          </cell>
        </row>
        <row r="21">
          <cell r="D21">
            <v>7.7999999999999996E-3</v>
          </cell>
        </row>
        <row r="22">
          <cell r="D22">
            <v>3.4099999999999998E-2</v>
          </cell>
        </row>
        <row r="23">
          <cell r="D23">
            <v>1.7669999999999999</v>
          </cell>
        </row>
        <row r="25">
          <cell r="D25">
            <v>20.617100000000001</v>
          </cell>
        </row>
        <row r="26">
          <cell r="D26">
            <v>4.2214999999999998</v>
          </cell>
          <cell r="E26">
            <v>7.7754200000000013</v>
          </cell>
        </row>
        <row r="27">
          <cell r="D27">
            <v>2.2700000000000001E-2</v>
          </cell>
        </row>
        <row r="28">
          <cell r="D28">
            <v>0.38040000000000002</v>
          </cell>
        </row>
        <row r="29">
          <cell r="D29">
            <v>7.3994</v>
          </cell>
        </row>
        <row r="30">
          <cell r="D30">
            <v>18.7729</v>
          </cell>
        </row>
        <row r="31">
          <cell r="D31">
            <v>4.5091999999999999</v>
          </cell>
          <cell r="E31">
            <v>7.2792611764705883</v>
          </cell>
        </row>
        <row r="32">
          <cell r="D32">
            <v>4.1965000000000003</v>
          </cell>
        </row>
        <row r="33">
          <cell r="D33">
            <v>0.57020000000000004</v>
          </cell>
        </row>
        <row r="34">
          <cell r="D34">
            <v>24.473299999999998</v>
          </cell>
        </row>
        <row r="35">
          <cell r="D35">
            <v>0.9698</v>
          </cell>
        </row>
        <row r="36">
          <cell r="D36">
            <v>2E-3</v>
          </cell>
        </row>
        <row r="37">
          <cell r="D37">
            <v>1.2999999999999999E-3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W51"/>
  <sheetViews>
    <sheetView view="pageBreakPreview" zoomScaleNormal="100" zoomScaleSheetLayoutView="100" workbookViewId="0">
      <selection activeCell="C4" sqref="C4"/>
    </sheetView>
  </sheetViews>
  <sheetFormatPr defaultColWidth="9" defaultRowHeight="15" outlineLevelCol="1"/>
  <cols>
    <col min="1" max="1" width="45" style="6" customWidth="1"/>
    <col min="2" max="2" width="13" style="6" customWidth="1"/>
    <col min="3" max="3" width="11.5" style="6" customWidth="1"/>
    <col min="4" max="4" width="17.5" style="6" customWidth="1"/>
    <col min="5" max="5" width="14.125" style="6" bestFit="1" customWidth="1"/>
    <col min="6" max="6" width="8.875" style="6" customWidth="1"/>
    <col min="7" max="7" width="17.875" style="6" bestFit="1" customWidth="1"/>
    <col min="8" max="8" width="2.875" style="24" customWidth="1"/>
    <col min="9" max="9" width="45" style="6" customWidth="1" outlineLevel="1"/>
    <col min="10" max="10" width="13" style="6" customWidth="1" outlineLevel="1"/>
    <col min="11" max="11" width="11.5" style="6" customWidth="1" outlineLevel="1"/>
    <col min="12" max="12" width="17.5" style="6" customWidth="1" outlineLevel="1"/>
    <col min="13" max="13" width="14.125" style="6" customWidth="1" outlineLevel="1"/>
    <col min="14" max="14" width="8.875" style="6" customWidth="1" outlineLevel="1"/>
    <col min="15" max="15" width="17.875" style="6" customWidth="1" outlineLevel="1"/>
    <col min="16" max="21" width="9" style="6"/>
    <col min="22" max="22" width="12.125" style="6" customWidth="1"/>
    <col min="23" max="16384" width="9" style="6"/>
  </cols>
  <sheetData>
    <row r="1" spans="1:23">
      <c r="A1" s="35" t="s">
        <v>1995</v>
      </c>
      <c r="I1" s="35" t="s">
        <v>1996</v>
      </c>
      <c r="P1" s="35"/>
      <c r="Q1" s="92"/>
      <c r="R1" s="92"/>
      <c r="S1" s="92"/>
      <c r="T1" s="92"/>
      <c r="U1" s="92"/>
      <c r="V1" s="92"/>
      <c r="W1" s="92"/>
    </row>
    <row r="2" spans="1:23" ht="16.5" thickBot="1">
      <c r="A2" s="34" t="s">
        <v>66</v>
      </c>
      <c r="B2" s="92"/>
      <c r="C2" s="92"/>
      <c r="D2" s="92"/>
      <c r="E2" s="92"/>
      <c r="I2" s="34" t="s">
        <v>1180</v>
      </c>
      <c r="J2" s="92"/>
      <c r="K2" s="92"/>
      <c r="L2" s="92"/>
      <c r="M2" s="92"/>
      <c r="P2" s="35" t="s">
        <v>1653</v>
      </c>
    </row>
    <row r="3" spans="1:23" ht="47.25">
      <c r="A3" s="28" t="s">
        <v>81</v>
      </c>
      <c r="B3" s="29" t="s">
        <v>43</v>
      </c>
      <c r="C3" s="29" t="s">
        <v>44</v>
      </c>
      <c r="D3" s="29" t="s">
        <v>45</v>
      </c>
      <c r="E3" s="30" t="s">
        <v>46</v>
      </c>
      <c r="I3" s="28" t="s">
        <v>1181</v>
      </c>
      <c r="J3" s="29" t="s">
        <v>1182</v>
      </c>
      <c r="K3" s="29" t="s">
        <v>1183</v>
      </c>
      <c r="L3" s="29" t="s">
        <v>1184</v>
      </c>
      <c r="M3" s="30" t="s">
        <v>1185</v>
      </c>
    </row>
    <row r="4" spans="1:23" ht="16.5" customHeight="1">
      <c r="A4" s="10" t="str">
        <f>'1-1.公告(元)'!B4</f>
        <v>緯創資通股份有限公司</v>
      </c>
      <c r="B4" s="126">
        <f>D4-L4</f>
        <v>15294</v>
      </c>
      <c r="C4" s="45">
        <f>ROUND('1-1.公告(元)'!D4,4)</f>
        <v>1.6400000000000001E-2</v>
      </c>
      <c r="D4" s="126">
        <f>ROUND('1-1.公告(元)'!E4/1000,0)</f>
        <v>62123</v>
      </c>
      <c r="E4" s="46">
        <f>ROUND('1-1.公告(元)'!F4,4)</f>
        <v>1.7399999999999999E-2</v>
      </c>
      <c r="F4" s="134"/>
      <c r="G4" s="109"/>
      <c r="H4" s="142"/>
      <c r="I4" s="10" t="s">
        <v>1186</v>
      </c>
      <c r="J4" s="126">
        <v>14953</v>
      </c>
      <c r="K4" s="45">
        <v>1.6199999999999999E-2</v>
      </c>
      <c r="L4" s="126">
        <v>46829</v>
      </c>
      <c r="M4" s="46">
        <v>1.77E-2</v>
      </c>
      <c r="N4" s="134"/>
      <c r="O4" s="109"/>
    </row>
    <row r="5" spans="1:23" ht="16.5" customHeight="1">
      <c r="A5" s="10" t="str">
        <f>'1-1.公告(元)'!B5</f>
        <v>緯育股份有限公司</v>
      </c>
      <c r="B5" s="126">
        <f t="shared" ref="B5:B6" si="0">D5-L5</f>
        <v>83</v>
      </c>
      <c r="C5" s="45">
        <f>ROUND('1-1.公告(元)'!D5,4)</f>
        <v>1E-4</v>
      </c>
      <c r="D5" s="126">
        <f>ROUND('1-1.公告(元)'!E5/1000,0)</f>
        <v>392</v>
      </c>
      <c r="E5" s="46">
        <f>ROUND('1-1.公告(元)'!F5,4)</f>
        <v>1E-4</v>
      </c>
      <c r="G5" s="109"/>
      <c r="H5" s="142"/>
      <c r="I5" s="10" t="s">
        <v>703</v>
      </c>
      <c r="J5" s="126">
        <v>109</v>
      </c>
      <c r="K5" s="45">
        <v>1E-4</v>
      </c>
      <c r="L5" s="127">
        <v>309</v>
      </c>
      <c r="M5" s="46">
        <v>1E-4</v>
      </c>
      <c r="O5" s="109"/>
    </row>
    <row r="6" spans="1:23" ht="16.5" customHeight="1">
      <c r="A6" s="10" t="str">
        <f>'1-1.公告(元)'!B6</f>
        <v>緯穎科技服務股份有限公司</v>
      </c>
      <c r="B6" s="126">
        <f t="shared" si="0"/>
        <v>4570</v>
      </c>
      <c r="C6" s="45">
        <f>ROUND('1-1.公告(元)'!D6,4)</f>
        <v>4.8999999999999998E-3</v>
      </c>
      <c r="D6" s="126">
        <f>ROUND('1-1.公告(元)'!E6/1000,0)</f>
        <v>16931</v>
      </c>
      <c r="E6" s="46">
        <f>ROUND('1-1.公告(元)'!F6,4)</f>
        <v>4.7000000000000002E-3</v>
      </c>
      <c r="G6" s="109"/>
      <c r="H6" s="142"/>
      <c r="I6" s="10" t="s">
        <v>1187</v>
      </c>
      <c r="J6" s="126">
        <v>4305</v>
      </c>
      <c r="K6" s="45">
        <v>4.5999999999999999E-3</v>
      </c>
      <c r="L6" s="126">
        <v>12361</v>
      </c>
      <c r="M6" s="46">
        <v>4.7000000000000002E-3</v>
      </c>
      <c r="O6" s="109"/>
    </row>
    <row r="7" spans="1:23" ht="16.5" customHeight="1" thickBot="1">
      <c r="A7" s="31" t="s">
        <v>82</v>
      </c>
      <c r="B7" s="128">
        <f>SUM(B4:B6)</f>
        <v>19947</v>
      </c>
      <c r="C7" s="44">
        <f>SUM(C4:C6)</f>
        <v>2.1400000000000002E-2</v>
      </c>
      <c r="D7" s="128">
        <f>SUM(D4:D6)</f>
        <v>79446</v>
      </c>
      <c r="E7" s="47">
        <f>SUM(E4:E6)</f>
        <v>2.2199999999999998E-2</v>
      </c>
      <c r="I7" s="31" t="s">
        <v>1188</v>
      </c>
      <c r="J7" s="128">
        <v>19367</v>
      </c>
      <c r="K7" s="44">
        <v>2.0899999999999998E-2</v>
      </c>
      <c r="L7" s="128">
        <v>59499</v>
      </c>
      <c r="M7" s="47">
        <v>2.2499999999999999E-2</v>
      </c>
    </row>
    <row r="8" spans="1:23">
      <c r="B8" s="26">
        <f>B7-ROUND('1-1.公告(元)'!C7/1000,)</f>
        <v>0</v>
      </c>
      <c r="C8" s="21">
        <f>C7-ROUND('1-1.公告(元)'!D7,4)</f>
        <v>0</v>
      </c>
      <c r="D8" s="85">
        <f>D7-ROUND('1-1.公告(元)'!E7/1000,0)</f>
        <v>0</v>
      </c>
      <c r="E8" s="21">
        <f>E7-ROUND('1-1.公告(元)'!F7,4)</f>
        <v>0</v>
      </c>
      <c r="K8" s="21">
        <v>0</v>
      </c>
      <c r="L8" s="85" t="s">
        <v>3495</v>
      </c>
      <c r="M8" s="21">
        <v>0</v>
      </c>
    </row>
    <row r="10" spans="1:23" ht="16.5" thickBot="1">
      <c r="A10" s="34" t="s">
        <v>83</v>
      </c>
      <c r="I10" s="34" t="s">
        <v>1189</v>
      </c>
    </row>
    <row r="11" spans="1:23" ht="47.25">
      <c r="A11" s="28" t="s">
        <v>84</v>
      </c>
      <c r="B11" s="29" t="s">
        <v>85</v>
      </c>
      <c r="C11" s="29" t="s">
        <v>86</v>
      </c>
      <c r="D11" s="29" t="s">
        <v>87</v>
      </c>
      <c r="E11" s="30" t="s">
        <v>88</v>
      </c>
      <c r="I11" s="28" t="s">
        <v>1181</v>
      </c>
      <c r="J11" s="29" t="s">
        <v>1190</v>
      </c>
      <c r="K11" s="29" t="s">
        <v>1191</v>
      </c>
      <c r="L11" s="29" t="s">
        <v>1192</v>
      </c>
      <c r="M11" s="30" t="s">
        <v>1193</v>
      </c>
    </row>
    <row r="12" spans="1:23" hidden="1">
      <c r="A12" s="9"/>
      <c r="B12" s="40"/>
      <c r="C12" s="45"/>
      <c r="D12" s="40"/>
      <c r="E12" s="46"/>
      <c r="I12" s="9" t="s">
        <v>1186</v>
      </c>
      <c r="J12" s="40">
        <v>0</v>
      </c>
      <c r="K12" s="45">
        <v>0</v>
      </c>
      <c r="L12" s="40">
        <v>0</v>
      </c>
      <c r="M12" s="46">
        <v>0</v>
      </c>
    </row>
    <row r="13" spans="1:23" ht="30" hidden="1">
      <c r="A13" s="41"/>
      <c r="B13" s="40"/>
      <c r="C13" s="45"/>
      <c r="D13" s="40"/>
      <c r="E13" s="46"/>
      <c r="I13" s="41" t="s">
        <v>35</v>
      </c>
      <c r="J13" s="40">
        <v>0</v>
      </c>
      <c r="K13" s="45">
        <v>0</v>
      </c>
      <c r="L13" s="40">
        <v>0</v>
      </c>
      <c r="M13" s="46">
        <v>0</v>
      </c>
    </row>
    <row r="14" spans="1:23" hidden="1">
      <c r="A14" s="9"/>
      <c r="B14" s="15"/>
      <c r="C14" s="16"/>
      <c r="D14" s="15"/>
      <c r="E14" s="27"/>
      <c r="I14" s="9" t="s">
        <v>1194</v>
      </c>
      <c r="J14" s="15">
        <v>0</v>
      </c>
      <c r="K14" s="16">
        <v>0</v>
      </c>
      <c r="L14" s="15">
        <v>0</v>
      </c>
      <c r="M14" s="27">
        <v>0</v>
      </c>
    </row>
    <row r="15" spans="1:23" ht="16.5" thickBot="1">
      <c r="A15" s="31" t="s">
        <v>42</v>
      </c>
      <c r="B15" s="43">
        <f>SUM(B12:B14)</f>
        <v>0</v>
      </c>
      <c r="C15" s="44">
        <f>SUM(C12:C14)</f>
        <v>0</v>
      </c>
      <c r="D15" s="43">
        <f>SUM(D12:D14)</f>
        <v>0</v>
      </c>
      <c r="E15" s="47">
        <f>SUM(E12:E14)</f>
        <v>0</v>
      </c>
      <c r="I15" s="31" t="s">
        <v>1188</v>
      </c>
      <c r="J15" s="43">
        <v>0</v>
      </c>
      <c r="K15" s="44">
        <v>0</v>
      </c>
      <c r="L15" s="43">
        <v>0</v>
      </c>
      <c r="M15" s="47">
        <v>0</v>
      </c>
    </row>
    <row r="16" spans="1:23">
      <c r="C16" s="21"/>
      <c r="D16" s="17"/>
      <c r="E16" s="21"/>
      <c r="K16" s="21">
        <v>0</v>
      </c>
      <c r="L16" s="17" t="s">
        <v>3495</v>
      </c>
      <c r="M16" s="21">
        <v>0</v>
      </c>
    </row>
    <row r="18" spans="1:14" ht="16.5" thickBot="1">
      <c r="A18" s="34" t="s">
        <v>89</v>
      </c>
      <c r="B18" s="92"/>
      <c r="C18" s="92"/>
      <c r="I18" s="34" t="s">
        <v>1195</v>
      </c>
      <c r="J18" s="92"/>
      <c r="K18" s="92"/>
    </row>
    <row r="19" spans="1:14" ht="31.5">
      <c r="A19" s="28" t="s">
        <v>41</v>
      </c>
      <c r="B19" s="29" t="s">
        <v>67</v>
      </c>
      <c r="C19" s="29" t="s">
        <v>68</v>
      </c>
      <c r="D19" s="30" t="s">
        <v>90</v>
      </c>
      <c r="I19" s="28" t="s">
        <v>1181</v>
      </c>
      <c r="J19" s="29" t="s">
        <v>1196</v>
      </c>
      <c r="K19" s="29" t="s">
        <v>1197</v>
      </c>
      <c r="L19" s="30" t="s">
        <v>1198</v>
      </c>
    </row>
    <row r="20" spans="1:14">
      <c r="A20" s="10" t="str">
        <f>'1-1.公告(元)'!B20</f>
        <v>緯創資通股份有限公司</v>
      </c>
      <c r="B20" s="127">
        <f>C20-K20</f>
        <v>-3883</v>
      </c>
      <c r="C20" s="126">
        <f>ROUND('1-1.公告(元)'!D20/1000,0)</f>
        <v>33066</v>
      </c>
      <c r="D20" s="46">
        <f>ROUND('1-1.公告(元)'!E20,4)</f>
        <v>1.03E-2</v>
      </c>
      <c r="E20" s="108"/>
      <c r="F20" s="133"/>
      <c r="I20" s="10" t="s">
        <v>1199</v>
      </c>
      <c r="J20" s="127">
        <v>1510</v>
      </c>
      <c r="K20" s="126">
        <v>36949</v>
      </c>
      <c r="L20" s="45">
        <v>1.09E-2</v>
      </c>
      <c r="M20" s="108"/>
      <c r="N20" s="133"/>
    </row>
    <row r="21" spans="1:14" ht="16.5" customHeight="1">
      <c r="A21" s="10" t="str">
        <f>'1-1.公告(元)'!B21</f>
        <v>緯育股份有限公司</v>
      </c>
      <c r="B21" s="127">
        <f>C21-K21</f>
        <v>-27</v>
      </c>
      <c r="C21" s="126">
        <f>ROUND('1-1.公告(元)'!D21/1000,0)</f>
        <v>225</v>
      </c>
      <c r="D21" s="46">
        <f>ROUND('1-1.公告(元)'!E21,4)</f>
        <v>1E-4</v>
      </c>
      <c r="E21" s="108"/>
      <c r="F21" s="133"/>
      <c r="I21" s="10" t="s">
        <v>703</v>
      </c>
      <c r="J21" s="127">
        <v>10</v>
      </c>
      <c r="K21" s="127">
        <v>252</v>
      </c>
      <c r="L21" s="46">
        <v>1E-4</v>
      </c>
      <c r="M21" s="108"/>
      <c r="N21" s="133"/>
    </row>
    <row r="22" spans="1:14" ht="16.5" customHeight="1">
      <c r="A22" s="10" t="str">
        <f>'1-1.公告(元)'!B22</f>
        <v>緯穎科技服務股份有限公司</v>
      </c>
      <c r="B22" s="127">
        <f>C22-K22</f>
        <v>593</v>
      </c>
      <c r="C22" s="126">
        <f>ROUND('1-1.公告(元)'!D22/1000,0)</f>
        <v>13319</v>
      </c>
      <c r="D22" s="46">
        <f>ROUND('1-1.公告(元)'!E22,4)</f>
        <v>4.1999999999999997E-3</v>
      </c>
      <c r="E22" s="108"/>
      <c r="F22" s="133"/>
      <c r="I22" s="10" t="s">
        <v>1187</v>
      </c>
      <c r="J22" s="127">
        <v>437</v>
      </c>
      <c r="K22" s="126">
        <v>12726</v>
      </c>
      <c r="L22" s="46">
        <v>3.7000000000000002E-3</v>
      </c>
      <c r="M22" s="108"/>
      <c r="N22" s="133"/>
    </row>
    <row r="23" spans="1:14" ht="16.5" thickBot="1">
      <c r="A23" s="31" t="s">
        <v>42</v>
      </c>
      <c r="B23" s="128">
        <f>SUM(B20:B22)</f>
        <v>-3317</v>
      </c>
      <c r="C23" s="128">
        <f>SUM(C20:C22)</f>
        <v>46610</v>
      </c>
      <c r="D23" s="47">
        <f>SUM(D20:D22)</f>
        <v>1.4599999999999998E-2</v>
      </c>
      <c r="E23" s="108"/>
      <c r="F23" s="133"/>
      <c r="I23" s="31" t="s">
        <v>1188</v>
      </c>
      <c r="J23" s="128">
        <v>1957</v>
      </c>
      <c r="K23" s="128">
        <v>49927</v>
      </c>
      <c r="L23" s="47">
        <v>1.47E-2</v>
      </c>
      <c r="M23" s="108"/>
      <c r="N23" s="133"/>
    </row>
    <row r="24" spans="1:14">
      <c r="B24" s="26">
        <f>B23-ROUND('1-1.公告(元)'!C23/1000,)</f>
        <v>0</v>
      </c>
      <c r="C24" s="85">
        <f>C23-ROUND('1-1.公告(元)'!D23/1000,0)</f>
        <v>0</v>
      </c>
      <c r="D24" s="21">
        <f>D23-ROUND('1-1.公告(元)'!E23,4)</f>
        <v>0</v>
      </c>
      <c r="K24" s="17" t="s">
        <v>3496</v>
      </c>
      <c r="L24" s="21">
        <v>0</v>
      </c>
    </row>
    <row r="26" spans="1:14" ht="16.5" thickBot="1">
      <c r="A26" s="34" t="s">
        <v>91</v>
      </c>
      <c r="I26" s="34" t="s">
        <v>1200</v>
      </c>
    </row>
    <row r="27" spans="1:14" ht="31.5">
      <c r="A27" s="28" t="s">
        <v>41</v>
      </c>
      <c r="B27" s="29" t="s">
        <v>69</v>
      </c>
      <c r="C27" s="29" t="s">
        <v>70</v>
      </c>
      <c r="D27" s="30" t="s">
        <v>71</v>
      </c>
      <c r="I27" s="28" t="s">
        <v>1181</v>
      </c>
      <c r="J27" s="29" t="s">
        <v>1201</v>
      </c>
      <c r="K27" s="29" t="s">
        <v>1202</v>
      </c>
      <c r="L27" s="30" t="s">
        <v>1198</v>
      </c>
    </row>
    <row r="28" spans="1:14" ht="16.5" hidden="1" customHeight="1">
      <c r="A28" s="10"/>
      <c r="B28" s="127"/>
      <c r="C28" s="127"/>
      <c r="D28" s="46"/>
      <c r="I28" s="10" t="s">
        <v>1199</v>
      </c>
      <c r="J28" s="127">
        <v>0</v>
      </c>
      <c r="K28" s="127">
        <v>0</v>
      </c>
      <c r="L28" s="46">
        <v>0</v>
      </c>
    </row>
    <row r="29" spans="1:14" ht="30" hidden="1">
      <c r="A29" s="42"/>
      <c r="B29" s="127"/>
      <c r="C29" s="127"/>
      <c r="D29" s="46"/>
      <c r="I29" s="42" t="s">
        <v>35</v>
      </c>
      <c r="J29" s="127">
        <v>0</v>
      </c>
      <c r="K29" s="127">
        <v>0</v>
      </c>
      <c r="L29" s="46">
        <v>0</v>
      </c>
    </row>
    <row r="30" spans="1:14" ht="16.5" thickBot="1">
      <c r="A30" s="31" t="s">
        <v>42</v>
      </c>
      <c r="B30" s="128">
        <f>SUM(B28:B29)</f>
        <v>0</v>
      </c>
      <c r="C30" s="128">
        <f>SUM(C28:C29)</f>
        <v>0</v>
      </c>
      <c r="D30" s="47">
        <f>SUM(D28:D29)</f>
        <v>0</v>
      </c>
      <c r="I30" s="31" t="s">
        <v>1188</v>
      </c>
      <c r="J30" s="128">
        <v>0</v>
      </c>
      <c r="K30" s="128">
        <v>0</v>
      </c>
      <c r="L30" s="47">
        <v>0</v>
      </c>
    </row>
    <row r="31" spans="1:14">
      <c r="B31" s="17"/>
      <c r="C31" s="17"/>
      <c r="D31" s="18"/>
      <c r="J31" s="17"/>
      <c r="K31" s="17">
        <v>0</v>
      </c>
      <c r="L31" s="18">
        <v>0</v>
      </c>
    </row>
    <row r="33" spans="1:15" ht="16.5" thickBot="1">
      <c r="A33" s="34" t="s">
        <v>72</v>
      </c>
      <c r="I33" s="34" t="s">
        <v>1203</v>
      </c>
    </row>
    <row r="34" spans="1:15" ht="31.5">
      <c r="A34" s="28" t="s">
        <v>41</v>
      </c>
      <c r="B34" s="29" t="s">
        <v>73</v>
      </c>
      <c r="C34" s="29" t="s">
        <v>74</v>
      </c>
      <c r="D34" s="30" t="s">
        <v>75</v>
      </c>
      <c r="I34" s="28" t="s">
        <v>1181</v>
      </c>
      <c r="J34" s="29" t="s">
        <v>1204</v>
      </c>
      <c r="K34" s="29" t="s">
        <v>1205</v>
      </c>
      <c r="L34" s="30" t="s">
        <v>1206</v>
      </c>
    </row>
    <row r="35" spans="1:15" ht="15.75">
      <c r="A35" s="10" t="str">
        <f>'6.取得資產'!A4</f>
        <v>本月無交易</v>
      </c>
      <c r="B35" s="82"/>
      <c r="C35" s="127">
        <f>'6.取得資產'!C4</f>
        <v>0</v>
      </c>
      <c r="D35" s="129">
        <f>'6.取得資產'!D4</f>
        <v>0</v>
      </c>
      <c r="I35" s="10" t="s">
        <v>1207</v>
      </c>
      <c r="J35" s="82"/>
      <c r="K35" s="127">
        <v>0</v>
      </c>
      <c r="L35" s="129">
        <v>0</v>
      </c>
    </row>
    <row r="36" spans="1:15" ht="15.75" hidden="1">
      <c r="A36" s="10"/>
      <c r="B36" s="82"/>
      <c r="C36" s="127">
        <f>'6.取得資產'!C5</f>
        <v>0</v>
      </c>
      <c r="D36" s="129">
        <f>'6.取得資產'!D5</f>
        <v>0</v>
      </c>
      <c r="I36" s="10"/>
      <c r="J36" s="82"/>
      <c r="K36" s="127">
        <v>0</v>
      </c>
      <c r="L36" s="129">
        <v>0</v>
      </c>
    </row>
    <row r="37" spans="1:15" ht="16.5" thickBot="1">
      <c r="A37" s="31" t="s">
        <v>82</v>
      </c>
      <c r="B37" s="32"/>
      <c r="C37" s="128">
        <f>SUM(C35:C36)</f>
        <v>0</v>
      </c>
      <c r="D37" s="130">
        <f>SUM(D35:D36)</f>
        <v>0</v>
      </c>
      <c r="I37" s="31" t="s">
        <v>1188</v>
      </c>
      <c r="J37" s="32"/>
      <c r="K37" s="128">
        <v>0</v>
      </c>
      <c r="L37" s="130">
        <v>0</v>
      </c>
    </row>
    <row r="40" spans="1:15" ht="16.5" thickBot="1">
      <c r="A40" s="34" t="s">
        <v>92</v>
      </c>
      <c r="I40" s="34" t="s">
        <v>1208</v>
      </c>
    </row>
    <row r="41" spans="1:15" ht="31.5">
      <c r="A41" s="28" t="s">
        <v>81</v>
      </c>
      <c r="B41" s="29" t="s">
        <v>76</v>
      </c>
      <c r="C41" s="29" t="s">
        <v>77</v>
      </c>
      <c r="D41" s="29" t="s">
        <v>78</v>
      </c>
      <c r="E41" s="29" t="s">
        <v>79</v>
      </c>
      <c r="F41" s="29" t="s">
        <v>80</v>
      </c>
      <c r="G41" s="30" t="s">
        <v>690</v>
      </c>
      <c r="H41" s="143"/>
      <c r="I41" s="28" t="s">
        <v>1181</v>
      </c>
      <c r="J41" s="29" t="s">
        <v>1209</v>
      </c>
      <c r="K41" s="29" t="s">
        <v>1210</v>
      </c>
      <c r="L41" s="29" t="s">
        <v>1211</v>
      </c>
      <c r="M41" s="29" t="s">
        <v>1212</v>
      </c>
      <c r="N41" s="29" t="s">
        <v>1213</v>
      </c>
      <c r="O41" s="30" t="s">
        <v>690</v>
      </c>
    </row>
    <row r="42" spans="1:15">
      <c r="A42" s="10" t="str">
        <f>'7.處分資產'!A3</f>
        <v>本月無交易</v>
      </c>
      <c r="B42" s="127">
        <f>'7.處分資產'!B3</f>
        <v>0</v>
      </c>
      <c r="C42" s="127">
        <f>'7.處分資產'!C3</f>
        <v>0</v>
      </c>
      <c r="D42" s="127">
        <f>C42</f>
        <v>0</v>
      </c>
      <c r="E42" s="127">
        <f>D42</f>
        <v>0</v>
      </c>
      <c r="F42" s="127">
        <f>'7.處分資產'!F3</f>
        <v>0</v>
      </c>
      <c r="G42" s="129">
        <f>'7.處分資產'!G3</f>
        <v>0</v>
      </c>
      <c r="H42" s="144"/>
      <c r="I42" s="10" t="s">
        <v>1207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9">
        <v>0</v>
      </c>
    </row>
    <row r="43" spans="1:15" hidden="1">
      <c r="A43" s="11"/>
      <c r="B43" s="7"/>
      <c r="C43" s="7"/>
      <c r="D43" s="7"/>
      <c r="E43" s="7"/>
      <c r="F43" s="7"/>
      <c r="G43" s="8"/>
      <c r="H43" s="145"/>
      <c r="I43" s="11"/>
      <c r="J43" s="7"/>
      <c r="K43" s="7"/>
      <c r="L43" s="7"/>
      <c r="M43" s="7"/>
      <c r="N43" s="7"/>
      <c r="O43" s="8"/>
    </row>
    <row r="44" spans="1:15" hidden="1">
      <c r="A44" s="11"/>
      <c r="B44" s="7"/>
      <c r="C44" s="7"/>
      <c r="D44" s="7"/>
      <c r="E44" s="7"/>
      <c r="F44" s="7"/>
      <c r="G44" s="8"/>
      <c r="H44" s="145"/>
      <c r="I44" s="11"/>
      <c r="J44" s="7"/>
      <c r="K44" s="7"/>
      <c r="L44" s="7"/>
      <c r="M44" s="7"/>
      <c r="N44" s="7"/>
      <c r="O44" s="8"/>
    </row>
    <row r="45" spans="1:15" hidden="1">
      <c r="A45" s="11"/>
      <c r="B45" s="7"/>
      <c r="C45" s="7"/>
      <c r="D45" s="7"/>
      <c r="E45" s="7"/>
      <c r="F45" s="7"/>
      <c r="G45" s="8"/>
      <c r="H45" s="145"/>
      <c r="I45" s="11"/>
      <c r="J45" s="7"/>
      <c r="K45" s="7"/>
      <c r="L45" s="7"/>
      <c r="M45" s="7"/>
      <c r="N45" s="7"/>
      <c r="O45" s="8"/>
    </row>
    <row r="46" spans="1:15" ht="16.5" thickBot="1">
      <c r="A46" s="31" t="s">
        <v>42</v>
      </c>
      <c r="B46" s="32"/>
      <c r="C46" s="32"/>
      <c r="D46" s="32"/>
      <c r="E46" s="32"/>
      <c r="F46" s="32"/>
      <c r="G46" s="33"/>
      <c r="H46" s="145"/>
      <c r="I46" s="31" t="s">
        <v>1188</v>
      </c>
      <c r="J46" s="32"/>
      <c r="K46" s="32"/>
      <c r="L46" s="32"/>
      <c r="M46" s="32"/>
      <c r="N46" s="32"/>
      <c r="O46" s="33"/>
    </row>
    <row r="51" spans="1:21" ht="19.5">
      <c r="A51" s="37" t="s">
        <v>98</v>
      </c>
      <c r="B51" s="22"/>
      <c r="C51" s="22"/>
      <c r="E51" s="37" t="s">
        <v>96</v>
      </c>
      <c r="F51" s="22"/>
      <c r="G51" s="22"/>
      <c r="H51" s="23"/>
      <c r="I51" s="37" t="s">
        <v>1214</v>
      </c>
      <c r="J51" s="22"/>
      <c r="K51" s="22"/>
      <c r="M51" s="37" t="s">
        <v>1215</v>
      </c>
      <c r="N51" s="22"/>
      <c r="O51" s="22"/>
      <c r="P51" s="22"/>
      <c r="Q51" s="22"/>
      <c r="S51" s="37" t="s">
        <v>97</v>
      </c>
      <c r="T51" s="14"/>
      <c r="U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39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ignoredErrors>
    <ignoredError sqref="D4:D8" 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zoomScaleNormal="100" workbookViewId="0">
      <selection activeCell="A4" sqref="A4"/>
    </sheetView>
  </sheetViews>
  <sheetFormatPr defaultColWidth="9" defaultRowHeight="15"/>
  <cols>
    <col min="1" max="1" width="10.75" style="6" bestFit="1" customWidth="1"/>
    <col min="2" max="2" width="13.625" style="6" customWidth="1"/>
    <col min="3" max="3" width="14.875" style="6" customWidth="1"/>
    <col min="4" max="4" width="11.375" style="6" bestFit="1" customWidth="1"/>
    <col min="5" max="5" width="11.5" style="6" customWidth="1"/>
    <col min="6" max="6" width="11.375" style="6" customWidth="1"/>
    <col min="7" max="7" width="9.5" style="6" bestFit="1" customWidth="1"/>
    <col min="8" max="8" width="10.625" style="6" bestFit="1" customWidth="1"/>
    <col min="9" max="9" width="13.75" style="6" customWidth="1"/>
    <col min="10" max="10" width="10.625" style="6" bestFit="1" customWidth="1"/>
    <col min="11" max="11" width="11" style="6" customWidth="1"/>
    <col min="12" max="12" width="11.125" style="6" customWidth="1"/>
    <col min="13" max="13" width="10.875" style="6" customWidth="1"/>
    <col min="14" max="14" width="13.25" style="6" customWidth="1"/>
    <col min="15" max="15" width="15" style="6" bestFit="1" customWidth="1"/>
    <col min="16" max="16" width="13.125" style="6" customWidth="1"/>
    <col min="17" max="17" width="5.25" style="6" bestFit="1" customWidth="1"/>
    <col min="18" max="18" width="8.375" style="6" bestFit="1" customWidth="1"/>
    <col min="19" max="19" width="5.625" style="6" bestFit="1" customWidth="1"/>
    <col min="20" max="20" width="12.625" style="6" customWidth="1"/>
    <col min="21" max="21" width="13.875" style="6" customWidth="1"/>
    <col min="22" max="22" width="12.5" style="6" customWidth="1"/>
    <col min="23" max="23" width="12" style="6" customWidth="1"/>
    <col min="24" max="24" width="6.875" style="6" bestFit="1" customWidth="1"/>
    <col min="25" max="16384" width="9" style="6"/>
  </cols>
  <sheetData>
    <row r="1" spans="1:25" ht="15.75">
      <c r="B1" s="48" t="s">
        <v>125</v>
      </c>
      <c r="C1" s="48"/>
      <c r="D1" s="48"/>
      <c r="E1" s="48"/>
      <c r="F1" s="49"/>
      <c r="G1" s="50" t="e">
        <f>#REF!</f>
        <v>#REF!</v>
      </c>
      <c r="H1" s="48"/>
      <c r="I1" s="50" t="e">
        <f>#REF!</f>
        <v>#REF!</v>
      </c>
      <c r="J1" s="48"/>
      <c r="K1" s="50" t="e">
        <f>#REF!</f>
        <v>#REF!</v>
      </c>
      <c r="L1" s="48"/>
      <c r="M1" s="50" t="e">
        <f>K1</f>
        <v>#REF!</v>
      </c>
      <c r="N1" s="51"/>
      <c r="O1" s="51"/>
      <c r="P1" s="51"/>
      <c r="Q1" s="52"/>
      <c r="R1" s="50" t="e">
        <f>T1</f>
        <v>#REF!</v>
      </c>
      <c r="S1" s="52"/>
      <c r="T1" s="50" t="e">
        <f>#REF!/#REF!</f>
        <v>#REF!</v>
      </c>
      <c r="U1" s="49"/>
      <c r="V1" s="53"/>
      <c r="W1" s="53"/>
      <c r="X1" s="53"/>
    </row>
    <row r="2" spans="1:25" ht="15.75">
      <c r="B2" s="54" t="s">
        <v>126</v>
      </c>
      <c r="C2" s="55"/>
      <c r="D2" s="55"/>
      <c r="E2" s="55"/>
      <c r="F2" s="56" t="s">
        <v>99</v>
      </c>
      <c r="G2" s="56" t="s">
        <v>100</v>
      </c>
      <c r="H2" s="55" t="s">
        <v>124</v>
      </c>
      <c r="I2" s="56" t="s">
        <v>99</v>
      </c>
      <c r="J2" s="55" t="s">
        <v>102</v>
      </c>
      <c r="K2" s="56" t="s">
        <v>99</v>
      </c>
      <c r="L2" s="55" t="s">
        <v>101</v>
      </c>
      <c r="M2" s="57" t="s">
        <v>99</v>
      </c>
      <c r="N2" s="58" t="s">
        <v>101</v>
      </c>
      <c r="O2" s="58" t="s">
        <v>103</v>
      </c>
      <c r="P2" s="58" t="s">
        <v>103</v>
      </c>
      <c r="Q2" s="59" t="s">
        <v>103</v>
      </c>
      <c r="R2" s="59" t="s">
        <v>104</v>
      </c>
      <c r="S2" s="59" t="s">
        <v>105</v>
      </c>
      <c r="T2" s="59" t="s">
        <v>101</v>
      </c>
      <c r="U2" s="59" t="s">
        <v>106</v>
      </c>
      <c r="V2" s="53" t="s">
        <v>106</v>
      </c>
      <c r="W2" s="53" t="s">
        <v>105</v>
      </c>
      <c r="X2" s="53" t="s">
        <v>107</v>
      </c>
    </row>
    <row r="3" spans="1:25" ht="15.75">
      <c r="B3" s="60">
        <v>111.01</v>
      </c>
      <c r="C3" s="61" t="s">
        <v>108</v>
      </c>
      <c r="D3" s="61" t="s">
        <v>127</v>
      </c>
      <c r="E3" s="61" t="s">
        <v>128</v>
      </c>
      <c r="F3" s="62" t="s">
        <v>109</v>
      </c>
      <c r="G3" s="63" t="s">
        <v>110</v>
      </c>
      <c r="H3" s="64" t="s">
        <v>111</v>
      </c>
      <c r="I3" s="63" t="s">
        <v>112</v>
      </c>
      <c r="J3" s="64" t="s">
        <v>113</v>
      </c>
      <c r="K3" s="63" t="s">
        <v>114</v>
      </c>
      <c r="L3" s="64" t="s">
        <v>115</v>
      </c>
      <c r="M3" s="61" t="s">
        <v>129</v>
      </c>
      <c r="N3" s="65" t="s">
        <v>116</v>
      </c>
      <c r="O3" s="65" t="s">
        <v>130</v>
      </c>
      <c r="P3" s="65" t="s">
        <v>131</v>
      </c>
      <c r="Q3" s="66" t="s">
        <v>117</v>
      </c>
      <c r="R3" s="59" t="s">
        <v>118</v>
      </c>
      <c r="S3" s="66" t="s">
        <v>119</v>
      </c>
      <c r="T3" s="65" t="s">
        <v>120</v>
      </c>
      <c r="U3" s="65" t="s">
        <v>132</v>
      </c>
      <c r="V3" s="66" t="s">
        <v>121</v>
      </c>
      <c r="W3" s="66" t="s">
        <v>122</v>
      </c>
      <c r="X3" s="66" t="s">
        <v>123</v>
      </c>
    </row>
    <row r="4" spans="1:25" ht="15.75">
      <c r="A4" s="67">
        <v>11439899</v>
      </c>
      <c r="B4" s="68" t="s">
        <v>133</v>
      </c>
      <c r="C4" s="69" t="e">
        <f>E4+D4+1</f>
        <v>#REF!</v>
      </c>
      <c r="D4" s="70"/>
      <c r="E4" s="69" t="e">
        <f>F4+G4+I4+K4+M4</f>
        <v>#REF!</v>
      </c>
      <c r="F4" s="71">
        <v>2733414</v>
      </c>
      <c r="G4" s="72" t="e">
        <f>H4*$G$1</f>
        <v>#REF!</v>
      </c>
      <c r="H4" s="70">
        <v>0</v>
      </c>
      <c r="I4" s="72" t="e">
        <f>J4*$I$1</f>
        <v>#REF!</v>
      </c>
      <c r="J4" s="70">
        <v>0</v>
      </c>
      <c r="K4" s="73" t="e">
        <f>L4*$K$1</f>
        <v>#REF!</v>
      </c>
      <c r="L4" s="70">
        <v>0</v>
      </c>
      <c r="M4" s="69" t="e">
        <f>N4*$M$1</f>
        <v>#REF!</v>
      </c>
      <c r="N4" s="74" t="e">
        <f>P4+O4</f>
        <v>#REF!</v>
      </c>
      <c r="O4" s="74"/>
      <c r="P4" s="74" t="e">
        <f>Q4+R4+T4</f>
        <v>#REF!</v>
      </c>
      <c r="Q4" s="70">
        <v>0</v>
      </c>
      <c r="R4" s="74" t="e">
        <f>S4/$R$1</f>
        <v>#REF!</v>
      </c>
      <c r="S4" s="70">
        <v>0</v>
      </c>
      <c r="T4" s="74" t="e">
        <f>U4/$T$1</f>
        <v>#REF!</v>
      </c>
      <c r="U4" s="74">
        <f>V4+W4+X4</f>
        <v>1765346.4600000002</v>
      </c>
      <c r="V4" s="70">
        <v>57727.6</v>
      </c>
      <c r="W4" s="70">
        <v>1707618.86</v>
      </c>
      <c r="X4" s="70">
        <v>0</v>
      </c>
      <c r="Y4" s="67"/>
    </row>
    <row r="18" spans="3:11">
      <c r="J18" s="26"/>
      <c r="K18" s="26"/>
    </row>
    <row r="20" spans="3:11" ht="19.5">
      <c r="C20" s="99"/>
      <c r="D20" s="98"/>
      <c r="E20" s="96"/>
      <c r="F20" s="96"/>
      <c r="G20" s="96"/>
      <c r="I20" s="97"/>
      <c r="J20" s="261"/>
      <c r="K20" s="261"/>
    </row>
  </sheetData>
  <protectedRanges>
    <protectedRange sqref="Y4 A4" name="範圍9"/>
    <protectedRange sqref="D4 F4 H4 J4 L4 O4 Q4 S4 V4:X4" name="範圍1"/>
  </protectedRanges>
  <mergeCells count="1">
    <mergeCell ref="J20:K20"/>
  </mergeCells>
  <phoneticPr fontId="32" type="noConversion"/>
  <pageMargins left="0.25" right="0.25" top="0.75" bottom="0.75" header="0.3" footer="0.3"/>
  <pageSetup paperSize="9" scale="52" orientation="landscape" r:id="rId1"/>
  <headerFooter>
    <oddFooter>&amp;R&amp;F
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69"/>
  <sheetViews>
    <sheetView topLeftCell="I1" zoomScale="90" zoomScaleNormal="90" workbookViewId="0">
      <selection activeCell="X2" sqref="X2"/>
    </sheetView>
  </sheetViews>
  <sheetFormatPr defaultColWidth="9" defaultRowHeight="13.5"/>
  <cols>
    <col min="1" max="1" width="10.5" style="117" bestFit="1" customWidth="1"/>
    <col min="2" max="2" width="11" style="117" bestFit="1" customWidth="1"/>
    <col min="3" max="3" width="11.5" style="117" bestFit="1" customWidth="1"/>
    <col min="4" max="6" width="10.5" style="117" bestFit="1" customWidth="1"/>
    <col min="7" max="7" width="9.875" style="117" bestFit="1" customWidth="1"/>
    <col min="8" max="8" width="8.875" style="117" bestFit="1" customWidth="1"/>
    <col min="9" max="9" width="7.5" style="117" bestFit="1" customWidth="1"/>
    <col min="10" max="11" width="10.5" style="117" bestFit="1" customWidth="1"/>
    <col min="12" max="12" width="14.125" style="138" bestFit="1" customWidth="1"/>
    <col min="13" max="13" width="8.125" style="117" bestFit="1" customWidth="1"/>
    <col min="14" max="14" width="21.625" style="138" bestFit="1" customWidth="1"/>
    <col min="15" max="15" width="7.25" style="117" bestFit="1" customWidth="1"/>
    <col min="16" max="17" width="10.5" style="117" bestFit="1" customWidth="1"/>
    <col min="18" max="18" width="49.75" style="117" bestFit="1" customWidth="1"/>
    <col min="19" max="19" width="11.5" style="117" bestFit="1" customWidth="1"/>
    <col min="20" max="21" width="10.5" style="117" bestFit="1" customWidth="1"/>
    <col min="22" max="22" width="9.375" style="117" bestFit="1" customWidth="1"/>
    <col min="23" max="23" width="12.25" style="117" bestFit="1" customWidth="1"/>
    <col min="24" max="24" width="7.25" style="117" bestFit="1" customWidth="1"/>
    <col min="25" max="25" width="10.875" style="117" bestFit="1" customWidth="1"/>
    <col min="26" max="26" width="15.625" style="117" bestFit="1" customWidth="1"/>
    <col min="27" max="16384" width="9" style="117"/>
  </cols>
  <sheetData>
    <row r="1" spans="1:26">
      <c r="A1" s="254" t="s">
        <v>13</v>
      </c>
      <c r="B1" s="254" t="s">
        <v>14</v>
      </c>
      <c r="C1" s="254" t="s">
        <v>15</v>
      </c>
      <c r="D1" s="254" t="s">
        <v>16</v>
      </c>
      <c r="E1" s="254" t="s">
        <v>17</v>
      </c>
      <c r="F1" s="254" t="s">
        <v>18</v>
      </c>
      <c r="G1" s="254" t="s">
        <v>19</v>
      </c>
      <c r="H1" s="254" t="s">
        <v>37</v>
      </c>
      <c r="I1" s="254" t="s">
        <v>20</v>
      </c>
      <c r="J1" s="254" t="s">
        <v>21</v>
      </c>
      <c r="K1" s="254" t="s">
        <v>22</v>
      </c>
      <c r="L1" s="254" t="s">
        <v>23</v>
      </c>
      <c r="M1" s="254" t="s">
        <v>24</v>
      </c>
      <c r="N1" s="254" t="s">
        <v>25</v>
      </c>
      <c r="O1" s="254" t="s">
        <v>26</v>
      </c>
      <c r="P1" s="254" t="s">
        <v>27</v>
      </c>
      <c r="Q1" s="254" t="s">
        <v>28</v>
      </c>
      <c r="R1" s="254" t="s">
        <v>29</v>
      </c>
      <c r="S1" s="254" t="s">
        <v>30</v>
      </c>
      <c r="T1" s="254" t="s">
        <v>31</v>
      </c>
      <c r="U1" s="254" t="s">
        <v>32</v>
      </c>
      <c r="V1" s="254" t="s">
        <v>33</v>
      </c>
      <c r="W1" s="254" t="s">
        <v>432</v>
      </c>
      <c r="X1" s="207" t="s">
        <v>720</v>
      </c>
      <c r="Y1" s="208" t="s">
        <v>721</v>
      </c>
      <c r="Z1" s="207" t="s">
        <v>3119</v>
      </c>
    </row>
    <row r="2" spans="1:26">
      <c r="A2" s="253" t="s">
        <v>47</v>
      </c>
      <c r="B2" s="253" t="s">
        <v>1994</v>
      </c>
      <c r="C2" s="253" t="s">
        <v>2037</v>
      </c>
      <c r="D2" s="253" t="s">
        <v>51</v>
      </c>
      <c r="E2" s="255">
        <v>45761</v>
      </c>
      <c r="F2" s="255">
        <v>45761</v>
      </c>
      <c r="G2" s="253" t="s">
        <v>433</v>
      </c>
      <c r="H2" s="253"/>
      <c r="I2" s="253" t="s">
        <v>702</v>
      </c>
      <c r="J2" s="253" t="s">
        <v>700</v>
      </c>
      <c r="K2" s="253" t="s">
        <v>48</v>
      </c>
      <c r="L2" s="256">
        <v>87085</v>
      </c>
      <c r="M2" s="253" t="s">
        <v>48</v>
      </c>
      <c r="N2" s="256">
        <v>87085</v>
      </c>
      <c r="O2" s="253"/>
      <c r="P2" s="253" t="s">
        <v>680</v>
      </c>
      <c r="Q2" s="253"/>
      <c r="R2" s="253" t="s">
        <v>2038</v>
      </c>
      <c r="S2" s="253" t="s">
        <v>3507</v>
      </c>
      <c r="T2" s="255">
        <v>45803</v>
      </c>
      <c r="U2" s="253"/>
      <c r="V2" s="253" t="s">
        <v>702</v>
      </c>
      <c r="W2" s="253" t="s">
        <v>3508</v>
      </c>
      <c r="X2" s="117">
        <f>IF(K2="NTD",1,VLOOKUP(K2,'8.匯率'!B:D,2,FALSE))</f>
        <v>1</v>
      </c>
      <c r="Y2" s="138">
        <f>L2*X2</f>
        <v>87085</v>
      </c>
      <c r="Z2" s="117" t="str">
        <f>VLOOKUP(J2,'關係企業(人)'!A:C,3,FALSE)</f>
        <v>緯育股份有限公司</v>
      </c>
    </row>
    <row r="3" spans="1:26">
      <c r="A3" s="253" t="s">
        <v>47</v>
      </c>
      <c r="B3" s="253" t="s">
        <v>1216</v>
      </c>
      <c r="C3" s="253" t="s">
        <v>1229</v>
      </c>
      <c r="D3" s="253" t="s">
        <v>51</v>
      </c>
      <c r="E3" s="255">
        <v>45709</v>
      </c>
      <c r="F3" s="255">
        <v>45709</v>
      </c>
      <c r="G3" s="253" t="s">
        <v>433</v>
      </c>
      <c r="H3" s="253"/>
      <c r="I3" s="253" t="s">
        <v>50</v>
      </c>
      <c r="J3" s="253" t="s">
        <v>38</v>
      </c>
      <c r="K3" s="253" t="s">
        <v>48</v>
      </c>
      <c r="L3" s="256">
        <v>1499884</v>
      </c>
      <c r="M3" s="253" t="s">
        <v>48</v>
      </c>
      <c r="N3" s="256">
        <v>1499884</v>
      </c>
      <c r="O3" s="253"/>
      <c r="P3" s="253" t="s">
        <v>680</v>
      </c>
      <c r="Q3" s="253"/>
      <c r="R3" s="253" t="s">
        <v>1230</v>
      </c>
      <c r="S3" s="253" t="s">
        <v>3509</v>
      </c>
      <c r="T3" s="255">
        <v>45803</v>
      </c>
      <c r="U3" s="253"/>
      <c r="V3" s="253" t="s">
        <v>50</v>
      </c>
      <c r="W3" s="253" t="s">
        <v>3510</v>
      </c>
      <c r="X3" s="117">
        <f>IF(K3="NTD",1,VLOOKUP(K3,'8.匯率'!B:D,2,FALSE))</f>
        <v>1</v>
      </c>
      <c r="Y3" s="138">
        <f t="shared" ref="Y3:Y66" si="0">L3*X3</f>
        <v>1499884</v>
      </c>
      <c r="Z3" s="117" t="str">
        <f>VLOOKUP(J3,'關係企業(人)'!A:C,3,FALSE)</f>
        <v>緯創資通股份有限公司</v>
      </c>
    </row>
    <row r="4" spans="1:26">
      <c r="A4" s="253" t="s">
        <v>47</v>
      </c>
      <c r="B4" s="253" t="s">
        <v>1652</v>
      </c>
      <c r="C4" s="253" t="s">
        <v>1654</v>
      </c>
      <c r="D4" s="253" t="s">
        <v>51</v>
      </c>
      <c r="E4" s="255">
        <v>45735</v>
      </c>
      <c r="F4" s="255">
        <v>45735</v>
      </c>
      <c r="G4" s="253" t="s">
        <v>433</v>
      </c>
      <c r="H4" s="253"/>
      <c r="I4" s="253" t="s">
        <v>50</v>
      </c>
      <c r="J4" s="253" t="s">
        <v>38</v>
      </c>
      <c r="K4" s="253" t="s">
        <v>48</v>
      </c>
      <c r="L4" s="256">
        <v>784774</v>
      </c>
      <c r="M4" s="253" t="s">
        <v>48</v>
      </c>
      <c r="N4" s="256">
        <v>784774</v>
      </c>
      <c r="O4" s="253"/>
      <c r="P4" s="253" t="s">
        <v>680</v>
      </c>
      <c r="Q4" s="253"/>
      <c r="R4" s="253" t="s">
        <v>1655</v>
      </c>
      <c r="S4" s="253" t="s">
        <v>3509</v>
      </c>
      <c r="T4" s="255">
        <v>45803</v>
      </c>
      <c r="U4" s="253"/>
      <c r="V4" s="253" t="s">
        <v>50</v>
      </c>
      <c r="W4" s="253" t="s">
        <v>3511</v>
      </c>
      <c r="X4" s="117">
        <f>IF(K4="NTD",1,VLOOKUP(K4,'8.匯率'!B:D,2,FALSE))</f>
        <v>1</v>
      </c>
      <c r="Y4" s="138">
        <f t="shared" si="0"/>
        <v>784774</v>
      </c>
      <c r="Z4" s="117" t="str">
        <f>VLOOKUP(J4,'關係企業(人)'!A:C,3,FALSE)</f>
        <v>緯創資通股份有限公司</v>
      </c>
    </row>
    <row r="5" spans="1:26">
      <c r="A5" s="253" t="s">
        <v>47</v>
      </c>
      <c r="B5" s="253" t="s">
        <v>1652</v>
      </c>
      <c r="C5" s="253" t="s">
        <v>1656</v>
      </c>
      <c r="D5" s="253" t="s">
        <v>51</v>
      </c>
      <c r="E5" s="255">
        <v>45735</v>
      </c>
      <c r="F5" s="255">
        <v>45735</v>
      </c>
      <c r="G5" s="253" t="s">
        <v>433</v>
      </c>
      <c r="H5" s="253"/>
      <c r="I5" s="253" t="s">
        <v>50</v>
      </c>
      <c r="J5" s="253" t="s">
        <v>38</v>
      </c>
      <c r="K5" s="253" t="s">
        <v>48</v>
      </c>
      <c r="L5" s="256">
        <v>12109</v>
      </c>
      <c r="M5" s="253" t="s">
        <v>48</v>
      </c>
      <c r="N5" s="256">
        <v>12109</v>
      </c>
      <c r="O5" s="253"/>
      <c r="P5" s="253"/>
      <c r="Q5" s="253"/>
      <c r="R5" s="253" t="s">
        <v>1657</v>
      </c>
      <c r="S5" s="253" t="s">
        <v>3509</v>
      </c>
      <c r="T5" s="255">
        <v>45803</v>
      </c>
      <c r="U5" s="253"/>
      <c r="V5" s="253" t="s">
        <v>50</v>
      </c>
      <c r="W5" s="253" t="s">
        <v>3512</v>
      </c>
      <c r="X5" s="117">
        <f>IF(K5="NTD",1,VLOOKUP(K5,'8.匯率'!B:D,2,FALSE))</f>
        <v>1</v>
      </c>
      <c r="Y5" s="138">
        <f t="shared" si="0"/>
        <v>12109</v>
      </c>
      <c r="Z5" s="117" t="str">
        <f>VLOOKUP(J5,'關係企業(人)'!A:C,3,FALSE)</f>
        <v>緯創資通股份有限公司</v>
      </c>
    </row>
    <row r="6" spans="1:26">
      <c r="A6" s="253" t="s">
        <v>47</v>
      </c>
      <c r="B6" s="253" t="s">
        <v>1652</v>
      </c>
      <c r="C6" s="253" t="s">
        <v>1656</v>
      </c>
      <c r="D6" s="253" t="s">
        <v>51</v>
      </c>
      <c r="E6" s="255">
        <v>45735</v>
      </c>
      <c r="F6" s="255">
        <v>45735</v>
      </c>
      <c r="G6" s="253" t="s">
        <v>433</v>
      </c>
      <c r="H6" s="253"/>
      <c r="I6" s="253" t="s">
        <v>50</v>
      </c>
      <c r="J6" s="253" t="s">
        <v>38</v>
      </c>
      <c r="K6" s="253" t="s">
        <v>48</v>
      </c>
      <c r="L6" s="256">
        <v>104170</v>
      </c>
      <c r="M6" s="253" t="s">
        <v>48</v>
      </c>
      <c r="N6" s="256">
        <v>104170</v>
      </c>
      <c r="O6" s="253"/>
      <c r="P6" s="253" t="s">
        <v>680</v>
      </c>
      <c r="Q6" s="253"/>
      <c r="R6" s="253" t="s">
        <v>1657</v>
      </c>
      <c r="S6" s="253" t="s">
        <v>3509</v>
      </c>
      <c r="T6" s="255">
        <v>45803</v>
      </c>
      <c r="U6" s="253"/>
      <c r="V6" s="253" t="s">
        <v>50</v>
      </c>
      <c r="W6" s="253" t="s">
        <v>3512</v>
      </c>
      <c r="X6" s="117">
        <f>IF(K6="NTD",1,VLOOKUP(K6,'8.匯率'!B:D,2,FALSE))</f>
        <v>1</v>
      </c>
      <c r="Y6" s="138">
        <f t="shared" si="0"/>
        <v>104170</v>
      </c>
      <c r="Z6" s="117" t="str">
        <f>VLOOKUP(J6,'關係企業(人)'!A:C,3,FALSE)</f>
        <v>緯創資通股份有限公司</v>
      </c>
    </row>
    <row r="7" spans="1:26">
      <c r="A7" s="253" t="s">
        <v>47</v>
      </c>
      <c r="B7" s="253" t="s">
        <v>1652</v>
      </c>
      <c r="C7" s="253" t="s">
        <v>1656</v>
      </c>
      <c r="D7" s="253" t="s">
        <v>51</v>
      </c>
      <c r="E7" s="255">
        <v>45735</v>
      </c>
      <c r="F7" s="255">
        <v>45735</v>
      </c>
      <c r="G7" s="253" t="s">
        <v>433</v>
      </c>
      <c r="H7" s="253"/>
      <c r="I7" s="253" t="s">
        <v>50</v>
      </c>
      <c r="J7" s="253" t="s">
        <v>38</v>
      </c>
      <c r="K7" s="253" t="s">
        <v>48</v>
      </c>
      <c r="L7" s="256">
        <v>138000</v>
      </c>
      <c r="M7" s="253" t="s">
        <v>48</v>
      </c>
      <c r="N7" s="256">
        <v>138000</v>
      </c>
      <c r="O7" s="253"/>
      <c r="P7" s="253" t="s">
        <v>680</v>
      </c>
      <c r="Q7" s="253"/>
      <c r="R7" s="253" t="s">
        <v>1657</v>
      </c>
      <c r="S7" s="253" t="s">
        <v>3509</v>
      </c>
      <c r="T7" s="255">
        <v>45803</v>
      </c>
      <c r="U7" s="253"/>
      <c r="V7" s="253" t="s">
        <v>50</v>
      </c>
      <c r="W7" s="253" t="s">
        <v>3512</v>
      </c>
      <c r="X7" s="117">
        <f>IF(K7="NTD",1,VLOOKUP(K7,'8.匯率'!B:D,2,FALSE))</f>
        <v>1</v>
      </c>
      <c r="Y7" s="138">
        <f t="shared" si="0"/>
        <v>138000</v>
      </c>
      <c r="Z7" s="117" t="str">
        <f>VLOOKUP(J7,'關係企業(人)'!A:C,3,FALSE)</f>
        <v>緯創資通股份有限公司</v>
      </c>
    </row>
    <row r="8" spans="1:26">
      <c r="A8" s="253" t="s">
        <v>47</v>
      </c>
      <c r="B8" s="253" t="s">
        <v>1652</v>
      </c>
      <c r="C8" s="253" t="s">
        <v>1658</v>
      </c>
      <c r="D8" s="253" t="s">
        <v>51</v>
      </c>
      <c r="E8" s="255">
        <v>45735</v>
      </c>
      <c r="F8" s="255">
        <v>45735</v>
      </c>
      <c r="G8" s="253" t="s">
        <v>433</v>
      </c>
      <c r="H8" s="253"/>
      <c r="I8" s="253" t="s">
        <v>50</v>
      </c>
      <c r="J8" s="253" t="s">
        <v>38</v>
      </c>
      <c r="K8" s="253" t="s">
        <v>48</v>
      </c>
      <c r="L8" s="256">
        <v>166385</v>
      </c>
      <c r="M8" s="253" t="s">
        <v>48</v>
      </c>
      <c r="N8" s="256">
        <v>166385</v>
      </c>
      <c r="O8" s="253"/>
      <c r="P8" s="253"/>
      <c r="Q8" s="253"/>
      <c r="R8" s="253" t="s">
        <v>1659</v>
      </c>
      <c r="S8" s="253" t="s">
        <v>3509</v>
      </c>
      <c r="T8" s="255">
        <v>45803</v>
      </c>
      <c r="U8" s="253"/>
      <c r="V8" s="253" t="s">
        <v>50</v>
      </c>
      <c r="W8" s="253" t="s">
        <v>3513</v>
      </c>
      <c r="X8" s="117">
        <f>IF(K8="NTD",1,VLOOKUP(K8,'8.匯率'!B:D,2,FALSE))</f>
        <v>1</v>
      </c>
      <c r="Y8" s="138">
        <f t="shared" si="0"/>
        <v>166385</v>
      </c>
      <c r="Z8" s="117" t="str">
        <f>VLOOKUP(J8,'關係企業(人)'!A:C,3,FALSE)</f>
        <v>緯創資通股份有限公司</v>
      </c>
    </row>
    <row r="9" spans="1:26">
      <c r="A9" s="253" t="s">
        <v>47</v>
      </c>
      <c r="B9" s="253" t="s">
        <v>1652</v>
      </c>
      <c r="C9" s="253" t="s">
        <v>1658</v>
      </c>
      <c r="D9" s="253" t="s">
        <v>51</v>
      </c>
      <c r="E9" s="255">
        <v>45735</v>
      </c>
      <c r="F9" s="255">
        <v>45735</v>
      </c>
      <c r="G9" s="253" t="s">
        <v>433</v>
      </c>
      <c r="H9" s="253"/>
      <c r="I9" s="253" t="s">
        <v>50</v>
      </c>
      <c r="J9" s="253" t="s">
        <v>38</v>
      </c>
      <c r="K9" s="253" t="s">
        <v>48</v>
      </c>
      <c r="L9" s="256">
        <v>3276924</v>
      </c>
      <c r="M9" s="253" t="s">
        <v>48</v>
      </c>
      <c r="N9" s="256">
        <v>3276924</v>
      </c>
      <c r="O9" s="253"/>
      <c r="P9" s="253" t="s">
        <v>682</v>
      </c>
      <c r="Q9" s="253"/>
      <c r="R9" s="253" t="s">
        <v>1659</v>
      </c>
      <c r="S9" s="253" t="s">
        <v>3509</v>
      </c>
      <c r="T9" s="255">
        <v>45803</v>
      </c>
      <c r="U9" s="253"/>
      <c r="V9" s="253" t="s">
        <v>50</v>
      </c>
      <c r="W9" s="253" t="s">
        <v>3513</v>
      </c>
      <c r="X9" s="117">
        <f>IF(K9="NTD",1,VLOOKUP(K9,'8.匯率'!B:D,2,FALSE))</f>
        <v>1</v>
      </c>
      <c r="Y9" s="138">
        <f t="shared" si="0"/>
        <v>3276924</v>
      </c>
      <c r="Z9" s="117" t="str">
        <f>VLOOKUP(J9,'關係企業(人)'!A:C,3,FALSE)</f>
        <v>緯創資通股份有限公司</v>
      </c>
    </row>
    <row r="10" spans="1:26">
      <c r="A10" s="253" t="s">
        <v>47</v>
      </c>
      <c r="B10" s="253" t="s">
        <v>1652</v>
      </c>
      <c r="C10" s="253" t="s">
        <v>1658</v>
      </c>
      <c r="D10" s="253" t="s">
        <v>51</v>
      </c>
      <c r="E10" s="255">
        <v>45735</v>
      </c>
      <c r="F10" s="255">
        <v>45735</v>
      </c>
      <c r="G10" s="253" t="s">
        <v>433</v>
      </c>
      <c r="H10" s="253"/>
      <c r="I10" s="253" t="s">
        <v>50</v>
      </c>
      <c r="J10" s="253" t="s">
        <v>38</v>
      </c>
      <c r="K10" s="253" t="s">
        <v>48</v>
      </c>
      <c r="L10" s="256">
        <v>50784</v>
      </c>
      <c r="M10" s="253" t="s">
        <v>48</v>
      </c>
      <c r="N10" s="256">
        <v>50784</v>
      </c>
      <c r="O10" s="253"/>
      <c r="P10" s="253" t="s">
        <v>681</v>
      </c>
      <c r="Q10" s="253"/>
      <c r="R10" s="253" t="s">
        <v>1659</v>
      </c>
      <c r="S10" s="253" t="s">
        <v>3509</v>
      </c>
      <c r="T10" s="255">
        <v>45803</v>
      </c>
      <c r="U10" s="253"/>
      <c r="V10" s="253" t="s">
        <v>50</v>
      </c>
      <c r="W10" s="253" t="s">
        <v>3513</v>
      </c>
      <c r="X10" s="117">
        <f>IF(K10="NTD",1,VLOOKUP(K10,'8.匯率'!B:D,2,FALSE))</f>
        <v>1</v>
      </c>
      <c r="Y10" s="138">
        <f t="shared" si="0"/>
        <v>50784</v>
      </c>
      <c r="Z10" s="117" t="str">
        <f>VLOOKUP(J10,'關係企業(人)'!A:C,3,FALSE)</f>
        <v>緯創資通股份有限公司</v>
      </c>
    </row>
    <row r="11" spans="1:26">
      <c r="A11" s="253" t="s">
        <v>47</v>
      </c>
      <c r="B11" s="253" t="s">
        <v>1652</v>
      </c>
      <c r="C11" s="253" t="s">
        <v>1660</v>
      </c>
      <c r="D11" s="253" t="s">
        <v>51</v>
      </c>
      <c r="E11" s="255">
        <v>45735</v>
      </c>
      <c r="F11" s="255">
        <v>45735</v>
      </c>
      <c r="G11" s="253" t="s">
        <v>433</v>
      </c>
      <c r="H11" s="253"/>
      <c r="I11" s="253" t="s">
        <v>50</v>
      </c>
      <c r="J11" s="253" t="s">
        <v>38</v>
      </c>
      <c r="K11" s="253" t="s">
        <v>48</v>
      </c>
      <c r="L11" s="256">
        <v>1129153</v>
      </c>
      <c r="M11" s="253" t="s">
        <v>48</v>
      </c>
      <c r="N11" s="256">
        <v>1129153</v>
      </c>
      <c r="O11" s="253"/>
      <c r="P11" s="253" t="s">
        <v>680</v>
      </c>
      <c r="Q11" s="253"/>
      <c r="R11" s="253" t="s">
        <v>1661</v>
      </c>
      <c r="S11" s="253" t="s">
        <v>3509</v>
      </c>
      <c r="T11" s="255">
        <v>45803</v>
      </c>
      <c r="U11" s="253"/>
      <c r="V11" s="253" t="s">
        <v>50</v>
      </c>
      <c r="W11" s="253" t="s">
        <v>3514</v>
      </c>
      <c r="X11" s="117">
        <f>IF(K11="NTD",1,VLOOKUP(K11,'8.匯率'!B:D,2,FALSE))</f>
        <v>1</v>
      </c>
      <c r="Y11" s="138">
        <f t="shared" si="0"/>
        <v>1129153</v>
      </c>
      <c r="Z11" s="117" t="str">
        <f>VLOOKUP(J11,'關係企業(人)'!A:C,3,FALSE)</f>
        <v>緯創資通股份有限公司</v>
      </c>
    </row>
    <row r="12" spans="1:26">
      <c r="A12" s="253" t="s">
        <v>47</v>
      </c>
      <c r="B12" s="253" t="s">
        <v>1652</v>
      </c>
      <c r="C12" s="253" t="s">
        <v>1662</v>
      </c>
      <c r="D12" s="253" t="s">
        <v>51</v>
      </c>
      <c r="E12" s="255">
        <v>45741</v>
      </c>
      <c r="F12" s="255">
        <v>45741</v>
      </c>
      <c r="G12" s="253" t="s">
        <v>433</v>
      </c>
      <c r="H12" s="253"/>
      <c r="I12" s="253" t="s">
        <v>50</v>
      </c>
      <c r="J12" s="253" t="s">
        <v>38</v>
      </c>
      <c r="K12" s="253" t="s">
        <v>48</v>
      </c>
      <c r="L12" s="256">
        <v>118511</v>
      </c>
      <c r="M12" s="253" t="s">
        <v>48</v>
      </c>
      <c r="N12" s="256">
        <v>118511</v>
      </c>
      <c r="O12" s="253"/>
      <c r="P12" s="253"/>
      <c r="Q12" s="253"/>
      <c r="R12" s="253" t="s">
        <v>1663</v>
      </c>
      <c r="S12" s="253" t="s">
        <v>3509</v>
      </c>
      <c r="T12" s="255">
        <v>45803</v>
      </c>
      <c r="U12" s="253"/>
      <c r="V12" s="253" t="s">
        <v>50</v>
      </c>
      <c r="W12" s="253" t="s">
        <v>3515</v>
      </c>
      <c r="X12" s="117">
        <f>IF(K12="NTD",1,VLOOKUP(K12,'8.匯率'!B:D,2,FALSE))</f>
        <v>1</v>
      </c>
      <c r="Y12" s="138">
        <f t="shared" si="0"/>
        <v>118511</v>
      </c>
      <c r="Z12" s="117" t="str">
        <f>VLOOKUP(J12,'關係企業(人)'!A:C,3,FALSE)</f>
        <v>緯創資通股份有限公司</v>
      </c>
    </row>
    <row r="13" spans="1:26">
      <c r="A13" s="253" t="s">
        <v>47</v>
      </c>
      <c r="B13" s="253" t="s">
        <v>1652</v>
      </c>
      <c r="C13" s="253" t="s">
        <v>1662</v>
      </c>
      <c r="D13" s="253" t="s">
        <v>51</v>
      </c>
      <c r="E13" s="255">
        <v>45741</v>
      </c>
      <c r="F13" s="255">
        <v>45741</v>
      </c>
      <c r="G13" s="253" t="s">
        <v>433</v>
      </c>
      <c r="H13" s="253"/>
      <c r="I13" s="253" t="s">
        <v>50</v>
      </c>
      <c r="J13" s="253" t="s">
        <v>38</v>
      </c>
      <c r="K13" s="253" t="s">
        <v>48</v>
      </c>
      <c r="L13" s="256">
        <v>1</v>
      </c>
      <c r="M13" s="253" t="s">
        <v>48</v>
      </c>
      <c r="N13" s="256">
        <v>1</v>
      </c>
      <c r="O13" s="253"/>
      <c r="P13" s="253" t="s">
        <v>682</v>
      </c>
      <c r="Q13" s="253"/>
      <c r="R13" s="253" t="s">
        <v>1663</v>
      </c>
      <c r="S13" s="253" t="s">
        <v>3509</v>
      </c>
      <c r="T13" s="255">
        <v>45803</v>
      </c>
      <c r="U13" s="253"/>
      <c r="V13" s="253" t="s">
        <v>50</v>
      </c>
      <c r="W13" s="253" t="s">
        <v>3515</v>
      </c>
      <c r="X13" s="117">
        <f>IF(K13="NTD",1,VLOOKUP(K13,'8.匯率'!B:D,2,FALSE))</f>
        <v>1</v>
      </c>
      <c r="Y13" s="138">
        <f t="shared" si="0"/>
        <v>1</v>
      </c>
      <c r="Z13" s="117" t="str">
        <f>VLOOKUP(J13,'關係企業(人)'!A:C,3,FALSE)</f>
        <v>緯創資通股份有限公司</v>
      </c>
    </row>
    <row r="14" spans="1:26">
      <c r="A14" s="253" t="s">
        <v>47</v>
      </c>
      <c r="B14" s="253" t="s">
        <v>1652</v>
      </c>
      <c r="C14" s="253" t="s">
        <v>1662</v>
      </c>
      <c r="D14" s="253" t="s">
        <v>51</v>
      </c>
      <c r="E14" s="255">
        <v>45741</v>
      </c>
      <c r="F14" s="255">
        <v>45741</v>
      </c>
      <c r="G14" s="253" t="s">
        <v>433</v>
      </c>
      <c r="H14" s="253"/>
      <c r="I14" s="253" t="s">
        <v>50</v>
      </c>
      <c r="J14" s="253" t="s">
        <v>38</v>
      </c>
      <c r="K14" s="253" t="s">
        <v>48</v>
      </c>
      <c r="L14" s="256">
        <v>2370216</v>
      </c>
      <c r="M14" s="253" t="s">
        <v>48</v>
      </c>
      <c r="N14" s="256">
        <v>2370216</v>
      </c>
      <c r="O14" s="253"/>
      <c r="P14" s="253" t="s">
        <v>681</v>
      </c>
      <c r="Q14" s="253"/>
      <c r="R14" s="253" t="s">
        <v>1663</v>
      </c>
      <c r="S14" s="253" t="s">
        <v>3509</v>
      </c>
      <c r="T14" s="255">
        <v>45803</v>
      </c>
      <c r="U14" s="253"/>
      <c r="V14" s="253" t="s">
        <v>50</v>
      </c>
      <c r="W14" s="253" t="s">
        <v>3515</v>
      </c>
      <c r="X14" s="117">
        <f>IF(K14="NTD",1,VLOOKUP(K14,'8.匯率'!B:D,2,FALSE))</f>
        <v>1</v>
      </c>
      <c r="Y14" s="138">
        <f t="shared" si="0"/>
        <v>2370216</v>
      </c>
      <c r="Z14" s="117" t="str">
        <f>VLOOKUP(J14,'關係企業(人)'!A:C,3,FALSE)</f>
        <v>緯創資通股份有限公司</v>
      </c>
    </row>
    <row r="15" spans="1:26">
      <c r="A15" s="253" t="s">
        <v>47</v>
      </c>
      <c r="B15" s="253" t="s">
        <v>1994</v>
      </c>
      <c r="C15" s="253" t="s">
        <v>2001</v>
      </c>
      <c r="D15" s="253" t="s">
        <v>51</v>
      </c>
      <c r="E15" s="255">
        <v>45765</v>
      </c>
      <c r="F15" s="255">
        <v>45765</v>
      </c>
      <c r="G15" s="253" t="s">
        <v>433</v>
      </c>
      <c r="H15" s="253"/>
      <c r="I15" s="253" t="s">
        <v>50</v>
      </c>
      <c r="J15" s="253" t="s">
        <v>38</v>
      </c>
      <c r="K15" s="253" t="s">
        <v>48</v>
      </c>
      <c r="L15" s="256">
        <v>7964934</v>
      </c>
      <c r="M15" s="253" t="s">
        <v>48</v>
      </c>
      <c r="N15" s="256">
        <v>7964934</v>
      </c>
      <c r="O15" s="253"/>
      <c r="P15" s="253"/>
      <c r="Q15" s="253"/>
      <c r="R15" s="253" t="s">
        <v>2002</v>
      </c>
      <c r="S15" s="253" t="s">
        <v>3509</v>
      </c>
      <c r="T15" s="255">
        <v>45803</v>
      </c>
      <c r="U15" s="253"/>
      <c r="V15" s="253" t="s">
        <v>50</v>
      </c>
      <c r="W15" s="253" t="s">
        <v>3516</v>
      </c>
      <c r="X15" s="117">
        <f>IF(K15="NTD",1,VLOOKUP(K15,'8.匯率'!B:D,2,FALSE))</f>
        <v>1</v>
      </c>
      <c r="Y15" s="138">
        <f t="shared" si="0"/>
        <v>7964934</v>
      </c>
      <c r="Z15" s="117" t="str">
        <f>VLOOKUP(J15,'關係企業(人)'!A:C,3,FALSE)</f>
        <v>緯創資通股份有限公司</v>
      </c>
    </row>
    <row r="16" spans="1:26">
      <c r="A16" s="253" t="s">
        <v>47</v>
      </c>
      <c r="B16" s="253" t="s">
        <v>1652</v>
      </c>
      <c r="C16" s="253" t="s">
        <v>1664</v>
      </c>
      <c r="D16" s="253" t="s">
        <v>51</v>
      </c>
      <c r="E16" s="255">
        <v>45730</v>
      </c>
      <c r="F16" s="255">
        <v>45730</v>
      </c>
      <c r="G16" s="253" t="s">
        <v>433</v>
      </c>
      <c r="H16" s="253"/>
      <c r="I16" s="253" t="s">
        <v>57</v>
      </c>
      <c r="J16" s="253" t="s">
        <v>55</v>
      </c>
      <c r="K16" s="253" t="s">
        <v>48</v>
      </c>
      <c r="L16" s="256">
        <v>162750</v>
      </c>
      <c r="M16" s="253" t="s">
        <v>48</v>
      </c>
      <c r="N16" s="256">
        <v>162750</v>
      </c>
      <c r="O16" s="253"/>
      <c r="P16" s="253" t="s">
        <v>683</v>
      </c>
      <c r="Q16" s="253"/>
      <c r="R16" s="253" t="s">
        <v>1665</v>
      </c>
      <c r="S16" s="253" t="s">
        <v>3517</v>
      </c>
      <c r="T16" s="255">
        <v>45803</v>
      </c>
      <c r="U16" s="253"/>
      <c r="V16" s="253" t="s">
        <v>57</v>
      </c>
      <c r="W16" s="253" t="s">
        <v>3518</v>
      </c>
      <c r="X16" s="117">
        <f>IF(K16="NTD",1,VLOOKUP(K16,'8.匯率'!B:D,2,FALSE))</f>
        <v>1</v>
      </c>
      <c r="Y16" s="138">
        <f t="shared" si="0"/>
        <v>162750</v>
      </c>
      <c r="Z16" s="117" t="str">
        <f>VLOOKUP(J16,'關係企業(人)'!A:C,3,FALSE)</f>
        <v>緯穎科技服務股份有限公司</v>
      </c>
    </row>
    <row r="17" spans="1:26">
      <c r="A17" s="253" t="s">
        <v>47</v>
      </c>
      <c r="B17" s="253" t="s">
        <v>1652</v>
      </c>
      <c r="C17" s="253" t="s">
        <v>1666</v>
      </c>
      <c r="D17" s="253" t="s">
        <v>51</v>
      </c>
      <c r="E17" s="255">
        <v>45730</v>
      </c>
      <c r="F17" s="255">
        <v>45730</v>
      </c>
      <c r="G17" s="253" t="s">
        <v>433</v>
      </c>
      <c r="H17" s="253"/>
      <c r="I17" s="253" t="s">
        <v>57</v>
      </c>
      <c r="J17" s="253" t="s">
        <v>55</v>
      </c>
      <c r="K17" s="253" t="s">
        <v>48</v>
      </c>
      <c r="L17" s="256">
        <v>144900</v>
      </c>
      <c r="M17" s="253" t="s">
        <v>48</v>
      </c>
      <c r="N17" s="256">
        <v>144900</v>
      </c>
      <c r="O17" s="253"/>
      <c r="P17" s="253" t="s">
        <v>683</v>
      </c>
      <c r="Q17" s="253"/>
      <c r="R17" s="253" t="s">
        <v>1667</v>
      </c>
      <c r="S17" s="253" t="s">
        <v>3517</v>
      </c>
      <c r="T17" s="255">
        <v>45803</v>
      </c>
      <c r="U17" s="253"/>
      <c r="V17" s="253" t="s">
        <v>57</v>
      </c>
      <c r="W17" s="253" t="s">
        <v>3519</v>
      </c>
      <c r="X17" s="117">
        <f>IF(K17="NTD",1,VLOOKUP(K17,'8.匯率'!B:D,2,FALSE))</f>
        <v>1</v>
      </c>
      <c r="Y17" s="138">
        <f t="shared" si="0"/>
        <v>144900</v>
      </c>
      <c r="Z17" s="117" t="str">
        <f>VLOOKUP(J17,'關係企業(人)'!A:C,3,FALSE)</f>
        <v>緯穎科技服務股份有限公司</v>
      </c>
    </row>
    <row r="18" spans="1:26">
      <c r="A18" s="253" t="s">
        <v>47</v>
      </c>
      <c r="B18" s="253" t="s">
        <v>1652</v>
      </c>
      <c r="C18" s="253" t="s">
        <v>1668</v>
      </c>
      <c r="D18" s="253" t="s">
        <v>51</v>
      </c>
      <c r="E18" s="255">
        <v>45730</v>
      </c>
      <c r="F18" s="255">
        <v>45730</v>
      </c>
      <c r="G18" s="253" t="s">
        <v>433</v>
      </c>
      <c r="H18" s="253"/>
      <c r="I18" s="253" t="s">
        <v>57</v>
      </c>
      <c r="J18" s="253" t="s">
        <v>55</v>
      </c>
      <c r="K18" s="253" t="s">
        <v>48</v>
      </c>
      <c r="L18" s="256">
        <v>162750</v>
      </c>
      <c r="M18" s="253" t="s">
        <v>48</v>
      </c>
      <c r="N18" s="256">
        <v>162750</v>
      </c>
      <c r="O18" s="253"/>
      <c r="P18" s="253" t="s">
        <v>683</v>
      </c>
      <c r="Q18" s="253"/>
      <c r="R18" s="253" t="s">
        <v>1669</v>
      </c>
      <c r="S18" s="253" t="s">
        <v>3517</v>
      </c>
      <c r="T18" s="255">
        <v>45803</v>
      </c>
      <c r="U18" s="253"/>
      <c r="V18" s="253" t="s">
        <v>57</v>
      </c>
      <c r="W18" s="253" t="s">
        <v>3520</v>
      </c>
      <c r="X18" s="117">
        <f>IF(K18="NTD",1,VLOOKUP(K18,'8.匯率'!B:D,2,FALSE))</f>
        <v>1</v>
      </c>
      <c r="Y18" s="138">
        <f t="shared" si="0"/>
        <v>162750</v>
      </c>
      <c r="Z18" s="117" t="str">
        <f>VLOOKUP(J18,'關係企業(人)'!A:C,3,FALSE)</f>
        <v>緯穎科技服務股份有限公司</v>
      </c>
    </row>
    <row r="19" spans="1:26">
      <c r="A19" s="253" t="s">
        <v>47</v>
      </c>
      <c r="B19" s="253" t="s">
        <v>1652</v>
      </c>
      <c r="C19" s="253" t="s">
        <v>1670</v>
      </c>
      <c r="D19" s="253" t="s">
        <v>51</v>
      </c>
      <c r="E19" s="255">
        <v>45730</v>
      </c>
      <c r="F19" s="255">
        <v>45730</v>
      </c>
      <c r="G19" s="253" t="s">
        <v>433</v>
      </c>
      <c r="H19" s="253"/>
      <c r="I19" s="253" t="s">
        <v>57</v>
      </c>
      <c r="J19" s="253" t="s">
        <v>55</v>
      </c>
      <c r="K19" s="253" t="s">
        <v>48</v>
      </c>
      <c r="L19" s="256">
        <v>77144</v>
      </c>
      <c r="M19" s="253" t="s">
        <v>48</v>
      </c>
      <c r="N19" s="256">
        <v>77144</v>
      </c>
      <c r="O19" s="253"/>
      <c r="P19" s="253" t="s">
        <v>683</v>
      </c>
      <c r="Q19" s="253"/>
      <c r="R19" s="253" t="s">
        <v>1671</v>
      </c>
      <c r="S19" s="253" t="s">
        <v>3517</v>
      </c>
      <c r="T19" s="255">
        <v>45803</v>
      </c>
      <c r="U19" s="253"/>
      <c r="V19" s="253" t="s">
        <v>57</v>
      </c>
      <c r="W19" s="253" t="s">
        <v>3521</v>
      </c>
      <c r="X19" s="117">
        <f>IF(K19="NTD",1,VLOOKUP(K19,'8.匯率'!B:D,2,FALSE))</f>
        <v>1</v>
      </c>
      <c r="Y19" s="138">
        <f t="shared" si="0"/>
        <v>77144</v>
      </c>
      <c r="Z19" s="117" t="str">
        <f>VLOOKUP(J19,'關係企業(人)'!A:C,3,FALSE)</f>
        <v>緯穎科技服務股份有限公司</v>
      </c>
    </row>
    <row r="20" spans="1:26">
      <c r="A20" s="253" t="s">
        <v>47</v>
      </c>
      <c r="B20" s="253" t="s">
        <v>1652</v>
      </c>
      <c r="C20" s="253" t="s">
        <v>1672</v>
      </c>
      <c r="D20" s="253" t="s">
        <v>51</v>
      </c>
      <c r="E20" s="255">
        <v>45730</v>
      </c>
      <c r="F20" s="255">
        <v>45730</v>
      </c>
      <c r="G20" s="253" t="s">
        <v>433</v>
      </c>
      <c r="H20" s="253"/>
      <c r="I20" s="253" t="s">
        <v>57</v>
      </c>
      <c r="J20" s="253" t="s">
        <v>55</v>
      </c>
      <c r="K20" s="253" t="s">
        <v>48</v>
      </c>
      <c r="L20" s="256">
        <v>158519</v>
      </c>
      <c r="M20" s="253" t="s">
        <v>48</v>
      </c>
      <c r="N20" s="256">
        <v>158519</v>
      </c>
      <c r="O20" s="253"/>
      <c r="P20" s="253" t="s">
        <v>683</v>
      </c>
      <c r="Q20" s="253"/>
      <c r="R20" s="253" t="s">
        <v>1673</v>
      </c>
      <c r="S20" s="253" t="s">
        <v>3517</v>
      </c>
      <c r="T20" s="255">
        <v>45803</v>
      </c>
      <c r="U20" s="253"/>
      <c r="V20" s="253" t="s">
        <v>57</v>
      </c>
      <c r="W20" s="253" t="s">
        <v>3522</v>
      </c>
      <c r="X20" s="117">
        <f>IF(K20="NTD",1,VLOOKUP(K20,'8.匯率'!B:D,2,FALSE))</f>
        <v>1</v>
      </c>
      <c r="Y20" s="138">
        <f t="shared" si="0"/>
        <v>158519</v>
      </c>
      <c r="Z20" s="117" t="str">
        <f>VLOOKUP(J20,'關係企業(人)'!A:C,3,FALSE)</f>
        <v>緯穎科技服務股份有限公司</v>
      </c>
    </row>
    <row r="21" spans="1:26">
      <c r="A21" s="253" t="s">
        <v>47</v>
      </c>
      <c r="B21" s="253" t="s">
        <v>1652</v>
      </c>
      <c r="C21" s="253" t="s">
        <v>1674</v>
      </c>
      <c r="D21" s="253" t="s">
        <v>51</v>
      </c>
      <c r="E21" s="255">
        <v>45730</v>
      </c>
      <c r="F21" s="255">
        <v>45730</v>
      </c>
      <c r="G21" s="253" t="s">
        <v>433</v>
      </c>
      <c r="H21" s="253"/>
      <c r="I21" s="253" t="s">
        <v>57</v>
      </c>
      <c r="J21" s="253" t="s">
        <v>55</v>
      </c>
      <c r="K21" s="253" t="s">
        <v>48</v>
      </c>
      <c r="L21" s="256">
        <v>144900</v>
      </c>
      <c r="M21" s="253" t="s">
        <v>48</v>
      </c>
      <c r="N21" s="256">
        <v>144900</v>
      </c>
      <c r="O21" s="253"/>
      <c r="P21" s="253" t="s">
        <v>683</v>
      </c>
      <c r="Q21" s="253"/>
      <c r="R21" s="253" t="s">
        <v>1675</v>
      </c>
      <c r="S21" s="253" t="s">
        <v>3517</v>
      </c>
      <c r="T21" s="255">
        <v>45803</v>
      </c>
      <c r="U21" s="253"/>
      <c r="V21" s="253" t="s">
        <v>57</v>
      </c>
      <c r="W21" s="253" t="s">
        <v>3523</v>
      </c>
      <c r="X21" s="117">
        <f>IF(K21="NTD",1,VLOOKUP(K21,'8.匯率'!B:D,2,FALSE))</f>
        <v>1</v>
      </c>
      <c r="Y21" s="138">
        <f t="shared" si="0"/>
        <v>144900</v>
      </c>
      <c r="Z21" s="117" t="str">
        <f>VLOOKUP(J21,'關係企業(人)'!A:C,3,FALSE)</f>
        <v>緯穎科技服務股份有限公司</v>
      </c>
    </row>
    <row r="22" spans="1:26">
      <c r="A22" s="253" t="s">
        <v>47</v>
      </c>
      <c r="B22" s="253" t="s">
        <v>1652</v>
      </c>
      <c r="C22" s="253" t="s">
        <v>1676</v>
      </c>
      <c r="D22" s="253" t="s">
        <v>51</v>
      </c>
      <c r="E22" s="255">
        <v>45730</v>
      </c>
      <c r="F22" s="255">
        <v>45730</v>
      </c>
      <c r="G22" s="253" t="s">
        <v>433</v>
      </c>
      <c r="H22" s="253"/>
      <c r="I22" s="253" t="s">
        <v>57</v>
      </c>
      <c r="J22" s="253" t="s">
        <v>55</v>
      </c>
      <c r="K22" s="253" t="s">
        <v>48</v>
      </c>
      <c r="L22" s="256">
        <v>405300</v>
      </c>
      <c r="M22" s="253" t="s">
        <v>48</v>
      </c>
      <c r="N22" s="256">
        <v>405300</v>
      </c>
      <c r="O22" s="253"/>
      <c r="P22" s="253" t="s">
        <v>683</v>
      </c>
      <c r="Q22" s="253"/>
      <c r="R22" s="253" t="s">
        <v>1677</v>
      </c>
      <c r="S22" s="253" t="s">
        <v>3517</v>
      </c>
      <c r="T22" s="255">
        <v>45803</v>
      </c>
      <c r="U22" s="253"/>
      <c r="V22" s="253" t="s">
        <v>57</v>
      </c>
      <c r="W22" s="253" t="s">
        <v>3524</v>
      </c>
      <c r="X22" s="117">
        <f>IF(K22="NTD",1,VLOOKUP(K22,'8.匯率'!B:D,2,FALSE))</f>
        <v>1</v>
      </c>
      <c r="Y22" s="138">
        <f t="shared" si="0"/>
        <v>405300</v>
      </c>
      <c r="Z22" s="117" t="str">
        <f>VLOOKUP(J22,'關係企業(人)'!A:C,3,FALSE)</f>
        <v>緯穎科技服務股份有限公司</v>
      </c>
    </row>
    <row r="23" spans="1:26">
      <c r="A23" s="253" t="s">
        <v>47</v>
      </c>
      <c r="B23" s="253" t="s">
        <v>1652</v>
      </c>
      <c r="C23" s="253" t="s">
        <v>1678</v>
      </c>
      <c r="D23" s="253" t="s">
        <v>51</v>
      </c>
      <c r="E23" s="255">
        <v>45730</v>
      </c>
      <c r="F23" s="255">
        <v>45730</v>
      </c>
      <c r="G23" s="253" t="s">
        <v>433</v>
      </c>
      <c r="H23" s="253"/>
      <c r="I23" s="253" t="s">
        <v>57</v>
      </c>
      <c r="J23" s="253" t="s">
        <v>55</v>
      </c>
      <c r="K23" s="253" t="s">
        <v>48</v>
      </c>
      <c r="L23" s="256">
        <v>78750</v>
      </c>
      <c r="M23" s="253" t="s">
        <v>48</v>
      </c>
      <c r="N23" s="256">
        <v>78750</v>
      </c>
      <c r="O23" s="253"/>
      <c r="P23" s="253" t="s">
        <v>683</v>
      </c>
      <c r="Q23" s="253"/>
      <c r="R23" s="253" t="s">
        <v>1679</v>
      </c>
      <c r="S23" s="253" t="s">
        <v>3517</v>
      </c>
      <c r="T23" s="255">
        <v>45803</v>
      </c>
      <c r="U23" s="253"/>
      <c r="V23" s="253" t="s">
        <v>57</v>
      </c>
      <c r="W23" s="253" t="s">
        <v>3525</v>
      </c>
      <c r="X23" s="117">
        <f>IF(K23="NTD",1,VLOOKUP(K23,'8.匯率'!B:D,2,FALSE))</f>
        <v>1</v>
      </c>
      <c r="Y23" s="138">
        <f t="shared" si="0"/>
        <v>78750</v>
      </c>
      <c r="Z23" s="117" t="str">
        <f>VLOOKUP(J23,'關係企業(人)'!A:C,3,FALSE)</f>
        <v>緯穎科技服務股份有限公司</v>
      </c>
    </row>
    <row r="24" spans="1:26">
      <c r="A24" s="253" t="s">
        <v>47</v>
      </c>
      <c r="B24" s="253" t="s">
        <v>1652</v>
      </c>
      <c r="C24" s="253" t="s">
        <v>1680</v>
      </c>
      <c r="D24" s="253" t="s">
        <v>51</v>
      </c>
      <c r="E24" s="255">
        <v>45730</v>
      </c>
      <c r="F24" s="255">
        <v>45730</v>
      </c>
      <c r="G24" s="253" t="s">
        <v>433</v>
      </c>
      <c r="H24" s="253"/>
      <c r="I24" s="253" t="s">
        <v>57</v>
      </c>
      <c r="J24" s="253" t="s">
        <v>55</v>
      </c>
      <c r="K24" s="253" t="s">
        <v>48</v>
      </c>
      <c r="L24" s="256">
        <v>750626</v>
      </c>
      <c r="M24" s="253" t="s">
        <v>48</v>
      </c>
      <c r="N24" s="256">
        <v>750626</v>
      </c>
      <c r="O24" s="253"/>
      <c r="P24" s="253" t="s">
        <v>683</v>
      </c>
      <c r="Q24" s="253"/>
      <c r="R24" s="253" t="s">
        <v>1681</v>
      </c>
      <c r="S24" s="253" t="s">
        <v>3517</v>
      </c>
      <c r="T24" s="255">
        <v>45803</v>
      </c>
      <c r="U24" s="253"/>
      <c r="V24" s="253" t="s">
        <v>57</v>
      </c>
      <c r="W24" s="253" t="s">
        <v>3526</v>
      </c>
      <c r="X24" s="117">
        <f>IF(K24="NTD",1,VLOOKUP(K24,'8.匯率'!B:D,2,FALSE))</f>
        <v>1</v>
      </c>
      <c r="Y24" s="138">
        <f t="shared" si="0"/>
        <v>750626</v>
      </c>
      <c r="Z24" s="117" t="str">
        <f>VLOOKUP(J24,'關係企業(人)'!A:C,3,FALSE)</f>
        <v>緯穎科技服務股份有限公司</v>
      </c>
    </row>
    <row r="25" spans="1:26">
      <c r="A25" s="253" t="s">
        <v>47</v>
      </c>
      <c r="B25" s="253" t="s">
        <v>1652</v>
      </c>
      <c r="C25" s="253" t="s">
        <v>1682</v>
      </c>
      <c r="D25" s="253" t="s">
        <v>51</v>
      </c>
      <c r="E25" s="255">
        <v>45730</v>
      </c>
      <c r="F25" s="255">
        <v>45730</v>
      </c>
      <c r="G25" s="253" t="s">
        <v>433</v>
      </c>
      <c r="H25" s="253"/>
      <c r="I25" s="253" t="s">
        <v>57</v>
      </c>
      <c r="J25" s="253" t="s">
        <v>55</v>
      </c>
      <c r="K25" s="253" t="s">
        <v>48</v>
      </c>
      <c r="L25" s="256">
        <v>269624</v>
      </c>
      <c r="M25" s="253" t="s">
        <v>48</v>
      </c>
      <c r="N25" s="256">
        <v>269624</v>
      </c>
      <c r="O25" s="253"/>
      <c r="P25" s="253" t="s">
        <v>683</v>
      </c>
      <c r="Q25" s="253"/>
      <c r="R25" s="253" t="s">
        <v>1683</v>
      </c>
      <c r="S25" s="253" t="s">
        <v>3517</v>
      </c>
      <c r="T25" s="255">
        <v>45803</v>
      </c>
      <c r="U25" s="253"/>
      <c r="V25" s="253" t="s">
        <v>57</v>
      </c>
      <c r="W25" s="253" t="s">
        <v>3527</v>
      </c>
      <c r="X25" s="117">
        <f>IF(K25="NTD",1,VLOOKUP(K25,'8.匯率'!B:D,2,FALSE))</f>
        <v>1</v>
      </c>
      <c r="Y25" s="138">
        <f t="shared" si="0"/>
        <v>269624</v>
      </c>
      <c r="Z25" s="117" t="str">
        <f>VLOOKUP(J25,'關係企業(人)'!A:C,3,FALSE)</f>
        <v>緯穎科技服務股份有限公司</v>
      </c>
    </row>
    <row r="26" spans="1:26">
      <c r="A26" s="253" t="s">
        <v>47</v>
      </c>
      <c r="B26" s="253" t="s">
        <v>1652</v>
      </c>
      <c r="C26" s="253" t="s">
        <v>1684</v>
      </c>
      <c r="D26" s="253" t="s">
        <v>51</v>
      </c>
      <c r="E26" s="255">
        <v>45730</v>
      </c>
      <c r="F26" s="255">
        <v>45730</v>
      </c>
      <c r="G26" s="253" t="s">
        <v>433</v>
      </c>
      <c r="H26" s="253"/>
      <c r="I26" s="253" t="s">
        <v>57</v>
      </c>
      <c r="J26" s="253" t="s">
        <v>55</v>
      </c>
      <c r="K26" s="253" t="s">
        <v>48</v>
      </c>
      <c r="L26" s="256">
        <v>400433</v>
      </c>
      <c r="M26" s="253" t="s">
        <v>48</v>
      </c>
      <c r="N26" s="256">
        <v>400433</v>
      </c>
      <c r="O26" s="253"/>
      <c r="P26" s="253" t="s">
        <v>683</v>
      </c>
      <c r="Q26" s="253"/>
      <c r="R26" s="253" t="s">
        <v>1685</v>
      </c>
      <c r="S26" s="253" t="s">
        <v>3517</v>
      </c>
      <c r="T26" s="255">
        <v>45803</v>
      </c>
      <c r="U26" s="253"/>
      <c r="V26" s="253" t="s">
        <v>57</v>
      </c>
      <c r="W26" s="253" t="s">
        <v>3528</v>
      </c>
      <c r="X26" s="117">
        <f>IF(K26="NTD",1,VLOOKUP(K26,'8.匯率'!B:D,2,FALSE))</f>
        <v>1</v>
      </c>
      <c r="Y26" s="138">
        <f t="shared" si="0"/>
        <v>400433</v>
      </c>
      <c r="Z26" s="117" t="str">
        <f>VLOOKUP(J26,'關係企業(人)'!A:C,3,FALSE)</f>
        <v>緯穎科技服務股份有限公司</v>
      </c>
    </row>
    <row r="27" spans="1:26">
      <c r="A27" s="253" t="s">
        <v>47</v>
      </c>
      <c r="B27" s="253" t="s">
        <v>1652</v>
      </c>
      <c r="C27" s="253" t="s">
        <v>1686</v>
      </c>
      <c r="D27" s="253" t="s">
        <v>51</v>
      </c>
      <c r="E27" s="255">
        <v>45730</v>
      </c>
      <c r="F27" s="255">
        <v>45730</v>
      </c>
      <c r="G27" s="253" t="s">
        <v>433</v>
      </c>
      <c r="H27" s="253"/>
      <c r="I27" s="253" t="s">
        <v>57</v>
      </c>
      <c r="J27" s="253" t="s">
        <v>55</v>
      </c>
      <c r="K27" s="253" t="s">
        <v>48</v>
      </c>
      <c r="L27" s="256">
        <v>1469624</v>
      </c>
      <c r="M27" s="253" t="s">
        <v>48</v>
      </c>
      <c r="N27" s="256">
        <v>1469624</v>
      </c>
      <c r="O27" s="253"/>
      <c r="P27" s="253" t="s">
        <v>683</v>
      </c>
      <c r="Q27" s="253"/>
      <c r="R27" s="253" t="s">
        <v>1687</v>
      </c>
      <c r="S27" s="253" t="s">
        <v>3517</v>
      </c>
      <c r="T27" s="255">
        <v>45803</v>
      </c>
      <c r="U27" s="253"/>
      <c r="V27" s="253" t="s">
        <v>57</v>
      </c>
      <c r="W27" s="253" t="s">
        <v>3529</v>
      </c>
      <c r="X27" s="117">
        <f>IF(K27="NTD",1,VLOOKUP(K27,'8.匯率'!B:D,2,FALSE))</f>
        <v>1</v>
      </c>
      <c r="Y27" s="138">
        <f t="shared" si="0"/>
        <v>1469624</v>
      </c>
      <c r="Z27" s="117" t="str">
        <f>VLOOKUP(J27,'關係企業(人)'!A:C,3,FALSE)</f>
        <v>緯穎科技服務股份有限公司</v>
      </c>
    </row>
    <row r="28" spans="1:26">
      <c r="A28" s="253" t="s">
        <v>47</v>
      </c>
      <c r="B28" s="253" t="s">
        <v>1994</v>
      </c>
      <c r="C28" s="253" t="s">
        <v>1999</v>
      </c>
      <c r="D28" s="253" t="s">
        <v>51</v>
      </c>
      <c r="E28" s="255">
        <v>45765</v>
      </c>
      <c r="F28" s="255">
        <v>45765</v>
      </c>
      <c r="G28" s="253" t="s">
        <v>433</v>
      </c>
      <c r="H28" s="253"/>
      <c r="I28" s="253" t="s">
        <v>50</v>
      </c>
      <c r="J28" s="253" t="s">
        <v>38</v>
      </c>
      <c r="K28" s="253" t="s">
        <v>48</v>
      </c>
      <c r="L28" s="256">
        <v>180134</v>
      </c>
      <c r="M28" s="253" t="s">
        <v>48</v>
      </c>
      <c r="N28" s="256">
        <v>180134</v>
      </c>
      <c r="O28" s="253"/>
      <c r="P28" s="253"/>
      <c r="Q28" s="253"/>
      <c r="R28" s="253" t="s">
        <v>2000</v>
      </c>
      <c r="S28" s="253" t="s">
        <v>3530</v>
      </c>
      <c r="T28" s="255">
        <v>45833</v>
      </c>
      <c r="U28" s="253"/>
      <c r="V28" s="253" t="s">
        <v>50</v>
      </c>
      <c r="W28" s="253" t="s">
        <v>3531</v>
      </c>
      <c r="X28" s="117">
        <f>IF(K28="NTD",1,VLOOKUP(K28,'8.匯率'!B:D,2,FALSE))</f>
        <v>1</v>
      </c>
      <c r="Y28" s="138">
        <f t="shared" si="0"/>
        <v>180134</v>
      </c>
      <c r="Z28" s="117" t="str">
        <f>VLOOKUP(J28,'關係企業(人)'!A:C,3,FALSE)</f>
        <v>緯創資通股份有限公司</v>
      </c>
    </row>
    <row r="29" spans="1:26">
      <c r="A29" s="253" t="s">
        <v>47</v>
      </c>
      <c r="B29" s="253" t="s">
        <v>1994</v>
      </c>
      <c r="C29" s="253" t="s">
        <v>1999</v>
      </c>
      <c r="D29" s="253" t="s">
        <v>51</v>
      </c>
      <c r="E29" s="255">
        <v>45765</v>
      </c>
      <c r="F29" s="255">
        <v>45765</v>
      </c>
      <c r="G29" s="253" t="s">
        <v>433</v>
      </c>
      <c r="H29" s="253"/>
      <c r="I29" s="253" t="s">
        <v>50</v>
      </c>
      <c r="J29" s="253" t="s">
        <v>38</v>
      </c>
      <c r="K29" s="253" t="s">
        <v>48</v>
      </c>
      <c r="L29" s="256">
        <v>3466765</v>
      </c>
      <c r="M29" s="253" t="s">
        <v>48</v>
      </c>
      <c r="N29" s="256">
        <v>3466765</v>
      </c>
      <c r="O29" s="253"/>
      <c r="P29" s="253" t="s">
        <v>682</v>
      </c>
      <c r="Q29" s="253"/>
      <c r="R29" s="253" t="s">
        <v>2000</v>
      </c>
      <c r="S29" s="253" t="s">
        <v>3530</v>
      </c>
      <c r="T29" s="255">
        <v>45833</v>
      </c>
      <c r="U29" s="253"/>
      <c r="V29" s="253" t="s">
        <v>50</v>
      </c>
      <c r="W29" s="253" t="s">
        <v>3531</v>
      </c>
      <c r="X29" s="117">
        <f>IF(K29="NTD",1,VLOOKUP(K29,'8.匯率'!B:D,2,FALSE))</f>
        <v>1</v>
      </c>
      <c r="Y29" s="138">
        <f t="shared" si="0"/>
        <v>3466765</v>
      </c>
      <c r="Z29" s="117" t="str">
        <f>VLOOKUP(J29,'關係企業(人)'!A:C,3,FALSE)</f>
        <v>緯創資通股份有限公司</v>
      </c>
    </row>
    <row r="30" spans="1:26">
      <c r="A30" s="253" t="s">
        <v>47</v>
      </c>
      <c r="B30" s="253" t="s">
        <v>1994</v>
      </c>
      <c r="C30" s="253" t="s">
        <v>1999</v>
      </c>
      <c r="D30" s="253" t="s">
        <v>51</v>
      </c>
      <c r="E30" s="255">
        <v>45765</v>
      </c>
      <c r="F30" s="255">
        <v>45765</v>
      </c>
      <c r="G30" s="253" t="s">
        <v>433</v>
      </c>
      <c r="H30" s="253"/>
      <c r="I30" s="253" t="s">
        <v>50</v>
      </c>
      <c r="J30" s="253" t="s">
        <v>38</v>
      </c>
      <c r="K30" s="253" t="s">
        <v>48</v>
      </c>
      <c r="L30" s="256">
        <v>135930</v>
      </c>
      <c r="M30" s="253" t="s">
        <v>48</v>
      </c>
      <c r="N30" s="256">
        <v>135930</v>
      </c>
      <c r="O30" s="253"/>
      <c r="P30" s="253" t="s">
        <v>681</v>
      </c>
      <c r="Q30" s="253"/>
      <c r="R30" s="253" t="s">
        <v>2000</v>
      </c>
      <c r="S30" s="253" t="s">
        <v>3530</v>
      </c>
      <c r="T30" s="255">
        <v>45833</v>
      </c>
      <c r="U30" s="253"/>
      <c r="V30" s="253" t="s">
        <v>50</v>
      </c>
      <c r="W30" s="253" t="s">
        <v>3531</v>
      </c>
      <c r="X30" s="117">
        <f>IF(K30="NTD",1,VLOOKUP(K30,'8.匯率'!B:D,2,FALSE))</f>
        <v>1</v>
      </c>
      <c r="Y30" s="138">
        <f t="shared" si="0"/>
        <v>135930</v>
      </c>
      <c r="Z30" s="117" t="str">
        <f>VLOOKUP(J30,'關係企業(人)'!A:C,3,FALSE)</f>
        <v>緯創資通股份有限公司</v>
      </c>
    </row>
    <row r="31" spans="1:26">
      <c r="A31" s="253" t="s">
        <v>47</v>
      </c>
      <c r="B31" s="253" t="s">
        <v>1994</v>
      </c>
      <c r="C31" s="253" t="s">
        <v>2005</v>
      </c>
      <c r="D31" s="253" t="s">
        <v>51</v>
      </c>
      <c r="E31" s="255">
        <v>45772</v>
      </c>
      <c r="F31" s="255">
        <v>45772</v>
      </c>
      <c r="G31" s="253" t="s">
        <v>433</v>
      </c>
      <c r="H31" s="253"/>
      <c r="I31" s="253" t="s">
        <v>50</v>
      </c>
      <c r="J31" s="253" t="s">
        <v>38</v>
      </c>
      <c r="K31" s="253" t="s">
        <v>48</v>
      </c>
      <c r="L31" s="256">
        <v>315053</v>
      </c>
      <c r="M31" s="253" t="s">
        <v>48</v>
      </c>
      <c r="N31" s="256">
        <v>315053</v>
      </c>
      <c r="O31" s="253"/>
      <c r="P31" s="253" t="s">
        <v>680</v>
      </c>
      <c r="Q31" s="253"/>
      <c r="R31" s="253" t="s">
        <v>2006</v>
      </c>
      <c r="S31" s="253" t="s">
        <v>3530</v>
      </c>
      <c r="T31" s="255">
        <v>45833</v>
      </c>
      <c r="U31" s="253"/>
      <c r="V31" s="253" t="s">
        <v>50</v>
      </c>
      <c r="W31" s="253" t="s">
        <v>3532</v>
      </c>
      <c r="X31" s="117">
        <f>IF(K31="NTD",1,VLOOKUP(K31,'8.匯率'!B:D,2,FALSE))</f>
        <v>1</v>
      </c>
      <c r="Y31" s="138">
        <f t="shared" si="0"/>
        <v>315053</v>
      </c>
      <c r="Z31" s="117" t="str">
        <f>VLOOKUP(J31,'關係企業(人)'!A:C,3,FALSE)</f>
        <v>緯創資通股份有限公司</v>
      </c>
    </row>
    <row r="32" spans="1:26">
      <c r="A32" s="253" t="s">
        <v>47</v>
      </c>
      <c r="B32" s="253" t="s">
        <v>1994</v>
      </c>
      <c r="C32" s="253" t="s">
        <v>2007</v>
      </c>
      <c r="D32" s="253" t="s">
        <v>51</v>
      </c>
      <c r="E32" s="255">
        <v>45772</v>
      </c>
      <c r="F32" s="255">
        <v>45772</v>
      </c>
      <c r="G32" s="253" t="s">
        <v>433</v>
      </c>
      <c r="H32" s="253"/>
      <c r="I32" s="253" t="s">
        <v>50</v>
      </c>
      <c r="J32" s="253" t="s">
        <v>38</v>
      </c>
      <c r="K32" s="253" t="s">
        <v>48</v>
      </c>
      <c r="L32" s="256">
        <v>11970</v>
      </c>
      <c r="M32" s="253" t="s">
        <v>48</v>
      </c>
      <c r="N32" s="256">
        <v>11970</v>
      </c>
      <c r="O32" s="253"/>
      <c r="P32" s="253"/>
      <c r="Q32" s="253"/>
      <c r="R32" s="253" t="s">
        <v>2008</v>
      </c>
      <c r="S32" s="253" t="s">
        <v>3530</v>
      </c>
      <c r="T32" s="255">
        <v>45833</v>
      </c>
      <c r="U32" s="253"/>
      <c r="V32" s="253" t="s">
        <v>50</v>
      </c>
      <c r="W32" s="253" t="s">
        <v>3533</v>
      </c>
      <c r="X32" s="117">
        <f>IF(K32="NTD",1,VLOOKUP(K32,'8.匯率'!B:D,2,FALSE))</f>
        <v>1</v>
      </c>
      <c r="Y32" s="138">
        <f t="shared" si="0"/>
        <v>11970</v>
      </c>
      <c r="Z32" s="117" t="str">
        <f>VLOOKUP(J32,'關係企業(人)'!A:C,3,FALSE)</f>
        <v>緯創資通股份有限公司</v>
      </c>
    </row>
    <row r="33" spans="1:26">
      <c r="A33" s="253" t="s">
        <v>47</v>
      </c>
      <c r="B33" s="253" t="s">
        <v>1994</v>
      </c>
      <c r="C33" s="253" t="s">
        <v>2007</v>
      </c>
      <c r="D33" s="253" t="s">
        <v>51</v>
      </c>
      <c r="E33" s="255">
        <v>45772</v>
      </c>
      <c r="F33" s="255">
        <v>45772</v>
      </c>
      <c r="G33" s="253" t="s">
        <v>433</v>
      </c>
      <c r="H33" s="253"/>
      <c r="I33" s="253" t="s">
        <v>50</v>
      </c>
      <c r="J33" s="253" t="s">
        <v>38</v>
      </c>
      <c r="K33" s="253" t="s">
        <v>48</v>
      </c>
      <c r="L33" s="256">
        <v>108020</v>
      </c>
      <c r="M33" s="253" t="s">
        <v>48</v>
      </c>
      <c r="N33" s="256">
        <v>108020</v>
      </c>
      <c r="O33" s="253"/>
      <c r="P33" s="253" t="s">
        <v>680</v>
      </c>
      <c r="Q33" s="253"/>
      <c r="R33" s="253" t="s">
        <v>2008</v>
      </c>
      <c r="S33" s="253" t="s">
        <v>3530</v>
      </c>
      <c r="T33" s="255">
        <v>45833</v>
      </c>
      <c r="U33" s="253"/>
      <c r="V33" s="253" t="s">
        <v>50</v>
      </c>
      <c r="W33" s="253" t="s">
        <v>3533</v>
      </c>
      <c r="X33" s="117">
        <f>IF(K33="NTD",1,VLOOKUP(K33,'8.匯率'!B:D,2,FALSE))</f>
        <v>1</v>
      </c>
      <c r="Y33" s="138">
        <f t="shared" si="0"/>
        <v>108020</v>
      </c>
      <c r="Z33" s="117" t="str">
        <f>VLOOKUP(J33,'關係企業(人)'!A:C,3,FALSE)</f>
        <v>緯創資通股份有限公司</v>
      </c>
    </row>
    <row r="34" spans="1:26">
      <c r="A34" s="253" t="s">
        <v>47</v>
      </c>
      <c r="B34" s="253" t="s">
        <v>1994</v>
      </c>
      <c r="C34" s="253" t="s">
        <v>2007</v>
      </c>
      <c r="D34" s="253" t="s">
        <v>51</v>
      </c>
      <c r="E34" s="255">
        <v>45772</v>
      </c>
      <c r="F34" s="255">
        <v>45772</v>
      </c>
      <c r="G34" s="253" t="s">
        <v>433</v>
      </c>
      <c r="H34" s="253"/>
      <c r="I34" s="253" t="s">
        <v>50</v>
      </c>
      <c r="J34" s="253" t="s">
        <v>38</v>
      </c>
      <c r="K34" s="253" t="s">
        <v>48</v>
      </c>
      <c r="L34" s="256">
        <v>131376</v>
      </c>
      <c r="M34" s="253" t="s">
        <v>48</v>
      </c>
      <c r="N34" s="256">
        <v>131376</v>
      </c>
      <c r="O34" s="253"/>
      <c r="P34" s="253" t="s">
        <v>680</v>
      </c>
      <c r="Q34" s="253"/>
      <c r="R34" s="253" t="s">
        <v>2008</v>
      </c>
      <c r="S34" s="253" t="s">
        <v>3530</v>
      </c>
      <c r="T34" s="255">
        <v>45833</v>
      </c>
      <c r="U34" s="253"/>
      <c r="V34" s="253" t="s">
        <v>50</v>
      </c>
      <c r="W34" s="253" t="s">
        <v>3533</v>
      </c>
      <c r="X34" s="117">
        <f>IF(K34="NTD",1,VLOOKUP(K34,'8.匯率'!B:D,2,FALSE))</f>
        <v>1</v>
      </c>
      <c r="Y34" s="138">
        <f t="shared" si="0"/>
        <v>131376</v>
      </c>
      <c r="Z34" s="117" t="str">
        <f>VLOOKUP(J34,'關係企業(人)'!A:C,3,FALSE)</f>
        <v>緯創資通股份有限公司</v>
      </c>
    </row>
    <row r="35" spans="1:26">
      <c r="A35" s="253" t="s">
        <v>47</v>
      </c>
      <c r="B35" s="253" t="s">
        <v>1994</v>
      </c>
      <c r="C35" s="253" t="s">
        <v>2009</v>
      </c>
      <c r="D35" s="253" t="s">
        <v>51</v>
      </c>
      <c r="E35" s="255">
        <v>45772</v>
      </c>
      <c r="F35" s="255">
        <v>45772</v>
      </c>
      <c r="G35" s="253" t="s">
        <v>433</v>
      </c>
      <c r="H35" s="253"/>
      <c r="I35" s="253" t="s">
        <v>50</v>
      </c>
      <c r="J35" s="253" t="s">
        <v>38</v>
      </c>
      <c r="K35" s="253" t="s">
        <v>48</v>
      </c>
      <c r="L35" s="256">
        <v>2187228</v>
      </c>
      <c r="M35" s="253" t="s">
        <v>48</v>
      </c>
      <c r="N35" s="256">
        <v>2187228</v>
      </c>
      <c r="O35" s="253"/>
      <c r="P35" s="253" t="s">
        <v>681</v>
      </c>
      <c r="Q35" s="253"/>
      <c r="R35" s="253" t="s">
        <v>2010</v>
      </c>
      <c r="S35" s="253" t="s">
        <v>3530</v>
      </c>
      <c r="T35" s="255">
        <v>45833</v>
      </c>
      <c r="U35" s="253"/>
      <c r="V35" s="253" t="s">
        <v>50</v>
      </c>
      <c r="W35" s="253" t="s">
        <v>3534</v>
      </c>
      <c r="X35" s="117">
        <f>IF(K35="NTD",1,VLOOKUP(K35,'8.匯率'!B:D,2,FALSE))</f>
        <v>1</v>
      </c>
      <c r="Y35" s="138">
        <f t="shared" si="0"/>
        <v>2187228</v>
      </c>
      <c r="Z35" s="117" t="str">
        <f>VLOOKUP(J35,'關係企業(人)'!A:C,3,FALSE)</f>
        <v>緯創資通股份有限公司</v>
      </c>
    </row>
    <row r="36" spans="1:26">
      <c r="A36" s="253" t="s">
        <v>47</v>
      </c>
      <c r="B36" s="253" t="s">
        <v>1994</v>
      </c>
      <c r="C36" s="253" t="s">
        <v>2013</v>
      </c>
      <c r="D36" s="253" t="s">
        <v>51</v>
      </c>
      <c r="E36" s="255">
        <v>45762</v>
      </c>
      <c r="F36" s="255">
        <v>45762</v>
      </c>
      <c r="G36" s="253" t="s">
        <v>433</v>
      </c>
      <c r="H36" s="253"/>
      <c r="I36" s="253" t="s">
        <v>57</v>
      </c>
      <c r="J36" s="253" t="s">
        <v>55</v>
      </c>
      <c r="K36" s="253" t="s">
        <v>48</v>
      </c>
      <c r="L36" s="256">
        <v>251816</v>
      </c>
      <c r="M36" s="253" t="s">
        <v>48</v>
      </c>
      <c r="N36" s="256">
        <v>251816</v>
      </c>
      <c r="O36" s="253"/>
      <c r="P36" s="253" t="s">
        <v>683</v>
      </c>
      <c r="Q36" s="253"/>
      <c r="R36" s="253" t="s">
        <v>2014</v>
      </c>
      <c r="S36" s="253" t="s">
        <v>3535</v>
      </c>
      <c r="T36" s="255">
        <v>45833</v>
      </c>
      <c r="U36" s="253"/>
      <c r="V36" s="253" t="s">
        <v>57</v>
      </c>
      <c r="W36" s="253" t="s">
        <v>3536</v>
      </c>
      <c r="X36" s="117">
        <f>IF(K36="NTD",1,VLOOKUP(K36,'8.匯率'!B:D,2,FALSE))</f>
        <v>1</v>
      </c>
      <c r="Y36" s="138">
        <f t="shared" si="0"/>
        <v>251816</v>
      </c>
      <c r="Z36" s="117" t="str">
        <f>VLOOKUP(J36,'關係企業(人)'!A:C,3,FALSE)</f>
        <v>緯穎科技服務股份有限公司</v>
      </c>
    </row>
    <row r="37" spans="1:26">
      <c r="A37" s="253" t="s">
        <v>47</v>
      </c>
      <c r="B37" s="253" t="s">
        <v>1994</v>
      </c>
      <c r="C37" s="253" t="s">
        <v>2015</v>
      </c>
      <c r="D37" s="253" t="s">
        <v>51</v>
      </c>
      <c r="E37" s="255">
        <v>45762</v>
      </c>
      <c r="F37" s="255">
        <v>45762</v>
      </c>
      <c r="G37" s="253" t="s">
        <v>433</v>
      </c>
      <c r="H37" s="253"/>
      <c r="I37" s="253" t="s">
        <v>57</v>
      </c>
      <c r="J37" s="253" t="s">
        <v>55</v>
      </c>
      <c r="K37" s="253" t="s">
        <v>48</v>
      </c>
      <c r="L37" s="256">
        <v>888321</v>
      </c>
      <c r="M37" s="253" t="s">
        <v>48</v>
      </c>
      <c r="N37" s="256">
        <v>888321</v>
      </c>
      <c r="O37" s="253"/>
      <c r="P37" s="253" t="s">
        <v>683</v>
      </c>
      <c r="Q37" s="253"/>
      <c r="R37" s="253" t="s">
        <v>2016</v>
      </c>
      <c r="S37" s="253" t="s">
        <v>3535</v>
      </c>
      <c r="T37" s="255">
        <v>45833</v>
      </c>
      <c r="U37" s="253"/>
      <c r="V37" s="253" t="s">
        <v>57</v>
      </c>
      <c r="W37" s="253" t="s">
        <v>3537</v>
      </c>
      <c r="X37" s="117">
        <f>IF(K37="NTD",1,VLOOKUP(K37,'8.匯率'!B:D,2,FALSE))</f>
        <v>1</v>
      </c>
      <c r="Y37" s="138">
        <f t="shared" si="0"/>
        <v>888321</v>
      </c>
      <c r="Z37" s="117" t="str">
        <f>VLOOKUP(J37,'關係企業(人)'!A:C,3,FALSE)</f>
        <v>緯穎科技服務股份有限公司</v>
      </c>
    </row>
    <row r="38" spans="1:26">
      <c r="A38" s="253" t="s">
        <v>47</v>
      </c>
      <c r="B38" s="253" t="s">
        <v>1994</v>
      </c>
      <c r="C38" s="253" t="s">
        <v>2017</v>
      </c>
      <c r="D38" s="253" t="s">
        <v>51</v>
      </c>
      <c r="E38" s="255">
        <v>45762</v>
      </c>
      <c r="F38" s="255">
        <v>45762</v>
      </c>
      <c r="G38" s="253" t="s">
        <v>433</v>
      </c>
      <c r="H38" s="253"/>
      <c r="I38" s="253" t="s">
        <v>57</v>
      </c>
      <c r="J38" s="253" t="s">
        <v>55</v>
      </c>
      <c r="K38" s="253" t="s">
        <v>48</v>
      </c>
      <c r="L38" s="256">
        <v>68775</v>
      </c>
      <c r="M38" s="253" t="s">
        <v>48</v>
      </c>
      <c r="N38" s="256">
        <v>68775</v>
      </c>
      <c r="O38" s="253"/>
      <c r="P38" s="253" t="s">
        <v>683</v>
      </c>
      <c r="Q38" s="253"/>
      <c r="R38" s="253" t="s">
        <v>2018</v>
      </c>
      <c r="S38" s="253" t="s">
        <v>3535</v>
      </c>
      <c r="T38" s="255">
        <v>45833</v>
      </c>
      <c r="U38" s="253"/>
      <c r="V38" s="253" t="s">
        <v>57</v>
      </c>
      <c r="W38" s="253" t="s">
        <v>3538</v>
      </c>
      <c r="X38" s="117">
        <f>IF(K38="NTD",1,VLOOKUP(K38,'8.匯率'!B:D,2,FALSE))</f>
        <v>1</v>
      </c>
      <c r="Y38" s="138">
        <f t="shared" si="0"/>
        <v>68775</v>
      </c>
      <c r="Z38" s="117" t="str">
        <f>VLOOKUP(J38,'關係企業(人)'!A:C,3,FALSE)</f>
        <v>緯穎科技服務股份有限公司</v>
      </c>
    </row>
    <row r="39" spans="1:26">
      <c r="A39" s="253" t="s">
        <v>47</v>
      </c>
      <c r="B39" s="253" t="s">
        <v>1994</v>
      </c>
      <c r="C39" s="253" t="s">
        <v>2019</v>
      </c>
      <c r="D39" s="253" t="s">
        <v>51</v>
      </c>
      <c r="E39" s="255">
        <v>45762</v>
      </c>
      <c r="F39" s="255">
        <v>45762</v>
      </c>
      <c r="G39" s="253" t="s">
        <v>433</v>
      </c>
      <c r="H39" s="253"/>
      <c r="I39" s="253" t="s">
        <v>57</v>
      </c>
      <c r="J39" s="253" t="s">
        <v>55</v>
      </c>
      <c r="K39" s="253" t="s">
        <v>48</v>
      </c>
      <c r="L39" s="256">
        <v>78750</v>
      </c>
      <c r="M39" s="253" t="s">
        <v>48</v>
      </c>
      <c r="N39" s="256">
        <v>78750</v>
      </c>
      <c r="O39" s="253"/>
      <c r="P39" s="253" t="s">
        <v>683</v>
      </c>
      <c r="Q39" s="253"/>
      <c r="R39" s="253" t="s">
        <v>2020</v>
      </c>
      <c r="S39" s="253" t="s">
        <v>3535</v>
      </c>
      <c r="T39" s="255">
        <v>45833</v>
      </c>
      <c r="U39" s="253"/>
      <c r="V39" s="253" t="s">
        <v>57</v>
      </c>
      <c r="W39" s="253" t="s">
        <v>3539</v>
      </c>
      <c r="X39" s="117">
        <f>IF(K39="NTD",1,VLOOKUP(K39,'8.匯率'!B:D,2,FALSE))</f>
        <v>1</v>
      </c>
      <c r="Y39" s="138">
        <f t="shared" si="0"/>
        <v>78750</v>
      </c>
      <c r="Z39" s="117" t="str">
        <f>VLOOKUP(J39,'關係企業(人)'!A:C,3,FALSE)</f>
        <v>緯穎科技服務股份有限公司</v>
      </c>
    </row>
    <row r="40" spans="1:26">
      <c r="A40" s="253" t="s">
        <v>47</v>
      </c>
      <c r="B40" s="253" t="s">
        <v>1994</v>
      </c>
      <c r="C40" s="253" t="s">
        <v>2021</v>
      </c>
      <c r="D40" s="253" t="s">
        <v>51</v>
      </c>
      <c r="E40" s="255">
        <v>45762</v>
      </c>
      <c r="F40" s="255">
        <v>45762</v>
      </c>
      <c r="G40" s="253" t="s">
        <v>433</v>
      </c>
      <c r="H40" s="253"/>
      <c r="I40" s="253" t="s">
        <v>57</v>
      </c>
      <c r="J40" s="253" t="s">
        <v>55</v>
      </c>
      <c r="K40" s="253" t="s">
        <v>48</v>
      </c>
      <c r="L40" s="256">
        <v>183419</v>
      </c>
      <c r="M40" s="253" t="s">
        <v>48</v>
      </c>
      <c r="N40" s="256">
        <v>183419</v>
      </c>
      <c r="O40" s="253"/>
      <c r="P40" s="253" t="s">
        <v>683</v>
      </c>
      <c r="Q40" s="253"/>
      <c r="R40" s="253" t="s">
        <v>2022</v>
      </c>
      <c r="S40" s="253" t="s">
        <v>3535</v>
      </c>
      <c r="T40" s="255">
        <v>45833</v>
      </c>
      <c r="U40" s="253"/>
      <c r="V40" s="253" t="s">
        <v>57</v>
      </c>
      <c r="W40" s="253" t="s">
        <v>3540</v>
      </c>
      <c r="X40" s="117">
        <f>IF(K40="NTD",1,VLOOKUP(K40,'8.匯率'!B:D,2,FALSE))</f>
        <v>1</v>
      </c>
      <c r="Y40" s="138">
        <f t="shared" si="0"/>
        <v>183419</v>
      </c>
      <c r="Z40" s="117" t="str">
        <f>VLOOKUP(J40,'關係企業(人)'!A:C,3,FALSE)</f>
        <v>緯穎科技服務股份有限公司</v>
      </c>
    </row>
    <row r="41" spans="1:26">
      <c r="A41" s="253" t="s">
        <v>47</v>
      </c>
      <c r="B41" s="253" t="s">
        <v>1994</v>
      </c>
      <c r="C41" s="253" t="s">
        <v>2023</v>
      </c>
      <c r="D41" s="253" t="s">
        <v>51</v>
      </c>
      <c r="E41" s="255">
        <v>45762</v>
      </c>
      <c r="F41" s="255">
        <v>45762</v>
      </c>
      <c r="G41" s="253" t="s">
        <v>433</v>
      </c>
      <c r="H41" s="253"/>
      <c r="I41" s="253" t="s">
        <v>57</v>
      </c>
      <c r="J41" s="253" t="s">
        <v>55</v>
      </c>
      <c r="K41" s="253" t="s">
        <v>48</v>
      </c>
      <c r="L41" s="256">
        <v>153636</v>
      </c>
      <c r="M41" s="253" t="s">
        <v>48</v>
      </c>
      <c r="N41" s="256">
        <v>153636</v>
      </c>
      <c r="O41" s="253"/>
      <c r="P41" s="253" t="s">
        <v>683</v>
      </c>
      <c r="Q41" s="253"/>
      <c r="R41" s="253" t="s">
        <v>2024</v>
      </c>
      <c r="S41" s="253" t="s">
        <v>3535</v>
      </c>
      <c r="T41" s="255">
        <v>45833</v>
      </c>
      <c r="U41" s="253"/>
      <c r="V41" s="253" t="s">
        <v>57</v>
      </c>
      <c r="W41" s="253" t="s">
        <v>3541</v>
      </c>
      <c r="X41" s="117">
        <f>IF(K41="NTD",1,VLOOKUP(K41,'8.匯率'!B:D,2,FALSE))</f>
        <v>1</v>
      </c>
      <c r="Y41" s="138">
        <f t="shared" si="0"/>
        <v>153636</v>
      </c>
      <c r="Z41" s="117" t="str">
        <f>VLOOKUP(J41,'關係企業(人)'!A:C,3,FALSE)</f>
        <v>緯穎科技服務股份有限公司</v>
      </c>
    </row>
    <row r="42" spans="1:26">
      <c r="A42" s="253" t="s">
        <v>47</v>
      </c>
      <c r="B42" s="253" t="s">
        <v>1994</v>
      </c>
      <c r="C42" s="253" t="s">
        <v>2025</v>
      </c>
      <c r="D42" s="253" t="s">
        <v>51</v>
      </c>
      <c r="E42" s="255">
        <v>45762</v>
      </c>
      <c r="F42" s="255">
        <v>45762</v>
      </c>
      <c r="G42" s="253" t="s">
        <v>433</v>
      </c>
      <c r="H42" s="253"/>
      <c r="I42" s="253" t="s">
        <v>57</v>
      </c>
      <c r="J42" s="253" t="s">
        <v>55</v>
      </c>
      <c r="K42" s="253" t="s">
        <v>48</v>
      </c>
      <c r="L42" s="256">
        <v>147218</v>
      </c>
      <c r="M42" s="253" t="s">
        <v>48</v>
      </c>
      <c r="N42" s="256">
        <v>147218</v>
      </c>
      <c r="O42" s="253"/>
      <c r="P42" s="253" t="s">
        <v>683</v>
      </c>
      <c r="Q42" s="253"/>
      <c r="R42" s="253" t="s">
        <v>2026</v>
      </c>
      <c r="S42" s="253" t="s">
        <v>3535</v>
      </c>
      <c r="T42" s="255">
        <v>45833</v>
      </c>
      <c r="U42" s="253"/>
      <c r="V42" s="253" t="s">
        <v>57</v>
      </c>
      <c r="W42" s="253" t="s">
        <v>3542</v>
      </c>
      <c r="X42" s="117">
        <f>IF(K42="NTD",1,VLOOKUP(K42,'8.匯率'!B:D,2,FALSE))</f>
        <v>1</v>
      </c>
      <c r="Y42" s="138">
        <f t="shared" si="0"/>
        <v>147218</v>
      </c>
      <c r="Z42" s="117" t="str">
        <f>VLOOKUP(J42,'關係企業(人)'!A:C,3,FALSE)</f>
        <v>緯穎科技服務股份有限公司</v>
      </c>
    </row>
    <row r="43" spans="1:26">
      <c r="A43" s="253" t="s">
        <v>47</v>
      </c>
      <c r="B43" s="253" t="s">
        <v>1994</v>
      </c>
      <c r="C43" s="253" t="s">
        <v>2027</v>
      </c>
      <c r="D43" s="253" t="s">
        <v>51</v>
      </c>
      <c r="E43" s="255">
        <v>45762</v>
      </c>
      <c r="F43" s="255">
        <v>45762</v>
      </c>
      <c r="G43" s="253" t="s">
        <v>433</v>
      </c>
      <c r="H43" s="253"/>
      <c r="I43" s="253" t="s">
        <v>57</v>
      </c>
      <c r="J43" s="253" t="s">
        <v>55</v>
      </c>
      <c r="K43" s="253" t="s">
        <v>48</v>
      </c>
      <c r="L43" s="256">
        <v>144031</v>
      </c>
      <c r="M43" s="253" t="s">
        <v>48</v>
      </c>
      <c r="N43" s="256">
        <v>144031</v>
      </c>
      <c r="O43" s="253"/>
      <c r="P43" s="253" t="s">
        <v>683</v>
      </c>
      <c r="Q43" s="253"/>
      <c r="R43" s="253" t="s">
        <v>2028</v>
      </c>
      <c r="S43" s="253" t="s">
        <v>3535</v>
      </c>
      <c r="T43" s="255">
        <v>45833</v>
      </c>
      <c r="U43" s="253"/>
      <c r="V43" s="253" t="s">
        <v>57</v>
      </c>
      <c r="W43" s="253" t="s">
        <v>3543</v>
      </c>
      <c r="X43" s="117">
        <f>IF(K43="NTD",1,VLOOKUP(K43,'8.匯率'!B:D,2,FALSE))</f>
        <v>1</v>
      </c>
      <c r="Y43" s="138">
        <f t="shared" si="0"/>
        <v>144031</v>
      </c>
      <c r="Z43" s="117" t="str">
        <f>VLOOKUP(J43,'關係企業(人)'!A:C,3,FALSE)</f>
        <v>緯穎科技服務股份有限公司</v>
      </c>
    </row>
    <row r="44" spans="1:26">
      <c r="A44" s="253" t="s">
        <v>47</v>
      </c>
      <c r="B44" s="253" t="s">
        <v>1994</v>
      </c>
      <c r="C44" s="253" t="s">
        <v>2029</v>
      </c>
      <c r="D44" s="253" t="s">
        <v>51</v>
      </c>
      <c r="E44" s="255">
        <v>45762</v>
      </c>
      <c r="F44" s="255">
        <v>45762</v>
      </c>
      <c r="G44" s="253" t="s">
        <v>433</v>
      </c>
      <c r="H44" s="253"/>
      <c r="I44" s="253" t="s">
        <v>57</v>
      </c>
      <c r="J44" s="253" t="s">
        <v>55</v>
      </c>
      <c r="K44" s="253" t="s">
        <v>48</v>
      </c>
      <c r="L44" s="256">
        <v>154938</v>
      </c>
      <c r="M44" s="253" t="s">
        <v>48</v>
      </c>
      <c r="N44" s="256">
        <v>154938</v>
      </c>
      <c r="O44" s="253"/>
      <c r="P44" s="253" t="s">
        <v>683</v>
      </c>
      <c r="Q44" s="253"/>
      <c r="R44" s="253" t="s">
        <v>2030</v>
      </c>
      <c r="S44" s="253" t="s">
        <v>3535</v>
      </c>
      <c r="T44" s="255">
        <v>45833</v>
      </c>
      <c r="U44" s="253"/>
      <c r="V44" s="253" t="s">
        <v>57</v>
      </c>
      <c r="W44" s="253" t="s">
        <v>3544</v>
      </c>
      <c r="X44" s="117">
        <f>IF(K44="NTD",1,VLOOKUP(K44,'8.匯率'!B:D,2,FALSE))</f>
        <v>1</v>
      </c>
      <c r="Y44" s="138">
        <f t="shared" si="0"/>
        <v>154938</v>
      </c>
      <c r="Z44" s="117" t="str">
        <f>VLOOKUP(J44,'關係企業(人)'!A:C,3,FALSE)</f>
        <v>緯穎科技服務股份有限公司</v>
      </c>
    </row>
    <row r="45" spans="1:26">
      <c r="A45" s="253" t="s">
        <v>47</v>
      </c>
      <c r="B45" s="253" t="s">
        <v>1994</v>
      </c>
      <c r="C45" s="253" t="s">
        <v>2033</v>
      </c>
      <c r="D45" s="253" t="s">
        <v>51</v>
      </c>
      <c r="E45" s="255">
        <v>45770</v>
      </c>
      <c r="F45" s="255">
        <v>45770</v>
      </c>
      <c r="G45" s="253" t="s">
        <v>433</v>
      </c>
      <c r="H45" s="253"/>
      <c r="I45" s="253" t="s">
        <v>57</v>
      </c>
      <c r="J45" s="253" t="s">
        <v>55</v>
      </c>
      <c r="K45" s="253" t="s">
        <v>48</v>
      </c>
      <c r="L45" s="256">
        <v>398345</v>
      </c>
      <c r="M45" s="253" t="s">
        <v>48</v>
      </c>
      <c r="N45" s="256">
        <v>398345</v>
      </c>
      <c r="O45" s="253"/>
      <c r="P45" s="253" t="s">
        <v>683</v>
      </c>
      <c r="Q45" s="253"/>
      <c r="R45" s="253" t="s">
        <v>2034</v>
      </c>
      <c r="S45" s="253" t="s">
        <v>3535</v>
      </c>
      <c r="T45" s="255">
        <v>45833</v>
      </c>
      <c r="U45" s="253"/>
      <c r="V45" s="253" t="s">
        <v>57</v>
      </c>
      <c r="W45" s="253" t="s">
        <v>3545</v>
      </c>
      <c r="X45" s="117">
        <f>IF(K45="NTD",1,VLOOKUP(K45,'8.匯率'!B:D,2,FALSE))</f>
        <v>1</v>
      </c>
      <c r="Y45" s="138">
        <f t="shared" si="0"/>
        <v>398345</v>
      </c>
      <c r="Z45" s="117" t="str">
        <f>VLOOKUP(J45,'關係企業(人)'!A:C,3,FALSE)</f>
        <v>緯穎科技服務股份有限公司</v>
      </c>
    </row>
    <row r="46" spans="1:26">
      <c r="A46" s="253" t="s">
        <v>47</v>
      </c>
      <c r="B46" s="253" t="s">
        <v>1994</v>
      </c>
      <c r="C46" s="253" t="s">
        <v>2035</v>
      </c>
      <c r="D46" s="253" t="s">
        <v>51</v>
      </c>
      <c r="E46" s="255">
        <v>45770</v>
      </c>
      <c r="F46" s="255">
        <v>45770</v>
      </c>
      <c r="G46" s="253" t="s">
        <v>433</v>
      </c>
      <c r="H46" s="253"/>
      <c r="I46" s="253" t="s">
        <v>57</v>
      </c>
      <c r="J46" s="253" t="s">
        <v>55</v>
      </c>
      <c r="K46" s="253" t="s">
        <v>48</v>
      </c>
      <c r="L46" s="256">
        <v>406676</v>
      </c>
      <c r="M46" s="253" t="s">
        <v>48</v>
      </c>
      <c r="N46" s="256">
        <v>406676</v>
      </c>
      <c r="O46" s="253"/>
      <c r="P46" s="253" t="s">
        <v>683</v>
      </c>
      <c r="Q46" s="253"/>
      <c r="R46" s="253" t="s">
        <v>2036</v>
      </c>
      <c r="S46" s="253" t="s">
        <v>3535</v>
      </c>
      <c r="T46" s="255">
        <v>45833</v>
      </c>
      <c r="U46" s="253"/>
      <c r="V46" s="253" t="s">
        <v>57</v>
      </c>
      <c r="W46" s="253" t="s">
        <v>3546</v>
      </c>
      <c r="X46" s="117">
        <f>IF(K46="NTD",1,VLOOKUP(K46,'8.匯率'!B:D,2,FALSE))</f>
        <v>1</v>
      </c>
      <c r="Y46" s="138">
        <f t="shared" si="0"/>
        <v>406676</v>
      </c>
      <c r="Z46" s="117" t="str">
        <f>VLOOKUP(J46,'關係企業(人)'!A:C,3,FALSE)</f>
        <v>緯穎科技服務股份有限公司</v>
      </c>
    </row>
    <row r="47" spans="1:26">
      <c r="A47" s="253" t="s">
        <v>47</v>
      </c>
      <c r="B47" s="253" t="s">
        <v>1994</v>
      </c>
      <c r="C47" s="253" t="s">
        <v>2003</v>
      </c>
      <c r="D47" s="253" t="s">
        <v>51</v>
      </c>
      <c r="E47" s="255">
        <v>45772</v>
      </c>
      <c r="F47" s="255">
        <v>45772</v>
      </c>
      <c r="G47" s="253" t="s">
        <v>433</v>
      </c>
      <c r="H47" s="253"/>
      <c r="I47" s="253" t="s">
        <v>50</v>
      </c>
      <c r="J47" s="253" t="s">
        <v>38</v>
      </c>
      <c r="K47" s="253" t="s">
        <v>48</v>
      </c>
      <c r="L47" s="256">
        <v>1186570</v>
      </c>
      <c r="M47" s="253" t="s">
        <v>48</v>
      </c>
      <c r="N47" s="256">
        <v>1186570</v>
      </c>
      <c r="O47" s="253"/>
      <c r="P47" s="253" t="s">
        <v>680</v>
      </c>
      <c r="Q47" s="253"/>
      <c r="R47" s="253" t="s">
        <v>2004</v>
      </c>
      <c r="S47" s="253" t="s">
        <v>3547</v>
      </c>
      <c r="T47" s="255">
        <v>45863</v>
      </c>
      <c r="U47" s="253"/>
      <c r="V47" s="253" t="s">
        <v>50</v>
      </c>
      <c r="W47" s="253" t="s">
        <v>3548</v>
      </c>
      <c r="X47" s="117">
        <f>IF(K47="NTD",1,VLOOKUP(K47,'8.匯率'!B:D,2,FALSE))</f>
        <v>1</v>
      </c>
      <c r="Y47" s="138">
        <f t="shared" si="0"/>
        <v>1186570</v>
      </c>
      <c r="Z47" s="117" t="str">
        <f>VLOOKUP(J47,'關係企業(人)'!A:C,3,FALSE)</f>
        <v>緯創資通股份有限公司</v>
      </c>
    </row>
    <row r="48" spans="1:26">
      <c r="A48" s="253" t="s">
        <v>47</v>
      </c>
      <c r="B48" s="253" t="s">
        <v>1994</v>
      </c>
      <c r="C48" s="253" t="s">
        <v>2011</v>
      </c>
      <c r="D48" s="253" t="s">
        <v>51</v>
      </c>
      <c r="E48" s="255">
        <v>45772</v>
      </c>
      <c r="F48" s="255">
        <v>45772</v>
      </c>
      <c r="G48" s="253" t="s">
        <v>433</v>
      </c>
      <c r="H48" s="253"/>
      <c r="I48" s="253" t="s">
        <v>50</v>
      </c>
      <c r="J48" s="253" t="s">
        <v>38</v>
      </c>
      <c r="K48" s="253" t="s">
        <v>48</v>
      </c>
      <c r="L48" s="256">
        <v>85281</v>
      </c>
      <c r="M48" s="253" t="s">
        <v>48</v>
      </c>
      <c r="N48" s="256">
        <v>85281</v>
      </c>
      <c r="O48" s="253"/>
      <c r="P48" s="253" t="s">
        <v>680</v>
      </c>
      <c r="Q48" s="253"/>
      <c r="R48" s="253" t="s">
        <v>2012</v>
      </c>
      <c r="S48" s="253" t="s">
        <v>3547</v>
      </c>
      <c r="T48" s="255">
        <v>45863</v>
      </c>
      <c r="U48" s="253"/>
      <c r="V48" s="253" t="s">
        <v>50</v>
      </c>
      <c r="W48" s="253" t="s">
        <v>3549</v>
      </c>
      <c r="X48" s="117">
        <f>IF(K48="NTD",1,VLOOKUP(K48,'8.匯率'!B:D,2,FALSE))</f>
        <v>1</v>
      </c>
      <c r="Y48" s="138">
        <f t="shared" si="0"/>
        <v>85281</v>
      </c>
      <c r="Z48" s="117" t="str">
        <f>VLOOKUP(J48,'關係企業(人)'!A:C,3,FALSE)</f>
        <v>緯創資通股份有限公司</v>
      </c>
    </row>
    <row r="49" spans="1:26">
      <c r="A49" s="253" t="s">
        <v>47</v>
      </c>
      <c r="B49" s="253" t="s">
        <v>1994</v>
      </c>
      <c r="C49" s="253" t="s">
        <v>2031</v>
      </c>
      <c r="D49" s="253" t="s">
        <v>51</v>
      </c>
      <c r="E49" s="255">
        <v>45770</v>
      </c>
      <c r="F49" s="255">
        <v>45770</v>
      </c>
      <c r="G49" s="253" t="s">
        <v>433</v>
      </c>
      <c r="H49" s="253"/>
      <c r="I49" s="253" t="s">
        <v>57</v>
      </c>
      <c r="J49" s="253" t="s">
        <v>55</v>
      </c>
      <c r="K49" s="253" t="s">
        <v>48</v>
      </c>
      <c r="L49" s="256">
        <v>1912902</v>
      </c>
      <c r="M49" s="253" t="s">
        <v>48</v>
      </c>
      <c r="N49" s="256">
        <v>1912902</v>
      </c>
      <c r="O49" s="253"/>
      <c r="P49" s="253" t="s">
        <v>683</v>
      </c>
      <c r="Q49" s="253"/>
      <c r="R49" s="253" t="s">
        <v>2032</v>
      </c>
      <c r="S49" s="253" t="s">
        <v>3550</v>
      </c>
      <c r="T49" s="255">
        <v>45863</v>
      </c>
      <c r="U49" s="253"/>
      <c r="V49" s="253" t="s">
        <v>57</v>
      </c>
      <c r="W49" s="253" t="s">
        <v>3551</v>
      </c>
      <c r="X49" s="117">
        <f>IF(K49="NTD",1,VLOOKUP(K49,'8.匯率'!B:D,2,FALSE))</f>
        <v>1</v>
      </c>
      <c r="Y49" s="138">
        <f t="shared" si="0"/>
        <v>1912902</v>
      </c>
      <c r="Z49" s="117" t="str">
        <f>VLOOKUP(J49,'關係企業(人)'!A:C,3,FALSE)</f>
        <v>緯穎科技服務股份有限公司</v>
      </c>
    </row>
    <row r="50" spans="1:26">
      <c r="A50" s="253" t="s">
        <v>47</v>
      </c>
      <c r="B50" s="253" t="s">
        <v>1994</v>
      </c>
      <c r="C50" s="253" t="s">
        <v>2141</v>
      </c>
      <c r="D50" s="253" t="s">
        <v>58</v>
      </c>
      <c r="E50" s="255">
        <v>45775</v>
      </c>
      <c r="F50" s="255">
        <v>45775</v>
      </c>
      <c r="G50" s="253" t="s">
        <v>478</v>
      </c>
      <c r="H50" s="253"/>
      <c r="I50" s="253" t="s">
        <v>57</v>
      </c>
      <c r="J50" s="253" t="s">
        <v>55</v>
      </c>
      <c r="K50" s="253" t="s">
        <v>48</v>
      </c>
      <c r="L50" s="256">
        <v>138000</v>
      </c>
      <c r="M50" s="253" t="s">
        <v>48</v>
      </c>
      <c r="N50" s="256">
        <v>138000</v>
      </c>
      <c r="O50" s="253"/>
      <c r="P50" s="253" t="s">
        <v>683</v>
      </c>
      <c r="Q50" s="253"/>
      <c r="R50" s="253" t="s">
        <v>2142</v>
      </c>
      <c r="S50" s="253" t="s">
        <v>2589</v>
      </c>
      <c r="T50" s="255">
        <v>45791</v>
      </c>
      <c r="U50" s="253"/>
      <c r="V50" s="253" t="s">
        <v>56</v>
      </c>
      <c r="W50" s="253" t="s">
        <v>3552</v>
      </c>
      <c r="X50" s="117">
        <f>IF(K50="NTD",1,VLOOKUP(K50,'8.匯率'!B:D,2,FALSE))</f>
        <v>1</v>
      </c>
      <c r="Y50" s="138">
        <f t="shared" si="0"/>
        <v>138000</v>
      </c>
      <c r="Z50" s="117" t="str">
        <f>VLOOKUP(J50,'關係企業(人)'!A:C,3,FALSE)</f>
        <v>緯穎科技服務股份有限公司</v>
      </c>
    </row>
    <row r="51" spans="1:26">
      <c r="A51" s="253" t="s">
        <v>47</v>
      </c>
      <c r="B51" s="253" t="s">
        <v>1994</v>
      </c>
      <c r="C51" s="253" t="s">
        <v>2143</v>
      </c>
      <c r="D51" s="253" t="s">
        <v>58</v>
      </c>
      <c r="E51" s="255">
        <v>45775</v>
      </c>
      <c r="F51" s="255">
        <v>45775</v>
      </c>
      <c r="G51" s="253" t="s">
        <v>478</v>
      </c>
      <c r="H51" s="253"/>
      <c r="I51" s="253" t="s">
        <v>57</v>
      </c>
      <c r="J51" s="253" t="s">
        <v>55</v>
      </c>
      <c r="K51" s="253" t="s">
        <v>48</v>
      </c>
      <c r="L51" s="256">
        <v>110000</v>
      </c>
      <c r="M51" s="253" t="s">
        <v>48</v>
      </c>
      <c r="N51" s="256">
        <v>110000</v>
      </c>
      <c r="O51" s="253"/>
      <c r="P51" s="253" t="s">
        <v>683</v>
      </c>
      <c r="Q51" s="253"/>
      <c r="R51" s="253" t="s">
        <v>2144</v>
      </c>
      <c r="S51" s="253" t="s">
        <v>2590</v>
      </c>
      <c r="T51" s="255">
        <v>45791</v>
      </c>
      <c r="U51" s="253"/>
      <c r="V51" s="253" t="s">
        <v>56</v>
      </c>
      <c r="W51" s="253" t="s">
        <v>3553</v>
      </c>
      <c r="X51" s="117">
        <f>IF(K51="NTD",1,VLOOKUP(K51,'8.匯率'!B:D,2,FALSE))</f>
        <v>1</v>
      </c>
      <c r="Y51" s="138">
        <f t="shared" si="0"/>
        <v>110000</v>
      </c>
      <c r="Z51" s="117" t="str">
        <f>VLOOKUP(J51,'關係企業(人)'!A:C,3,FALSE)</f>
        <v>緯穎科技服務股份有限公司</v>
      </c>
    </row>
    <row r="52" spans="1:26">
      <c r="A52" s="253" t="s">
        <v>47</v>
      </c>
      <c r="B52" s="253" t="s">
        <v>1994</v>
      </c>
      <c r="C52" s="253" t="s">
        <v>2145</v>
      </c>
      <c r="D52" s="253" t="s">
        <v>58</v>
      </c>
      <c r="E52" s="255">
        <v>45775</v>
      </c>
      <c r="F52" s="255">
        <v>45775</v>
      </c>
      <c r="G52" s="253" t="s">
        <v>478</v>
      </c>
      <c r="H52" s="253"/>
      <c r="I52" s="253" t="s">
        <v>57</v>
      </c>
      <c r="J52" s="253" t="s">
        <v>55</v>
      </c>
      <c r="K52" s="253" t="s">
        <v>48</v>
      </c>
      <c r="L52" s="256">
        <v>133681</v>
      </c>
      <c r="M52" s="253" t="s">
        <v>48</v>
      </c>
      <c r="N52" s="256">
        <v>133681</v>
      </c>
      <c r="O52" s="253"/>
      <c r="P52" s="253" t="s">
        <v>683</v>
      </c>
      <c r="Q52" s="253"/>
      <c r="R52" s="253" t="s">
        <v>2146</v>
      </c>
      <c r="S52" s="253" t="s">
        <v>2591</v>
      </c>
      <c r="T52" s="255">
        <v>45791</v>
      </c>
      <c r="U52" s="253"/>
      <c r="V52" s="253" t="s">
        <v>56</v>
      </c>
      <c r="W52" s="253" t="s">
        <v>3554</v>
      </c>
      <c r="X52" s="117">
        <f>IF(K52="NTD",1,VLOOKUP(K52,'8.匯率'!B:D,2,FALSE))</f>
        <v>1</v>
      </c>
      <c r="Y52" s="138">
        <f t="shared" si="0"/>
        <v>133681</v>
      </c>
      <c r="Z52" s="117" t="str">
        <f>VLOOKUP(J52,'關係企業(人)'!A:C,3,FALSE)</f>
        <v>緯穎科技服務股份有限公司</v>
      </c>
    </row>
    <row r="53" spans="1:26">
      <c r="A53" s="253" t="s">
        <v>47</v>
      </c>
      <c r="B53" s="253" t="s">
        <v>1994</v>
      </c>
      <c r="C53" s="253" t="s">
        <v>2147</v>
      </c>
      <c r="D53" s="253" t="s">
        <v>58</v>
      </c>
      <c r="E53" s="255">
        <v>45775</v>
      </c>
      <c r="F53" s="255">
        <v>45775</v>
      </c>
      <c r="G53" s="253" t="s">
        <v>478</v>
      </c>
      <c r="H53" s="253"/>
      <c r="I53" s="253" t="s">
        <v>57</v>
      </c>
      <c r="J53" s="253" t="s">
        <v>55</v>
      </c>
      <c r="K53" s="253" t="s">
        <v>48</v>
      </c>
      <c r="L53" s="256">
        <v>155000</v>
      </c>
      <c r="M53" s="253" t="s">
        <v>48</v>
      </c>
      <c r="N53" s="256">
        <v>155000</v>
      </c>
      <c r="O53" s="253"/>
      <c r="P53" s="253" t="s">
        <v>683</v>
      </c>
      <c r="Q53" s="253"/>
      <c r="R53" s="253" t="s">
        <v>2148</v>
      </c>
      <c r="S53" s="253" t="s">
        <v>2592</v>
      </c>
      <c r="T53" s="255">
        <v>45791</v>
      </c>
      <c r="U53" s="253"/>
      <c r="V53" s="253" t="s">
        <v>56</v>
      </c>
      <c r="W53" s="253" t="s">
        <v>3555</v>
      </c>
      <c r="X53" s="117">
        <f>IF(K53="NTD",1,VLOOKUP(K53,'8.匯率'!B:D,2,FALSE))</f>
        <v>1</v>
      </c>
      <c r="Y53" s="138">
        <f t="shared" si="0"/>
        <v>155000</v>
      </c>
      <c r="Z53" s="117" t="str">
        <f>VLOOKUP(J53,'關係企業(人)'!A:C,3,FALSE)</f>
        <v>緯穎科技服務股份有限公司</v>
      </c>
    </row>
    <row r="54" spans="1:26">
      <c r="A54" s="253" t="s">
        <v>47</v>
      </c>
      <c r="B54" s="253" t="s">
        <v>1994</v>
      </c>
      <c r="C54" s="253" t="s">
        <v>2155</v>
      </c>
      <c r="D54" s="253" t="s">
        <v>58</v>
      </c>
      <c r="E54" s="255">
        <v>45775</v>
      </c>
      <c r="F54" s="255">
        <v>45775</v>
      </c>
      <c r="G54" s="253" t="s">
        <v>478</v>
      </c>
      <c r="H54" s="253"/>
      <c r="I54" s="253" t="s">
        <v>57</v>
      </c>
      <c r="J54" s="253" t="s">
        <v>55</v>
      </c>
      <c r="K54" s="253" t="s">
        <v>48</v>
      </c>
      <c r="L54" s="256">
        <v>138000</v>
      </c>
      <c r="M54" s="253" t="s">
        <v>48</v>
      </c>
      <c r="N54" s="256">
        <v>138000</v>
      </c>
      <c r="O54" s="253"/>
      <c r="P54" s="253" t="s">
        <v>683</v>
      </c>
      <c r="Q54" s="253"/>
      <c r="R54" s="253" t="s">
        <v>2156</v>
      </c>
      <c r="S54" s="253" t="s">
        <v>2596</v>
      </c>
      <c r="T54" s="255">
        <v>45791</v>
      </c>
      <c r="U54" s="253"/>
      <c r="V54" s="253" t="s">
        <v>56</v>
      </c>
      <c r="W54" s="253" t="s">
        <v>3556</v>
      </c>
      <c r="X54" s="117">
        <f>IF(K54="NTD",1,VLOOKUP(K54,'8.匯率'!B:D,2,FALSE))</f>
        <v>1</v>
      </c>
      <c r="Y54" s="138">
        <f t="shared" si="0"/>
        <v>138000</v>
      </c>
      <c r="Z54" s="117" t="str">
        <f>VLOOKUP(J54,'關係企業(人)'!A:C,3,FALSE)</f>
        <v>緯穎科技服務股份有限公司</v>
      </c>
    </row>
    <row r="55" spans="1:26">
      <c r="A55" s="253" t="s">
        <v>47</v>
      </c>
      <c r="B55" s="253" t="s">
        <v>1994</v>
      </c>
      <c r="C55" s="253" t="s">
        <v>2157</v>
      </c>
      <c r="D55" s="253" t="s">
        <v>58</v>
      </c>
      <c r="E55" s="255">
        <v>45775</v>
      </c>
      <c r="F55" s="255">
        <v>45775</v>
      </c>
      <c r="G55" s="253" t="s">
        <v>478</v>
      </c>
      <c r="H55" s="253"/>
      <c r="I55" s="253" t="s">
        <v>57</v>
      </c>
      <c r="J55" s="253" t="s">
        <v>55</v>
      </c>
      <c r="K55" s="253" t="s">
        <v>48</v>
      </c>
      <c r="L55" s="256">
        <v>139500</v>
      </c>
      <c r="M55" s="253" t="s">
        <v>48</v>
      </c>
      <c r="N55" s="256">
        <v>139500</v>
      </c>
      <c r="O55" s="253"/>
      <c r="P55" s="253" t="s">
        <v>683</v>
      </c>
      <c r="Q55" s="253"/>
      <c r="R55" s="253" t="s">
        <v>2158</v>
      </c>
      <c r="S55" s="253" t="s">
        <v>2597</v>
      </c>
      <c r="T55" s="255">
        <v>45791</v>
      </c>
      <c r="U55" s="253"/>
      <c r="V55" s="253" t="s">
        <v>56</v>
      </c>
      <c r="W55" s="253" t="s">
        <v>3557</v>
      </c>
      <c r="X55" s="117">
        <f>IF(K55="NTD",1,VLOOKUP(K55,'8.匯率'!B:D,2,FALSE))</f>
        <v>1</v>
      </c>
      <c r="Y55" s="138">
        <f t="shared" si="0"/>
        <v>139500</v>
      </c>
      <c r="Z55" s="117" t="str">
        <f>VLOOKUP(J55,'關係企業(人)'!A:C,3,FALSE)</f>
        <v>緯穎科技服務股份有限公司</v>
      </c>
    </row>
    <row r="56" spans="1:26">
      <c r="A56" s="253" t="s">
        <v>47</v>
      </c>
      <c r="B56" s="253" t="s">
        <v>1994</v>
      </c>
      <c r="C56" s="253" t="s">
        <v>2159</v>
      </c>
      <c r="D56" s="253" t="s">
        <v>58</v>
      </c>
      <c r="E56" s="255">
        <v>45775</v>
      </c>
      <c r="F56" s="255">
        <v>45775</v>
      </c>
      <c r="G56" s="253" t="s">
        <v>478</v>
      </c>
      <c r="H56" s="253"/>
      <c r="I56" s="253" t="s">
        <v>57</v>
      </c>
      <c r="J56" s="253" t="s">
        <v>55</v>
      </c>
      <c r="K56" s="253" t="s">
        <v>48</v>
      </c>
      <c r="L56" s="256">
        <v>110000</v>
      </c>
      <c r="M56" s="253" t="s">
        <v>48</v>
      </c>
      <c r="N56" s="256">
        <v>110000</v>
      </c>
      <c r="O56" s="253"/>
      <c r="P56" s="253" t="s">
        <v>683</v>
      </c>
      <c r="Q56" s="253"/>
      <c r="R56" s="253" t="s">
        <v>2160</v>
      </c>
      <c r="S56" s="253" t="s">
        <v>2598</v>
      </c>
      <c r="T56" s="255">
        <v>45791</v>
      </c>
      <c r="U56" s="253"/>
      <c r="V56" s="253" t="s">
        <v>56</v>
      </c>
      <c r="W56" s="253" t="s">
        <v>3558</v>
      </c>
      <c r="X56" s="117">
        <f>IF(K56="NTD",1,VLOOKUP(K56,'8.匯率'!B:D,2,FALSE))</f>
        <v>1</v>
      </c>
      <c r="Y56" s="138">
        <f t="shared" si="0"/>
        <v>110000</v>
      </c>
      <c r="Z56" s="117" t="str">
        <f>VLOOKUP(J56,'關係企業(人)'!A:C,3,FALSE)</f>
        <v>緯穎科技服務股份有限公司</v>
      </c>
    </row>
    <row r="57" spans="1:26">
      <c r="A57" s="253" t="s">
        <v>47</v>
      </c>
      <c r="B57" s="253" t="s">
        <v>1994</v>
      </c>
      <c r="C57" s="253" t="s">
        <v>2161</v>
      </c>
      <c r="D57" s="253" t="s">
        <v>58</v>
      </c>
      <c r="E57" s="255">
        <v>45775</v>
      </c>
      <c r="F57" s="255">
        <v>45775</v>
      </c>
      <c r="G57" s="253" t="s">
        <v>478</v>
      </c>
      <c r="H57" s="253"/>
      <c r="I57" s="253" t="s">
        <v>57</v>
      </c>
      <c r="J57" s="253" t="s">
        <v>55</v>
      </c>
      <c r="K57" s="253" t="s">
        <v>48</v>
      </c>
      <c r="L57" s="256">
        <v>138000</v>
      </c>
      <c r="M57" s="253" t="s">
        <v>48</v>
      </c>
      <c r="N57" s="256">
        <v>138000</v>
      </c>
      <c r="O57" s="253"/>
      <c r="P57" s="253" t="s">
        <v>683</v>
      </c>
      <c r="Q57" s="253"/>
      <c r="R57" s="253" t="s">
        <v>2162</v>
      </c>
      <c r="S57" s="253" t="s">
        <v>2599</v>
      </c>
      <c r="T57" s="255">
        <v>45791</v>
      </c>
      <c r="U57" s="253"/>
      <c r="V57" s="253" t="s">
        <v>56</v>
      </c>
      <c r="W57" s="253" t="s">
        <v>3559</v>
      </c>
      <c r="X57" s="117">
        <f>IF(K57="NTD",1,VLOOKUP(K57,'8.匯率'!B:D,2,FALSE))</f>
        <v>1</v>
      </c>
      <c r="Y57" s="138">
        <f t="shared" si="0"/>
        <v>138000</v>
      </c>
      <c r="Z57" s="117" t="str">
        <f>VLOOKUP(J57,'關係企業(人)'!A:C,3,FALSE)</f>
        <v>緯穎科技服務股份有限公司</v>
      </c>
    </row>
    <row r="58" spans="1:26">
      <c r="A58" s="253" t="s">
        <v>47</v>
      </c>
      <c r="B58" s="253" t="s">
        <v>1994</v>
      </c>
      <c r="C58" s="253" t="s">
        <v>2167</v>
      </c>
      <c r="D58" s="253" t="s">
        <v>58</v>
      </c>
      <c r="E58" s="255">
        <v>45775</v>
      </c>
      <c r="F58" s="255">
        <v>45775</v>
      </c>
      <c r="G58" s="253" t="s">
        <v>478</v>
      </c>
      <c r="H58" s="253"/>
      <c r="I58" s="253" t="s">
        <v>57</v>
      </c>
      <c r="J58" s="253" t="s">
        <v>55</v>
      </c>
      <c r="K58" s="253" t="s">
        <v>48</v>
      </c>
      <c r="L58" s="256">
        <v>139500</v>
      </c>
      <c r="M58" s="253" t="s">
        <v>48</v>
      </c>
      <c r="N58" s="256">
        <v>139500</v>
      </c>
      <c r="O58" s="253"/>
      <c r="P58" s="253" t="s">
        <v>683</v>
      </c>
      <c r="Q58" s="253"/>
      <c r="R58" s="253" t="s">
        <v>2168</v>
      </c>
      <c r="S58" s="253" t="s">
        <v>2602</v>
      </c>
      <c r="T58" s="255">
        <v>45791</v>
      </c>
      <c r="U58" s="253"/>
      <c r="V58" s="253" t="s">
        <v>56</v>
      </c>
      <c r="W58" s="253" t="s">
        <v>3560</v>
      </c>
      <c r="X58" s="117">
        <f>IF(K58="NTD",1,VLOOKUP(K58,'8.匯率'!B:D,2,FALSE))</f>
        <v>1</v>
      </c>
      <c r="Y58" s="138">
        <f t="shared" si="0"/>
        <v>139500</v>
      </c>
      <c r="Z58" s="117" t="str">
        <f>VLOOKUP(J58,'關係企業(人)'!A:C,3,FALSE)</f>
        <v>緯穎科技服務股份有限公司</v>
      </c>
    </row>
    <row r="59" spans="1:26">
      <c r="A59" s="253" t="s">
        <v>47</v>
      </c>
      <c r="B59" s="253" t="s">
        <v>1994</v>
      </c>
      <c r="C59" s="253" t="s">
        <v>2173</v>
      </c>
      <c r="D59" s="253" t="s">
        <v>58</v>
      </c>
      <c r="E59" s="255">
        <v>45775</v>
      </c>
      <c r="F59" s="255">
        <v>45775</v>
      </c>
      <c r="G59" s="253" t="s">
        <v>478</v>
      </c>
      <c r="H59" s="253"/>
      <c r="I59" s="253" t="s">
        <v>57</v>
      </c>
      <c r="J59" s="253" t="s">
        <v>55</v>
      </c>
      <c r="K59" s="253" t="s">
        <v>48</v>
      </c>
      <c r="L59" s="256">
        <v>99000</v>
      </c>
      <c r="M59" s="253" t="s">
        <v>48</v>
      </c>
      <c r="N59" s="256">
        <v>99000</v>
      </c>
      <c r="O59" s="253"/>
      <c r="P59" s="253" t="s">
        <v>683</v>
      </c>
      <c r="Q59" s="253"/>
      <c r="R59" s="253" t="s">
        <v>2174</v>
      </c>
      <c r="S59" s="253" t="s">
        <v>2605</v>
      </c>
      <c r="T59" s="255">
        <v>45791</v>
      </c>
      <c r="U59" s="253"/>
      <c r="V59" s="253" t="s">
        <v>56</v>
      </c>
      <c r="W59" s="253" t="s">
        <v>3561</v>
      </c>
      <c r="X59" s="117">
        <f>IF(K59="NTD",1,VLOOKUP(K59,'8.匯率'!B:D,2,FALSE))</f>
        <v>1</v>
      </c>
      <c r="Y59" s="138">
        <f t="shared" si="0"/>
        <v>99000</v>
      </c>
      <c r="Z59" s="117" t="str">
        <f>VLOOKUP(J59,'關係企業(人)'!A:C,3,FALSE)</f>
        <v>緯穎科技服務股份有限公司</v>
      </c>
    </row>
    <row r="60" spans="1:26">
      <c r="A60" s="253" t="s">
        <v>47</v>
      </c>
      <c r="B60" s="253" t="s">
        <v>1994</v>
      </c>
      <c r="C60" s="253" t="s">
        <v>2177</v>
      </c>
      <c r="D60" s="253" t="s">
        <v>58</v>
      </c>
      <c r="E60" s="255">
        <v>45775</v>
      </c>
      <c r="F60" s="255">
        <v>45775</v>
      </c>
      <c r="G60" s="253" t="s">
        <v>478</v>
      </c>
      <c r="H60" s="253"/>
      <c r="I60" s="253" t="s">
        <v>57</v>
      </c>
      <c r="J60" s="253" t="s">
        <v>55</v>
      </c>
      <c r="K60" s="253" t="s">
        <v>48</v>
      </c>
      <c r="L60" s="256">
        <v>155000</v>
      </c>
      <c r="M60" s="253" t="s">
        <v>48</v>
      </c>
      <c r="N60" s="256">
        <v>155000</v>
      </c>
      <c r="O60" s="253"/>
      <c r="P60" s="253" t="s">
        <v>683</v>
      </c>
      <c r="Q60" s="253"/>
      <c r="R60" s="253" t="s">
        <v>2178</v>
      </c>
      <c r="S60" s="253" t="s">
        <v>2607</v>
      </c>
      <c r="T60" s="255">
        <v>45791</v>
      </c>
      <c r="U60" s="253"/>
      <c r="V60" s="253" t="s">
        <v>56</v>
      </c>
      <c r="W60" s="253" t="s">
        <v>3562</v>
      </c>
      <c r="X60" s="117">
        <f>IF(K60="NTD",1,VLOOKUP(K60,'8.匯率'!B:D,2,FALSE))</f>
        <v>1</v>
      </c>
      <c r="Y60" s="138">
        <f t="shared" si="0"/>
        <v>155000</v>
      </c>
      <c r="Z60" s="117" t="str">
        <f>VLOOKUP(J60,'關係企業(人)'!A:C,3,FALSE)</f>
        <v>緯穎科技服務股份有限公司</v>
      </c>
    </row>
    <row r="61" spans="1:26">
      <c r="A61" s="253" t="s">
        <v>47</v>
      </c>
      <c r="B61" s="253" t="s">
        <v>1994</v>
      </c>
      <c r="C61" s="253" t="s">
        <v>2179</v>
      </c>
      <c r="D61" s="253" t="s">
        <v>58</v>
      </c>
      <c r="E61" s="255">
        <v>45775</v>
      </c>
      <c r="F61" s="255">
        <v>45775</v>
      </c>
      <c r="G61" s="253" t="s">
        <v>478</v>
      </c>
      <c r="H61" s="253"/>
      <c r="I61" s="253" t="s">
        <v>57</v>
      </c>
      <c r="J61" s="253" t="s">
        <v>55</v>
      </c>
      <c r="K61" s="253" t="s">
        <v>48</v>
      </c>
      <c r="L61" s="256">
        <v>132825</v>
      </c>
      <c r="M61" s="253" t="s">
        <v>48</v>
      </c>
      <c r="N61" s="256">
        <v>132825</v>
      </c>
      <c r="O61" s="253"/>
      <c r="P61" s="253" t="s">
        <v>683</v>
      </c>
      <c r="Q61" s="253"/>
      <c r="R61" s="253" t="s">
        <v>2180</v>
      </c>
      <c r="S61" s="253" t="s">
        <v>2608</v>
      </c>
      <c r="T61" s="255">
        <v>45791</v>
      </c>
      <c r="U61" s="253"/>
      <c r="V61" s="253" t="s">
        <v>56</v>
      </c>
      <c r="W61" s="253" t="s">
        <v>3563</v>
      </c>
      <c r="X61" s="117">
        <f>IF(K61="NTD",1,VLOOKUP(K61,'8.匯率'!B:D,2,FALSE))</f>
        <v>1</v>
      </c>
      <c r="Y61" s="138">
        <f t="shared" si="0"/>
        <v>132825</v>
      </c>
      <c r="Z61" s="117" t="str">
        <f>VLOOKUP(J61,'關係企業(人)'!A:C,3,FALSE)</f>
        <v>緯穎科技服務股份有限公司</v>
      </c>
    </row>
    <row r="62" spans="1:26">
      <c r="A62" s="253" t="s">
        <v>47</v>
      </c>
      <c r="B62" s="253" t="s">
        <v>1994</v>
      </c>
      <c r="C62" s="253" t="s">
        <v>2185</v>
      </c>
      <c r="D62" s="253" t="s">
        <v>58</v>
      </c>
      <c r="E62" s="255">
        <v>45775</v>
      </c>
      <c r="F62" s="255">
        <v>45775</v>
      </c>
      <c r="G62" s="253" t="s">
        <v>478</v>
      </c>
      <c r="H62" s="253"/>
      <c r="I62" s="253" t="s">
        <v>57</v>
      </c>
      <c r="J62" s="253" t="s">
        <v>55</v>
      </c>
      <c r="K62" s="253" t="s">
        <v>48</v>
      </c>
      <c r="L62" s="256">
        <v>110000</v>
      </c>
      <c r="M62" s="253" t="s">
        <v>48</v>
      </c>
      <c r="N62" s="256">
        <v>110000</v>
      </c>
      <c r="O62" s="253"/>
      <c r="P62" s="253" t="s">
        <v>683</v>
      </c>
      <c r="Q62" s="253"/>
      <c r="R62" s="253" t="s">
        <v>2186</v>
      </c>
      <c r="S62" s="253" t="s">
        <v>2611</v>
      </c>
      <c r="T62" s="255">
        <v>45791</v>
      </c>
      <c r="U62" s="253"/>
      <c r="V62" s="253" t="s">
        <v>56</v>
      </c>
      <c r="W62" s="253" t="s">
        <v>3564</v>
      </c>
      <c r="X62" s="117">
        <f>IF(K62="NTD",1,VLOOKUP(K62,'8.匯率'!B:D,2,FALSE))</f>
        <v>1</v>
      </c>
      <c r="Y62" s="138">
        <f t="shared" si="0"/>
        <v>110000</v>
      </c>
      <c r="Z62" s="117" t="str">
        <f>VLOOKUP(J62,'關係企業(人)'!A:C,3,FALSE)</f>
        <v>緯穎科技服務股份有限公司</v>
      </c>
    </row>
    <row r="63" spans="1:26">
      <c r="A63" s="253" t="s">
        <v>47</v>
      </c>
      <c r="B63" s="253" t="s">
        <v>1994</v>
      </c>
      <c r="C63" s="253" t="s">
        <v>2191</v>
      </c>
      <c r="D63" s="253" t="s">
        <v>58</v>
      </c>
      <c r="E63" s="255">
        <v>45775</v>
      </c>
      <c r="F63" s="255">
        <v>45775</v>
      </c>
      <c r="G63" s="253" t="s">
        <v>478</v>
      </c>
      <c r="H63" s="253"/>
      <c r="I63" s="253" t="s">
        <v>57</v>
      </c>
      <c r="J63" s="253" t="s">
        <v>55</v>
      </c>
      <c r="K63" s="253" t="s">
        <v>48</v>
      </c>
      <c r="L63" s="256">
        <v>75000</v>
      </c>
      <c r="M63" s="253" t="s">
        <v>48</v>
      </c>
      <c r="N63" s="256">
        <v>75000</v>
      </c>
      <c r="O63" s="253"/>
      <c r="P63" s="253" t="s">
        <v>683</v>
      </c>
      <c r="Q63" s="253"/>
      <c r="R63" s="253" t="s">
        <v>2192</v>
      </c>
      <c r="S63" s="253" t="s">
        <v>2614</v>
      </c>
      <c r="T63" s="255">
        <v>45791</v>
      </c>
      <c r="U63" s="253"/>
      <c r="V63" s="253" t="s">
        <v>56</v>
      </c>
      <c r="W63" s="253" t="s">
        <v>3565</v>
      </c>
      <c r="X63" s="117">
        <f>IF(K63="NTD",1,VLOOKUP(K63,'8.匯率'!B:D,2,FALSE))</f>
        <v>1</v>
      </c>
      <c r="Y63" s="138">
        <f t="shared" si="0"/>
        <v>75000</v>
      </c>
      <c r="Z63" s="117" t="str">
        <f>VLOOKUP(J63,'關係企業(人)'!A:C,3,FALSE)</f>
        <v>緯穎科技服務股份有限公司</v>
      </c>
    </row>
    <row r="64" spans="1:26">
      <c r="A64" s="253" t="s">
        <v>47</v>
      </c>
      <c r="B64" s="253" t="s">
        <v>1994</v>
      </c>
      <c r="C64" s="253" t="s">
        <v>2195</v>
      </c>
      <c r="D64" s="253" t="s">
        <v>58</v>
      </c>
      <c r="E64" s="255">
        <v>45775</v>
      </c>
      <c r="F64" s="255">
        <v>45775</v>
      </c>
      <c r="G64" s="253" t="s">
        <v>478</v>
      </c>
      <c r="H64" s="253"/>
      <c r="I64" s="253" t="s">
        <v>57</v>
      </c>
      <c r="J64" s="253" t="s">
        <v>55</v>
      </c>
      <c r="K64" s="253" t="s">
        <v>48</v>
      </c>
      <c r="L64" s="256">
        <v>107932</v>
      </c>
      <c r="M64" s="253" t="s">
        <v>48</v>
      </c>
      <c r="N64" s="256">
        <v>107932</v>
      </c>
      <c r="O64" s="253"/>
      <c r="P64" s="253" t="s">
        <v>683</v>
      </c>
      <c r="Q64" s="253"/>
      <c r="R64" s="253" t="s">
        <v>2196</v>
      </c>
      <c r="S64" s="253" t="s">
        <v>2616</v>
      </c>
      <c r="T64" s="255">
        <v>45791</v>
      </c>
      <c r="U64" s="253"/>
      <c r="V64" s="253" t="s">
        <v>56</v>
      </c>
      <c r="W64" s="253" t="s">
        <v>3566</v>
      </c>
      <c r="X64" s="117">
        <f>IF(K64="NTD",1,VLOOKUP(K64,'8.匯率'!B:D,2,FALSE))</f>
        <v>1</v>
      </c>
      <c r="Y64" s="138">
        <f t="shared" si="0"/>
        <v>107932</v>
      </c>
      <c r="Z64" s="117" t="str">
        <f>VLOOKUP(J64,'關係企業(人)'!A:C,3,FALSE)</f>
        <v>緯穎科技服務股份有限公司</v>
      </c>
    </row>
    <row r="65" spans="1:26">
      <c r="A65" s="253" t="s">
        <v>47</v>
      </c>
      <c r="B65" s="253" t="s">
        <v>1994</v>
      </c>
      <c r="C65" s="253" t="s">
        <v>2217</v>
      </c>
      <c r="D65" s="253" t="s">
        <v>58</v>
      </c>
      <c r="E65" s="255">
        <v>45775</v>
      </c>
      <c r="F65" s="255">
        <v>45775</v>
      </c>
      <c r="G65" s="253" t="s">
        <v>478</v>
      </c>
      <c r="H65" s="253"/>
      <c r="I65" s="253" t="s">
        <v>702</v>
      </c>
      <c r="J65" s="253" t="s">
        <v>700</v>
      </c>
      <c r="K65" s="253" t="s">
        <v>48</v>
      </c>
      <c r="L65" s="256">
        <v>138000</v>
      </c>
      <c r="M65" s="253" t="s">
        <v>48</v>
      </c>
      <c r="N65" s="256">
        <v>138000</v>
      </c>
      <c r="O65" s="253"/>
      <c r="P65" s="253" t="s">
        <v>680</v>
      </c>
      <c r="Q65" s="253"/>
      <c r="R65" s="253" t="s">
        <v>2218</v>
      </c>
      <c r="S65" s="253" t="s">
        <v>2625</v>
      </c>
      <c r="T65" s="255">
        <v>45791</v>
      </c>
      <c r="U65" s="253"/>
      <c r="V65" s="253" t="s">
        <v>701</v>
      </c>
      <c r="W65" s="253" t="s">
        <v>3567</v>
      </c>
      <c r="X65" s="117">
        <f>IF(K65="NTD",1,VLOOKUP(K65,'8.匯率'!B:D,2,FALSE))</f>
        <v>1</v>
      </c>
      <c r="Y65" s="138">
        <f t="shared" si="0"/>
        <v>138000</v>
      </c>
      <c r="Z65" s="117" t="str">
        <f>VLOOKUP(J65,'關係企業(人)'!A:C,3,FALSE)</f>
        <v>緯育股份有限公司</v>
      </c>
    </row>
    <row r="66" spans="1:26">
      <c r="A66" s="253" t="s">
        <v>47</v>
      </c>
      <c r="B66" s="253" t="s">
        <v>1994</v>
      </c>
      <c r="C66" s="253" t="s">
        <v>2201</v>
      </c>
      <c r="D66" s="253" t="s">
        <v>58</v>
      </c>
      <c r="E66" s="255">
        <v>45775</v>
      </c>
      <c r="F66" s="255">
        <v>45775</v>
      </c>
      <c r="G66" s="253" t="s">
        <v>478</v>
      </c>
      <c r="H66" s="253"/>
      <c r="I66" s="253" t="s">
        <v>57</v>
      </c>
      <c r="J66" s="253" t="s">
        <v>55</v>
      </c>
      <c r="K66" s="253" t="s">
        <v>48</v>
      </c>
      <c r="L66" s="256">
        <v>125000</v>
      </c>
      <c r="M66" s="253" t="s">
        <v>48</v>
      </c>
      <c r="N66" s="256">
        <v>125000</v>
      </c>
      <c r="O66" s="253"/>
      <c r="P66" s="253" t="s">
        <v>683</v>
      </c>
      <c r="Q66" s="253"/>
      <c r="R66" s="253" t="s">
        <v>2202</v>
      </c>
      <c r="S66" s="253" t="s">
        <v>2623</v>
      </c>
      <c r="T66" s="255">
        <v>45791</v>
      </c>
      <c r="U66" s="253"/>
      <c r="V66" s="253" t="s">
        <v>56</v>
      </c>
      <c r="W66" s="253" t="s">
        <v>3568</v>
      </c>
      <c r="X66" s="117">
        <f>IF(K66="NTD",1,VLOOKUP(K66,'8.匯率'!B:D,2,FALSE))</f>
        <v>1</v>
      </c>
      <c r="Y66" s="138">
        <f t="shared" si="0"/>
        <v>125000</v>
      </c>
      <c r="Z66" s="117" t="str">
        <f>VLOOKUP(J66,'關係企業(人)'!A:C,3,FALSE)</f>
        <v>緯穎科技服務股份有限公司</v>
      </c>
    </row>
    <row r="67" spans="1:26">
      <c r="A67" s="253" t="s">
        <v>47</v>
      </c>
      <c r="B67" s="253" t="s">
        <v>1994</v>
      </c>
      <c r="C67" s="253" t="s">
        <v>2219</v>
      </c>
      <c r="D67" s="253" t="s">
        <v>58</v>
      </c>
      <c r="E67" s="255">
        <v>45775</v>
      </c>
      <c r="F67" s="255">
        <v>45775</v>
      </c>
      <c r="G67" s="253" t="s">
        <v>478</v>
      </c>
      <c r="H67" s="253"/>
      <c r="I67" s="253" t="s">
        <v>50</v>
      </c>
      <c r="J67" s="253" t="s">
        <v>38</v>
      </c>
      <c r="K67" s="253" t="s">
        <v>48</v>
      </c>
      <c r="L67" s="256">
        <v>155000</v>
      </c>
      <c r="M67" s="253" t="s">
        <v>48</v>
      </c>
      <c r="N67" s="256">
        <v>155000</v>
      </c>
      <c r="O67" s="253"/>
      <c r="P67" s="253" t="s">
        <v>680</v>
      </c>
      <c r="Q67" s="253"/>
      <c r="R67" s="253" t="s">
        <v>2220</v>
      </c>
      <c r="S67" s="253" t="s">
        <v>2535</v>
      </c>
      <c r="T67" s="255">
        <v>45792</v>
      </c>
      <c r="U67" s="253"/>
      <c r="V67" s="253" t="s">
        <v>698</v>
      </c>
      <c r="W67" s="253" t="s">
        <v>3569</v>
      </c>
      <c r="X67" s="117">
        <f>IF(K67="NTD",1,VLOOKUP(K67,'8.匯率'!B:D,2,FALSE))</f>
        <v>1</v>
      </c>
      <c r="Y67" s="138">
        <f t="shared" ref="Y67:Y130" si="1">L67*X67</f>
        <v>155000</v>
      </c>
      <c r="Z67" s="117" t="str">
        <f>VLOOKUP(J67,'關係企業(人)'!A:C,3,FALSE)</f>
        <v>緯創資通股份有限公司</v>
      </c>
    </row>
    <row r="68" spans="1:26">
      <c r="A68" s="253" t="s">
        <v>47</v>
      </c>
      <c r="B68" s="253" t="s">
        <v>1994</v>
      </c>
      <c r="C68" s="253" t="s">
        <v>2221</v>
      </c>
      <c r="D68" s="253" t="s">
        <v>58</v>
      </c>
      <c r="E68" s="255">
        <v>45775</v>
      </c>
      <c r="F68" s="255">
        <v>45775</v>
      </c>
      <c r="G68" s="253" t="s">
        <v>478</v>
      </c>
      <c r="H68" s="253"/>
      <c r="I68" s="253" t="s">
        <v>50</v>
      </c>
      <c r="J68" s="253" t="s">
        <v>38</v>
      </c>
      <c r="K68" s="253" t="s">
        <v>48</v>
      </c>
      <c r="L68" s="256">
        <v>155000</v>
      </c>
      <c r="M68" s="253" t="s">
        <v>48</v>
      </c>
      <c r="N68" s="256">
        <v>155000</v>
      </c>
      <c r="O68" s="253"/>
      <c r="P68" s="253" t="s">
        <v>680</v>
      </c>
      <c r="Q68" s="253"/>
      <c r="R68" s="253" t="s">
        <v>2222</v>
      </c>
      <c r="S68" s="253" t="s">
        <v>2536</v>
      </c>
      <c r="T68" s="255">
        <v>45792</v>
      </c>
      <c r="U68" s="253"/>
      <c r="V68" s="253" t="s">
        <v>698</v>
      </c>
      <c r="W68" s="253" t="s">
        <v>3570</v>
      </c>
      <c r="X68" s="117">
        <f>IF(K68="NTD",1,VLOOKUP(K68,'8.匯率'!B:D,2,FALSE))</f>
        <v>1</v>
      </c>
      <c r="Y68" s="138">
        <f t="shared" si="1"/>
        <v>155000</v>
      </c>
      <c r="Z68" s="117" t="str">
        <f>VLOOKUP(J68,'關係企業(人)'!A:C,3,FALSE)</f>
        <v>緯創資通股份有限公司</v>
      </c>
    </row>
    <row r="69" spans="1:26">
      <c r="A69" s="253" t="s">
        <v>47</v>
      </c>
      <c r="B69" s="253" t="s">
        <v>1994</v>
      </c>
      <c r="C69" s="253" t="s">
        <v>2223</v>
      </c>
      <c r="D69" s="253" t="s">
        <v>58</v>
      </c>
      <c r="E69" s="255">
        <v>45775</v>
      </c>
      <c r="F69" s="255">
        <v>45775</v>
      </c>
      <c r="G69" s="253" t="s">
        <v>478</v>
      </c>
      <c r="H69" s="253"/>
      <c r="I69" s="253" t="s">
        <v>50</v>
      </c>
      <c r="J69" s="253" t="s">
        <v>38</v>
      </c>
      <c r="K69" s="253" t="s">
        <v>48</v>
      </c>
      <c r="L69" s="256">
        <v>138000</v>
      </c>
      <c r="M69" s="253" t="s">
        <v>48</v>
      </c>
      <c r="N69" s="256">
        <v>138000</v>
      </c>
      <c r="O69" s="253"/>
      <c r="P69" s="253" t="s">
        <v>680</v>
      </c>
      <c r="Q69" s="253"/>
      <c r="R69" s="253" t="s">
        <v>2224</v>
      </c>
      <c r="S69" s="253" t="s">
        <v>2537</v>
      </c>
      <c r="T69" s="255">
        <v>45792</v>
      </c>
      <c r="U69" s="253"/>
      <c r="V69" s="253" t="s">
        <v>698</v>
      </c>
      <c r="W69" s="253" t="s">
        <v>3571</v>
      </c>
      <c r="X69" s="117">
        <f>IF(K69="NTD",1,VLOOKUP(K69,'8.匯率'!B:D,2,FALSE))</f>
        <v>1</v>
      </c>
      <c r="Y69" s="138">
        <f t="shared" si="1"/>
        <v>138000</v>
      </c>
      <c r="Z69" s="117" t="str">
        <f>VLOOKUP(J69,'關係企業(人)'!A:C,3,FALSE)</f>
        <v>緯創資通股份有限公司</v>
      </c>
    </row>
    <row r="70" spans="1:26">
      <c r="A70" s="253" t="s">
        <v>47</v>
      </c>
      <c r="B70" s="253" t="s">
        <v>1994</v>
      </c>
      <c r="C70" s="253" t="s">
        <v>2225</v>
      </c>
      <c r="D70" s="253" t="s">
        <v>58</v>
      </c>
      <c r="E70" s="255">
        <v>45775</v>
      </c>
      <c r="F70" s="255">
        <v>45775</v>
      </c>
      <c r="G70" s="253" t="s">
        <v>478</v>
      </c>
      <c r="H70" s="253"/>
      <c r="I70" s="253" t="s">
        <v>50</v>
      </c>
      <c r="J70" s="253" t="s">
        <v>38</v>
      </c>
      <c r="K70" s="253" t="s">
        <v>48</v>
      </c>
      <c r="L70" s="256">
        <v>164650</v>
      </c>
      <c r="M70" s="253" t="s">
        <v>48</v>
      </c>
      <c r="N70" s="256">
        <v>164650</v>
      </c>
      <c r="O70" s="253"/>
      <c r="P70" s="253" t="s">
        <v>680</v>
      </c>
      <c r="Q70" s="253"/>
      <c r="R70" s="253" t="s">
        <v>2226</v>
      </c>
      <c r="S70" s="253" t="s">
        <v>2538</v>
      </c>
      <c r="T70" s="255">
        <v>45792</v>
      </c>
      <c r="U70" s="253"/>
      <c r="V70" s="253" t="s">
        <v>698</v>
      </c>
      <c r="W70" s="253" t="s">
        <v>3572</v>
      </c>
      <c r="X70" s="117">
        <f>IF(K70="NTD",1,VLOOKUP(K70,'8.匯率'!B:D,2,FALSE))</f>
        <v>1</v>
      </c>
      <c r="Y70" s="138">
        <f t="shared" si="1"/>
        <v>164650</v>
      </c>
      <c r="Z70" s="117" t="str">
        <f>VLOOKUP(J70,'關係企業(人)'!A:C,3,FALSE)</f>
        <v>緯創資通股份有限公司</v>
      </c>
    </row>
    <row r="71" spans="1:26">
      <c r="A71" s="253" t="s">
        <v>47</v>
      </c>
      <c r="B71" s="253" t="s">
        <v>1994</v>
      </c>
      <c r="C71" s="253" t="s">
        <v>2227</v>
      </c>
      <c r="D71" s="253" t="s">
        <v>58</v>
      </c>
      <c r="E71" s="255">
        <v>45775</v>
      </c>
      <c r="F71" s="255">
        <v>45775</v>
      </c>
      <c r="G71" s="253" t="s">
        <v>478</v>
      </c>
      <c r="H71" s="253"/>
      <c r="I71" s="253" t="s">
        <v>50</v>
      </c>
      <c r="J71" s="253" t="s">
        <v>38</v>
      </c>
      <c r="K71" s="253" t="s">
        <v>48</v>
      </c>
      <c r="L71" s="256">
        <v>155000</v>
      </c>
      <c r="M71" s="253" t="s">
        <v>48</v>
      </c>
      <c r="N71" s="256">
        <v>155000</v>
      </c>
      <c r="O71" s="253"/>
      <c r="P71" s="253" t="s">
        <v>680</v>
      </c>
      <c r="Q71" s="253"/>
      <c r="R71" s="253" t="s">
        <v>2228</v>
      </c>
      <c r="S71" s="253" t="s">
        <v>2539</v>
      </c>
      <c r="T71" s="255">
        <v>45792</v>
      </c>
      <c r="U71" s="253"/>
      <c r="V71" s="253" t="s">
        <v>698</v>
      </c>
      <c r="W71" s="253" t="s">
        <v>3573</v>
      </c>
      <c r="X71" s="117">
        <f>IF(K71="NTD",1,VLOOKUP(K71,'8.匯率'!B:D,2,FALSE))</f>
        <v>1</v>
      </c>
      <c r="Y71" s="138">
        <f t="shared" si="1"/>
        <v>155000</v>
      </c>
      <c r="Z71" s="117" t="str">
        <f>VLOOKUP(J71,'關係企業(人)'!A:C,3,FALSE)</f>
        <v>緯創資通股份有限公司</v>
      </c>
    </row>
    <row r="72" spans="1:26">
      <c r="A72" s="253" t="s">
        <v>47</v>
      </c>
      <c r="B72" s="253" t="s">
        <v>1994</v>
      </c>
      <c r="C72" s="253" t="s">
        <v>2229</v>
      </c>
      <c r="D72" s="253" t="s">
        <v>58</v>
      </c>
      <c r="E72" s="255">
        <v>45775</v>
      </c>
      <c r="F72" s="255">
        <v>45775</v>
      </c>
      <c r="G72" s="253" t="s">
        <v>478</v>
      </c>
      <c r="H72" s="253"/>
      <c r="I72" s="253" t="s">
        <v>50</v>
      </c>
      <c r="J72" s="253" t="s">
        <v>38</v>
      </c>
      <c r="K72" s="253" t="s">
        <v>48</v>
      </c>
      <c r="L72" s="256">
        <v>160200</v>
      </c>
      <c r="M72" s="253" t="s">
        <v>48</v>
      </c>
      <c r="N72" s="256">
        <v>160200</v>
      </c>
      <c r="O72" s="253"/>
      <c r="P72" s="253" t="s">
        <v>680</v>
      </c>
      <c r="Q72" s="253"/>
      <c r="R72" s="253" t="s">
        <v>2230</v>
      </c>
      <c r="S72" s="253" t="s">
        <v>2540</v>
      </c>
      <c r="T72" s="255">
        <v>45792</v>
      </c>
      <c r="U72" s="253"/>
      <c r="V72" s="253" t="s">
        <v>698</v>
      </c>
      <c r="W72" s="253" t="s">
        <v>3574</v>
      </c>
      <c r="X72" s="117">
        <f>IF(K72="NTD",1,VLOOKUP(K72,'8.匯率'!B:D,2,FALSE))</f>
        <v>1</v>
      </c>
      <c r="Y72" s="138">
        <f t="shared" si="1"/>
        <v>160200</v>
      </c>
      <c r="Z72" s="117" t="str">
        <f>VLOOKUP(J72,'關係企業(人)'!A:C,3,FALSE)</f>
        <v>緯創資通股份有限公司</v>
      </c>
    </row>
    <row r="73" spans="1:26">
      <c r="A73" s="253" t="s">
        <v>47</v>
      </c>
      <c r="B73" s="253" t="s">
        <v>1994</v>
      </c>
      <c r="C73" s="253" t="s">
        <v>2231</v>
      </c>
      <c r="D73" s="253" t="s">
        <v>58</v>
      </c>
      <c r="E73" s="255">
        <v>45775</v>
      </c>
      <c r="F73" s="255">
        <v>45775</v>
      </c>
      <c r="G73" s="253" t="s">
        <v>478</v>
      </c>
      <c r="H73" s="253"/>
      <c r="I73" s="253" t="s">
        <v>50</v>
      </c>
      <c r="J73" s="253" t="s">
        <v>38</v>
      </c>
      <c r="K73" s="253" t="s">
        <v>48</v>
      </c>
      <c r="L73" s="256">
        <v>131750</v>
      </c>
      <c r="M73" s="253" t="s">
        <v>48</v>
      </c>
      <c r="N73" s="256">
        <v>131750</v>
      </c>
      <c r="O73" s="253"/>
      <c r="P73" s="253" t="s">
        <v>680</v>
      </c>
      <c r="Q73" s="253"/>
      <c r="R73" s="253" t="s">
        <v>2232</v>
      </c>
      <c r="S73" s="253" t="s">
        <v>2541</v>
      </c>
      <c r="T73" s="255">
        <v>45792</v>
      </c>
      <c r="U73" s="253"/>
      <c r="V73" s="253" t="s">
        <v>698</v>
      </c>
      <c r="W73" s="253" t="s">
        <v>3575</v>
      </c>
      <c r="X73" s="117">
        <f>IF(K73="NTD",1,VLOOKUP(K73,'8.匯率'!B:D,2,FALSE))</f>
        <v>1</v>
      </c>
      <c r="Y73" s="138">
        <f t="shared" si="1"/>
        <v>131750</v>
      </c>
      <c r="Z73" s="117" t="str">
        <f>VLOOKUP(J73,'關係企業(人)'!A:C,3,FALSE)</f>
        <v>緯創資通股份有限公司</v>
      </c>
    </row>
    <row r="74" spans="1:26">
      <c r="A74" s="253" t="s">
        <v>47</v>
      </c>
      <c r="B74" s="253" t="s">
        <v>1994</v>
      </c>
      <c r="C74" s="253" t="s">
        <v>2207</v>
      </c>
      <c r="D74" s="253" t="s">
        <v>58</v>
      </c>
      <c r="E74" s="255">
        <v>45775</v>
      </c>
      <c r="F74" s="255">
        <v>45775</v>
      </c>
      <c r="G74" s="253" t="s">
        <v>478</v>
      </c>
      <c r="H74" s="253"/>
      <c r="I74" s="253" t="s">
        <v>50</v>
      </c>
      <c r="J74" s="253" t="s">
        <v>38</v>
      </c>
      <c r="K74" s="253" t="s">
        <v>48</v>
      </c>
      <c r="L74" s="256">
        <v>160200</v>
      </c>
      <c r="M74" s="253" t="s">
        <v>48</v>
      </c>
      <c r="N74" s="256">
        <v>160200</v>
      </c>
      <c r="O74" s="253"/>
      <c r="P74" s="253" t="s">
        <v>680</v>
      </c>
      <c r="Q74" s="253"/>
      <c r="R74" s="253" t="s">
        <v>2208</v>
      </c>
      <c r="S74" s="253" t="s">
        <v>2622</v>
      </c>
      <c r="T74" s="255">
        <v>45792</v>
      </c>
      <c r="U74" s="253"/>
      <c r="V74" s="253" t="s">
        <v>143</v>
      </c>
      <c r="W74" s="253" t="s">
        <v>3576</v>
      </c>
      <c r="X74" s="117">
        <f>IF(K74="NTD",1,VLOOKUP(K74,'8.匯率'!B:D,2,FALSE))</f>
        <v>1</v>
      </c>
      <c r="Y74" s="138">
        <f t="shared" si="1"/>
        <v>160200</v>
      </c>
      <c r="Z74" s="117" t="str">
        <f>VLOOKUP(J74,'關係企業(人)'!A:C,3,FALSE)</f>
        <v>緯創資通股份有限公司</v>
      </c>
    </row>
    <row r="75" spans="1:26">
      <c r="A75" s="253" t="s">
        <v>47</v>
      </c>
      <c r="B75" s="253" t="s">
        <v>1994</v>
      </c>
      <c r="C75" s="253" t="s">
        <v>2209</v>
      </c>
      <c r="D75" s="253" t="s">
        <v>58</v>
      </c>
      <c r="E75" s="255">
        <v>45775</v>
      </c>
      <c r="F75" s="255">
        <v>45775</v>
      </c>
      <c r="G75" s="253" t="s">
        <v>478</v>
      </c>
      <c r="H75" s="253"/>
      <c r="I75" s="253" t="s">
        <v>50</v>
      </c>
      <c r="J75" s="253" t="s">
        <v>38</v>
      </c>
      <c r="K75" s="253" t="s">
        <v>48</v>
      </c>
      <c r="L75" s="256">
        <v>20700</v>
      </c>
      <c r="M75" s="253" t="s">
        <v>48</v>
      </c>
      <c r="N75" s="256">
        <v>20700</v>
      </c>
      <c r="O75" s="253"/>
      <c r="P75" s="253" t="s">
        <v>680</v>
      </c>
      <c r="Q75" s="253"/>
      <c r="R75" s="253" t="s">
        <v>2210</v>
      </c>
      <c r="S75" s="253" t="s">
        <v>2629</v>
      </c>
      <c r="T75" s="255">
        <v>45792</v>
      </c>
      <c r="U75" s="253"/>
      <c r="V75" s="253" t="s">
        <v>143</v>
      </c>
      <c r="W75" s="253" t="s">
        <v>3577</v>
      </c>
      <c r="X75" s="117">
        <f>IF(K75="NTD",1,VLOOKUP(K75,'8.匯率'!B:D,2,FALSE))</f>
        <v>1</v>
      </c>
      <c r="Y75" s="138">
        <f t="shared" si="1"/>
        <v>20700</v>
      </c>
      <c r="Z75" s="117" t="str">
        <f>VLOOKUP(J75,'關係企業(人)'!A:C,3,FALSE)</f>
        <v>緯創資通股份有限公司</v>
      </c>
    </row>
    <row r="76" spans="1:26">
      <c r="A76" s="253" t="s">
        <v>47</v>
      </c>
      <c r="B76" s="253" t="s">
        <v>1994</v>
      </c>
      <c r="C76" s="253" t="s">
        <v>2211</v>
      </c>
      <c r="D76" s="253" t="s">
        <v>58</v>
      </c>
      <c r="E76" s="255">
        <v>45775</v>
      </c>
      <c r="F76" s="255">
        <v>45775</v>
      </c>
      <c r="G76" s="253" t="s">
        <v>478</v>
      </c>
      <c r="H76" s="253"/>
      <c r="I76" s="253" t="s">
        <v>50</v>
      </c>
      <c r="J76" s="253" t="s">
        <v>38</v>
      </c>
      <c r="K76" s="253" t="s">
        <v>48</v>
      </c>
      <c r="L76" s="256">
        <v>131100</v>
      </c>
      <c r="M76" s="253" t="s">
        <v>48</v>
      </c>
      <c r="N76" s="256">
        <v>131100</v>
      </c>
      <c r="O76" s="253"/>
      <c r="P76" s="253" t="s">
        <v>680</v>
      </c>
      <c r="Q76" s="253"/>
      <c r="R76" s="253" t="s">
        <v>2212</v>
      </c>
      <c r="S76" s="253" t="s">
        <v>2630</v>
      </c>
      <c r="T76" s="255">
        <v>45792</v>
      </c>
      <c r="U76" s="253"/>
      <c r="V76" s="253" t="s">
        <v>143</v>
      </c>
      <c r="W76" s="253" t="s">
        <v>3578</v>
      </c>
      <c r="X76" s="117">
        <f>IF(K76="NTD",1,VLOOKUP(K76,'8.匯率'!B:D,2,FALSE))</f>
        <v>1</v>
      </c>
      <c r="Y76" s="138">
        <f t="shared" si="1"/>
        <v>131100</v>
      </c>
      <c r="Z76" s="117" t="str">
        <f>VLOOKUP(J76,'關係企業(人)'!A:C,3,FALSE)</f>
        <v>緯創資通股份有限公司</v>
      </c>
    </row>
    <row r="77" spans="1:26">
      <c r="A77" s="253" t="s">
        <v>47</v>
      </c>
      <c r="B77" s="253" t="s">
        <v>1994</v>
      </c>
      <c r="C77" s="253" t="s">
        <v>2213</v>
      </c>
      <c r="D77" s="253" t="s">
        <v>58</v>
      </c>
      <c r="E77" s="255">
        <v>45775</v>
      </c>
      <c r="F77" s="255">
        <v>45775</v>
      </c>
      <c r="G77" s="253" t="s">
        <v>478</v>
      </c>
      <c r="H77" s="253"/>
      <c r="I77" s="253" t="s">
        <v>50</v>
      </c>
      <c r="J77" s="253" t="s">
        <v>38</v>
      </c>
      <c r="K77" s="253" t="s">
        <v>48</v>
      </c>
      <c r="L77" s="256">
        <v>110000</v>
      </c>
      <c r="M77" s="253" t="s">
        <v>48</v>
      </c>
      <c r="N77" s="256">
        <v>110000</v>
      </c>
      <c r="O77" s="253"/>
      <c r="P77" s="253" t="s">
        <v>680</v>
      </c>
      <c r="Q77" s="253"/>
      <c r="R77" s="253" t="s">
        <v>2214</v>
      </c>
      <c r="S77" s="253" t="s">
        <v>2631</v>
      </c>
      <c r="T77" s="255">
        <v>45792</v>
      </c>
      <c r="U77" s="253"/>
      <c r="V77" s="253" t="s">
        <v>143</v>
      </c>
      <c r="W77" s="253" t="s">
        <v>3579</v>
      </c>
      <c r="X77" s="117">
        <f>IF(K77="NTD",1,VLOOKUP(K77,'8.匯率'!B:D,2,FALSE))</f>
        <v>1</v>
      </c>
      <c r="Y77" s="138">
        <f t="shared" si="1"/>
        <v>110000</v>
      </c>
      <c r="Z77" s="117" t="str">
        <f>VLOOKUP(J77,'關係企業(人)'!A:C,3,FALSE)</f>
        <v>緯創資通股份有限公司</v>
      </c>
    </row>
    <row r="78" spans="1:26">
      <c r="A78" s="253" t="s">
        <v>47</v>
      </c>
      <c r="B78" s="253" t="s">
        <v>1994</v>
      </c>
      <c r="C78" s="253" t="s">
        <v>2215</v>
      </c>
      <c r="D78" s="253" t="s">
        <v>58</v>
      </c>
      <c r="E78" s="255">
        <v>45775</v>
      </c>
      <c r="F78" s="255">
        <v>45775</v>
      </c>
      <c r="G78" s="253" t="s">
        <v>478</v>
      </c>
      <c r="H78" s="253"/>
      <c r="I78" s="253" t="s">
        <v>50</v>
      </c>
      <c r="J78" s="253" t="s">
        <v>38</v>
      </c>
      <c r="K78" s="253" t="s">
        <v>48</v>
      </c>
      <c r="L78" s="256">
        <v>138000</v>
      </c>
      <c r="M78" s="253" t="s">
        <v>48</v>
      </c>
      <c r="N78" s="256">
        <v>138000</v>
      </c>
      <c r="O78" s="253"/>
      <c r="P78" s="253" t="s">
        <v>680</v>
      </c>
      <c r="Q78" s="253"/>
      <c r="R78" s="253" t="s">
        <v>2216</v>
      </c>
      <c r="S78" s="253" t="s">
        <v>2632</v>
      </c>
      <c r="T78" s="255">
        <v>45792</v>
      </c>
      <c r="U78" s="253"/>
      <c r="V78" s="253" t="s">
        <v>675</v>
      </c>
      <c r="W78" s="253" t="s">
        <v>3580</v>
      </c>
      <c r="X78" s="117">
        <f>IF(K78="NTD",1,VLOOKUP(K78,'8.匯率'!B:D,2,FALSE))</f>
        <v>1</v>
      </c>
      <c r="Y78" s="138">
        <f t="shared" si="1"/>
        <v>138000</v>
      </c>
      <c r="Z78" s="117" t="str">
        <f>VLOOKUP(J78,'關係企業(人)'!A:C,3,FALSE)</f>
        <v>緯創資通股份有限公司</v>
      </c>
    </row>
    <row r="79" spans="1:26">
      <c r="A79" s="253" t="s">
        <v>47</v>
      </c>
      <c r="B79" s="253" t="s">
        <v>1994</v>
      </c>
      <c r="C79" s="253" t="s">
        <v>2041</v>
      </c>
      <c r="D79" s="253" t="s">
        <v>58</v>
      </c>
      <c r="E79" s="255">
        <v>45775</v>
      </c>
      <c r="F79" s="255">
        <v>45775</v>
      </c>
      <c r="G79" s="253" t="s">
        <v>478</v>
      </c>
      <c r="H79" s="253"/>
      <c r="I79" s="253" t="s">
        <v>50</v>
      </c>
      <c r="J79" s="253" t="s">
        <v>38</v>
      </c>
      <c r="K79" s="253" t="s">
        <v>48</v>
      </c>
      <c r="L79" s="256">
        <v>131100</v>
      </c>
      <c r="M79" s="253" t="s">
        <v>48</v>
      </c>
      <c r="N79" s="256">
        <v>131100</v>
      </c>
      <c r="O79" s="253"/>
      <c r="P79" s="253" t="s">
        <v>681</v>
      </c>
      <c r="Q79" s="253"/>
      <c r="R79" s="253" t="s">
        <v>2042</v>
      </c>
      <c r="S79" s="253" t="s">
        <v>2543</v>
      </c>
      <c r="T79" s="255">
        <v>45792</v>
      </c>
      <c r="U79" s="253"/>
      <c r="V79" s="253" t="s">
        <v>54</v>
      </c>
      <c r="W79" s="253" t="s">
        <v>3581</v>
      </c>
      <c r="X79" s="117">
        <f>IF(K79="NTD",1,VLOOKUP(K79,'8.匯率'!B:D,2,FALSE))</f>
        <v>1</v>
      </c>
      <c r="Y79" s="138">
        <f t="shared" si="1"/>
        <v>131100</v>
      </c>
      <c r="Z79" s="117" t="str">
        <f>VLOOKUP(J79,'關係企業(人)'!A:C,3,FALSE)</f>
        <v>緯創資通股份有限公司</v>
      </c>
    </row>
    <row r="80" spans="1:26">
      <c r="A80" s="253" t="s">
        <v>47</v>
      </c>
      <c r="B80" s="253" t="s">
        <v>1994</v>
      </c>
      <c r="C80" s="253" t="s">
        <v>2079</v>
      </c>
      <c r="D80" s="253" t="s">
        <v>58</v>
      </c>
      <c r="E80" s="255">
        <v>45775</v>
      </c>
      <c r="F80" s="255">
        <v>45775</v>
      </c>
      <c r="G80" s="253" t="s">
        <v>478</v>
      </c>
      <c r="H80" s="253"/>
      <c r="I80" s="253" t="s">
        <v>50</v>
      </c>
      <c r="J80" s="253" t="s">
        <v>38</v>
      </c>
      <c r="K80" s="253" t="s">
        <v>48</v>
      </c>
      <c r="L80" s="256">
        <v>138000</v>
      </c>
      <c r="M80" s="253" t="s">
        <v>48</v>
      </c>
      <c r="N80" s="256">
        <v>138000</v>
      </c>
      <c r="O80" s="253"/>
      <c r="P80" s="253" t="s">
        <v>682</v>
      </c>
      <c r="Q80" s="253"/>
      <c r="R80" s="253" t="s">
        <v>2080</v>
      </c>
      <c r="S80" s="253" t="s">
        <v>2545</v>
      </c>
      <c r="T80" s="255">
        <v>45792</v>
      </c>
      <c r="U80" s="253"/>
      <c r="V80" s="253" t="s">
        <v>53</v>
      </c>
      <c r="W80" s="253" t="s">
        <v>3582</v>
      </c>
      <c r="X80" s="117">
        <f>IF(K80="NTD",1,VLOOKUP(K80,'8.匯率'!B:D,2,FALSE))</f>
        <v>1</v>
      </c>
      <c r="Y80" s="138">
        <f t="shared" si="1"/>
        <v>138000</v>
      </c>
      <c r="Z80" s="117" t="str">
        <f>VLOOKUP(J80,'關係企業(人)'!A:C,3,FALSE)</f>
        <v>緯創資通股份有限公司</v>
      </c>
    </row>
    <row r="81" spans="1:26">
      <c r="A81" s="253" t="s">
        <v>47</v>
      </c>
      <c r="B81" s="253" t="s">
        <v>1994</v>
      </c>
      <c r="C81" s="253" t="s">
        <v>2081</v>
      </c>
      <c r="D81" s="253" t="s">
        <v>58</v>
      </c>
      <c r="E81" s="255">
        <v>45775</v>
      </c>
      <c r="F81" s="255">
        <v>45775</v>
      </c>
      <c r="G81" s="253" t="s">
        <v>478</v>
      </c>
      <c r="H81" s="253"/>
      <c r="I81" s="253" t="s">
        <v>50</v>
      </c>
      <c r="J81" s="253" t="s">
        <v>38</v>
      </c>
      <c r="K81" s="253" t="s">
        <v>48</v>
      </c>
      <c r="L81" s="256">
        <v>127650</v>
      </c>
      <c r="M81" s="253" t="s">
        <v>48</v>
      </c>
      <c r="N81" s="256">
        <v>127650</v>
      </c>
      <c r="O81" s="253"/>
      <c r="P81" s="253" t="s">
        <v>682</v>
      </c>
      <c r="Q81" s="253"/>
      <c r="R81" s="253" t="s">
        <v>2082</v>
      </c>
      <c r="S81" s="253" t="s">
        <v>2546</v>
      </c>
      <c r="T81" s="255">
        <v>45792</v>
      </c>
      <c r="U81" s="253"/>
      <c r="V81" s="253" t="s">
        <v>53</v>
      </c>
      <c r="W81" s="253" t="s">
        <v>3583</v>
      </c>
      <c r="X81" s="117">
        <f>IF(K81="NTD",1,VLOOKUP(K81,'8.匯率'!B:D,2,FALSE))</f>
        <v>1</v>
      </c>
      <c r="Y81" s="138">
        <f t="shared" si="1"/>
        <v>127650</v>
      </c>
      <c r="Z81" s="117" t="str">
        <f>VLOOKUP(J81,'關係企業(人)'!A:C,3,FALSE)</f>
        <v>緯創資通股份有限公司</v>
      </c>
    </row>
    <row r="82" spans="1:26">
      <c r="A82" s="253" t="s">
        <v>47</v>
      </c>
      <c r="B82" s="253" t="s">
        <v>1994</v>
      </c>
      <c r="C82" s="253" t="s">
        <v>2083</v>
      </c>
      <c r="D82" s="253" t="s">
        <v>58</v>
      </c>
      <c r="E82" s="255">
        <v>45775</v>
      </c>
      <c r="F82" s="255">
        <v>45775</v>
      </c>
      <c r="G82" s="253" t="s">
        <v>478</v>
      </c>
      <c r="H82" s="253"/>
      <c r="I82" s="253" t="s">
        <v>50</v>
      </c>
      <c r="J82" s="253" t="s">
        <v>38</v>
      </c>
      <c r="K82" s="253" t="s">
        <v>48</v>
      </c>
      <c r="L82" s="256">
        <v>110000</v>
      </c>
      <c r="M82" s="253" t="s">
        <v>48</v>
      </c>
      <c r="N82" s="256">
        <v>110000</v>
      </c>
      <c r="O82" s="253"/>
      <c r="P82" s="253" t="s">
        <v>682</v>
      </c>
      <c r="Q82" s="253"/>
      <c r="R82" s="253" t="s">
        <v>2084</v>
      </c>
      <c r="S82" s="253" t="s">
        <v>2547</v>
      </c>
      <c r="T82" s="255">
        <v>45792</v>
      </c>
      <c r="U82" s="253"/>
      <c r="V82" s="253" t="s">
        <v>53</v>
      </c>
      <c r="W82" s="253" t="s">
        <v>3584</v>
      </c>
      <c r="X82" s="117">
        <f>IF(K82="NTD",1,VLOOKUP(K82,'8.匯率'!B:D,2,FALSE))</f>
        <v>1</v>
      </c>
      <c r="Y82" s="138">
        <f t="shared" si="1"/>
        <v>110000</v>
      </c>
      <c r="Z82" s="117" t="str">
        <f>VLOOKUP(J82,'關係企業(人)'!A:C,3,FALSE)</f>
        <v>緯創資通股份有限公司</v>
      </c>
    </row>
    <row r="83" spans="1:26">
      <c r="A83" s="253" t="s">
        <v>47</v>
      </c>
      <c r="B83" s="253" t="s">
        <v>1994</v>
      </c>
      <c r="C83" s="253" t="s">
        <v>2085</v>
      </c>
      <c r="D83" s="253" t="s">
        <v>58</v>
      </c>
      <c r="E83" s="255">
        <v>45775</v>
      </c>
      <c r="F83" s="255">
        <v>45775</v>
      </c>
      <c r="G83" s="253" t="s">
        <v>478</v>
      </c>
      <c r="H83" s="253"/>
      <c r="I83" s="253" t="s">
        <v>50</v>
      </c>
      <c r="J83" s="253" t="s">
        <v>38</v>
      </c>
      <c r="K83" s="253" t="s">
        <v>48</v>
      </c>
      <c r="L83" s="256">
        <v>138000</v>
      </c>
      <c r="M83" s="253" t="s">
        <v>48</v>
      </c>
      <c r="N83" s="256">
        <v>138000</v>
      </c>
      <c r="O83" s="253"/>
      <c r="P83" s="253" t="s">
        <v>682</v>
      </c>
      <c r="Q83" s="253"/>
      <c r="R83" s="253" t="s">
        <v>2086</v>
      </c>
      <c r="S83" s="253" t="s">
        <v>2548</v>
      </c>
      <c r="T83" s="255">
        <v>45792</v>
      </c>
      <c r="U83" s="253"/>
      <c r="V83" s="253" t="s">
        <v>53</v>
      </c>
      <c r="W83" s="253" t="s">
        <v>3585</v>
      </c>
      <c r="X83" s="117">
        <f>IF(K83="NTD",1,VLOOKUP(K83,'8.匯率'!B:D,2,FALSE))</f>
        <v>1</v>
      </c>
      <c r="Y83" s="138">
        <f t="shared" si="1"/>
        <v>138000</v>
      </c>
      <c r="Z83" s="117" t="str">
        <f>VLOOKUP(J83,'關係企業(人)'!A:C,3,FALSE)</f>
        <v>緯創資通股份有限公司</v>
      </c>
    </row>
    <row r="84" spans="1:26">
      <c r="A84" s="253" t="s">
        <v>47</v>
      </c>
      <c r="B84" s="253" t="s">
        <v>1994</v>
      </c>
      <c r="C84" s="253" t="s">
        <v>2087</v>
      </c>
      <c r="D84" s="253" t="s">
        <v>58</v>
      </c>
      <c r="E84" s="255">
        <v>45775</v>
      </c>
      <c r="F84" s="255">
        <v>45775</v>
      </c>
      <c r="G84" s="253" t="s">
        <v>478</v>
      </c>
      <c r="H84" s="253"/>
      <c r="I84" s="253" t="s">
        <v>50</v>
      </c>
      <c r="J84" s="253" t="s">
        <v>38</v>
      </c>
      <c r="K84" s="253" t="s">
        <v>48</v>
      </c>
      <c r="L84" s="256">
        <v>138000</v>
      </c>
      <c r="M84" s="253" t="s">
        <v>48</v>
      </c>
      <c r="N84" s="256">
        <v>138000</v>
      </c>
      <c r="O84" s="253"/>
      <c r="P84" s="253" t="s">
        <v>682</v>
      </c>
      <c r="Q84" s="253"/>
      <c r="R84" s="253" t="s">
        <v>2088</v>
      </c>
      <c r="S84" s="253" t="s">
        <v>2549</v>
      </c>
      <c r="T84" s="255">
        <v>45792</v>
      </c>
      <c r="U84" s="253"/>
      <c r="V84" s="253" t="s">
        <v>53</v>
      </c>
      <c r="W84" s="253" t="s">
        <v>3586</v>
      </c>
      <c r="X84" s="117">
        <f>IF(K84="NTD",1,VLOOKUP(K84,'8.匯率'!B:D,2,FALSE))</f>
        <v>1</v>
      </c>
      <c r="Y84" s="138">
        <f t="shared" si="1"/>
        <v>138000</v>
      </c>
      <c r="Z84" s="117" t="str">
        <f>VLOOKUP(J84,'關係企業(人)'!A:C,3,FALSE)</f>
        <v>緯創資通股份有限公司</v>
      </c>
    </row>
    <row r="85" spans="1:26">
      <c r="A85" s="253" t="s">
        <v>47</v>
      </c>
      <c r="B85" s="253" t="s">
        <v>1994</v>
      </c>
      <c r="C85" s="253" t="s">
        <v>2089</v>
      </c>
      <c r="D85" s="253" t="s">
        <v>58</v>
      </c>
      <c r="E85" s="255">
        <v>45775</v>
      </c>
      <c r="F85" s="255">
        <v>45775</v>
      </c>
      <c r="G85" s="253" t="s">
        <v>478</v>
      </c>
      <c r="H85" s="253"/>
      <c r="I85" s="253" t="s">
        <v>50</v>
      </c>
      <c r="J85" s="253" t="s">
        <v>38</v>
      </c>
      <c r="K85" s="253" t="s">
        <v>48</v>
      </c>
      <c r="L85" s="256">
        <v>95000</v>
      </c>
      <c r="M85" s="253" t="s">
        <v>48</v>
      </c>
      <c r="N85" s="256">
        <v>95000</v>
      </c>
      <c r="O85" s="253"/>
      <c r="P85" s="253" t="s">
        <v>682</v>
      </c>
      <c r="Q85" s="253"/>
      <c r="R85" s="253" t="s">
        <v>2090</v>
      </c>
      <c r="S85" s="253" t="s">
        <v>2550</v>
      </c>
      <c r="T85" s="255">
        <v>45792</v>
      </c>
      <c r="U85" s="253"/>
      <c r="V85" s="253" t="s">
        <v>53</v>
      </c>
      <c r="W85" s="253" t="s">
        <v>3587</v>
      </c>
      <c r="X85" s="117">
        <f>IF(K85="NTD",1,VLOOKUP(K85,'8.匯率'!B:D,2,FALSE))</f>
        <v>1</v>
      </c>
      <c r="Y85" s="138">
        <f t="shared" si="1"/>
        <v>95000</v>
      </c>
      <c r="Z85" s="117" t="str">
        <f>VLOOKUP(J85,'關係企業(人)'!A:C,3,FALSE)</f>
        <v>緯創資通股份有限公司</v>
      </c>
    </row>
    <row r="86" spans="1:26">
      <c r="A86" s="253" t="s">
        <v>47</v>
      </c>
      <c r="B86" s="253" t="s">
        <v>1994</v>
      </c>
      <c r="C86" s="253" t="s">
        <v>2091</v>
      </c>
      <c r="D86" s="253" t="s">
        <v>58</v>
      </c>
      <c r="E86" s="255">
        <v>45775</v>
      </c>
      <c r="F86" s="255">
        <v>45775</v>
      </c>
      <c r="G86" s="253" t="s">
        <v>478</v>
      </c>
      <c r="H86" s="253"/>
      <c r="I86" s="253" t="s">
        <v>50</v>
      </c>
      <c r="J86" s="253" t="s">
        <v>38</v>
      </c>
      <c r="K86" s="253" t="s">
        <v>48</v>
      </c>
      <c r="L86" s="256">
        <v>71500</v>
      </c>
      <c r="M86" s="253" t="s">
        <v>48</v>
      </c>
      <c r="N86" s="256">
        <v>71500</v>
      </c>
      <c r="O86" s="253"/>
      <c r="P86" s="253" t="s">
        <v>682</v>
      </c>
      <c r="Q86" s="253"/>
      <c r="R86" s="253" t="s">
        <v>2092</v>
      </c>
      <c r="S86" s="253" t="s">
        <v>2551</v>
      </c>
      <c r="T86" s="255">
        <v>45792</v>
      </c>
      <c r="U86" s="253"/>
      <c r="V86" s="253" t="s">
        <v>53</v>
      </c>
      <c r="W86" s="253" t="s">
        <v>3588</v>
      </c>
      <c r="X86" s="117">
        <f>IF(K86="NTD",1,VLOOKUP(K86,'8.匯率'!B:D,2,FALSE))</f>
        <v>1</v>
      </c>
      <c r="Y86" s="138">
        <f t="shared" si="1"/>
        <v>71500</v>
      </c>
      <c r="Z86" s="117" t="str">
        <f>VLOOKUP(J86,'關係企業(人)'!A:C,3,FALSE)</f>
        <v>緯創資通股份有限公司</v>
      </c>
    </row>
    <row r="87" spans="1:26">
      <c r="A87" s="253" t="s">
        <v>47</v>
      </c>
      <c r="B87" s="253" t="s">
        <v>1994</v>
      </c>
      <c r="C87" s="253" t="s">
        <v>2093</v>
      </c>
      <c r="D87" s="253" t="s">
        <v>58</v>
      </c>
      <c r="E87" s="255">
        <v>45775</v>
      </c>
      <c r="F87" s="255">
        <v>45775</v>
      </c>
      <c r="G87" s="253" t="s">
        <v>478</v>
      </c>
      <c r="H87" s="253"/>
      <c r="I87" s="253" t="s">
        <v>50</v>
      </c>
      <c r="J87" s="253" t="s">
        <v>38</v>
      </c>
      <c r="K87" s="253" t="s">
        <v>48</v>
      </c>
      <c r="L87" s="256">
        <v>138000</v>
      </c>
      <c r="M87" s="253" t="s">
        <v>48</v>
      </c>
      <c r="N87" s="256">
        <v>138000</v>
      </c>
      <c r="O87" s="253"/>
      <c r="P87" s="253" t="s">
        <v>682</v>
      </c>
      <c r="Q87" s="253"/>
      <c r="R87" s="253" t="s">
        <v>2094</v>
      </c>
      <c r="S87" s="253" t="s">
        <v>2552</v>
      </c>
      <c r="T87" s="255">
        <v>45792</v>
      </c>
      <c r="U87" s="253"/>
      <c r="V87" s="253" t="s">
        <v>53</v>
      </c>
      <c r="W87" s="253" t="s">
        <v>3589</v>
      </c>
      <c r="X87" s="117">
        <f>IF(K87="NTD",1,VLOOKUP(K87,'8.匯率'!B:D,2,FALSE))</f>
        <v>1</v>
      </c>
      <c r="Y87" s="138">
        <f t="shared" si="1"/>
        <v>138000</v>
      </c>
      <c r="Z87" s="117" t="str">
        <f>VLOOKUP(J87,'關係企業(人)'!A:C,3,FALSE)</f>
        <v>緯創資通股份有限公司</v>
      </c>
    </row>
    <row r="88" spans="1:26">
      <c r="A88" s="253" t="s">
        <v>47</v>
      </c>
      <c r="B88" s="253" t="s">
        <v>1994</v>
      </c>
      <c r="C88" s="253" t="s">
        <v>2095</v>
      </c>
      <c r="D88" s="253" t="s">
        <v>58</v>
      </c>
      <c r="E88" s="255">
        <v>45775</v>
      </c>
      <c r="F88" s="255">
        <v>45775</v>
      </c>
      <c r="G88" s="253" t="s">
        <v>478</v>
      </c>
      <c r="H88" s="253"/>
      <c r="I88" s="253" t="s">
        <v>50</v>
      </c>
      <c r="J88" s="253" t="s">
        <v>38</v>
      </c>
      <c r="K88" s="253" t="s">
        <v>48</v>
      </c>
      <c r="L88" s="256">
        <v>139500</v>
      </c>
      <c r="M88" s="253" t="s">
        <v>48</v>
      </c>
      <c r="N88" s="256">
        <v>139500</v>
      </c>
      <c r="O88" s="253"/>
      <c r="P88" s="253" t="s">
        <v>682</v>
      </c>
      <c r="Q88" s="253"/>
      <c r="R88" s="253" t="s">
        <v>2096</v>
      </c>
      <c r="S88" s="253" t="s">
        <v>2553</v>
      </c>
      <c r="T88" s="255">
        <v>45792</v>
      </c>
      <c r="U88" s="253"/>
      <c r="V88" s="253" t="s">
        <v>53</v>
      </c>
      <c r="W88" s="253" t="s">
        <v>3590</v>
      </c>
      <c r="X88" s="117">
        <f>IF(K88="NTD",1,VLOOKUP(K88,'8.匯率'!B:D,2,FALSE))</f>
        <v>1</v>
      </c>
      <c r="Y88" s="138">
        <f t="shared" si="1"/>
        <v>139500</v>
      </c>
      <c r="Z88" s="117" t="str">
        <f>VLOOKUP(J88,'關係企業(人)'!A:C,3,FALSE)</f>
        <v>緯創資通股份有限公司</v>
      </c>
    </row>
    <row r="89" spans="1:26">
      <c r="A89" s="253" t="s">
        <v>47</v>
      </c>
      <c r="B89" s="253" t="s">
        <v>1994</v>
      </c>
      <c r="C89" s="253" t="s">
        <v>2097</v>
      </c>
      <c r="D89" s="253" t="s">
        <v>58</v>
      </c>
      <c r="E89" s="255">
        <v>45775</v>
      </c>
      <c r="F89" s="255">
        <v>45775</v>
      </c>
      <c r="G89" s="253" t="s">
        <v>478</v>
      </c>
      <c r="H89" s="253"/>
      <c r="I89" s="253" t="s">
        <v>50</v>
      </c>
      <c r="J89" s="253" t="s">
        <v>38</v>
      </c>
      <c r="K89" s="253" t="s">
        <v>48</v>
      </c>
      <c r="L89" s="256">
        <v>93750</v>
      </c>
      <c r="M89" s="253" t="s">
        <v>48</v>
      </c>
      <c r="N89" s="256">
        <v>93750</v>
      </c>
      <c r="O89" s="253"/>
      <c r="P89" s="253" t="s">
        <v>682</v>
      </c>
      <c r="Q89" s="253"/>
      <c r="R89" s="253" t="s">
        <v>2098</v>
      </c>
      <c r="S89" s="253" t="s">
        <v>2554</v>
      </c>
      <c r="T89" s="255">
        <v>45792</v>
      </c>
      <c r="U89" s="253"/>
      <c r="V89" s="253" t="s">
        <v>53</v>
      </c>
      <c r="W89" s="253" t="s">
        <v>3591</v>
      </c>
      <c r="X89" s="117">
        <f>IF(K89="NTD",1,VLOOKUP(K89,'8.匯率'!B:D,2,FALSE))</f>
        <v>1</v>
      </c>
      <c r="Y89" s="138">
        <f t="shared" si="1"/>
        <v>93750</v>
      </c>
      <c r="Z89" s="117" t="str">
        <f>VLOOKUP(J89,'關係企業(人)'!A:C,3,FALSE)</f>
        <v>緯創資通股份有限公司</v>
      </c>
    </row>
    <row r="90" spans="1:26">
      <c r="A90" s="253" t="s">
        <v>47</v>
      </c>
      <c r="B90" s="253" t="s">
        <v>1994</v>
      </c>
      <c r="C90" s="253" t="s">
        <v>2099</v>
      </c>
      <c r="D90" s="253" t="s">
        <v>58</v>
      </c>
      <c r="E90" s="255">
        <v>45775</v>
      </c>
      <c r="F90" s="255">
        <v>45775</v>
      </c>
      <c r="G90" s="253" t="s">
        <v>478</v>
      </c>
      <c r="H90" s="253"/>
      <c r="I90" s="253" t="s">
        <v>50</v>
      </c>
      <c r="J90" s="253" t="s">
        <v>38</v>
      </c>
      <c r="K90" s="253" t="s">
        <v>48</v>
      </c>
      <c r="L90" s="256">
        <v>155000</v>
      </c>
      <c r="M90" s="253" t="s">
        <v>48</v>
      </c>
      <c r="N90" s="256">
        <v>155000</v>
      </c>
      <c r="O90" s="253"/>
      <c r="P90" s="253" t="s">
        <v>682</v>
      </c>
      <c r="Q90" s="253"/>
      <c r="R90" s="253" t="s">
        <v>2100</v>
      </c>
      <c r="S90" s="253" t="s">
        <v>2555</v>
      </c>
      <c r="T90" s="255">
        <v>45792</v>
      </c>
      <c r="U90" s="253"/>
      <c r="V90" s="253" t="s">
        <v>53</v>
      </c>
      <c r="W90" s="253" t="s">
        <v>3592</v>
      </c>
      <c r="X90" s="117">
        <f>IF(K90="NTD",1,VLOOKUP(K90,'8.匯率'!B:D,2,FALSE))</f>
        <v>1</v>
      </c>
      <c r="Y90" s="138">
        <f t="shared" si="1"/>
        <v>155000</v>
      </c>
      <c r="Z90" s="117" t="str">
        <f>VLOOKUP(J90,'關係企業(人)'!A:C,3,FALSE)</f>
        <v>緯創資通股份有限公司</v>
      </c>
    </row>
    <row r="91" spans="1:26">
      <c r="A91" s="253" t="s">
        <v>47</v>
      </c>
      <c r="B91" s="253" t="s">
        <v>1994</v>
      </c>
      <c r="C91" s="253" t="s">
        <v>2101</v>
      </c>
      <c r="D91" s="253" t="s">
        <v>58</v>
      </c>
      <c r="E91" s="255">
        <v>45775</v>
      </c>
      <c r="F91" s="255">
        <v>45775</v>
      </c>
      <c r="G91" s="253" t="s">
        <v>478</v>
      </c>
      <c r="H91" s="253"/>
      <c r="I91" s="253" t="s">
        <v>50</v>
      </c>
      <c r="J91" s="253" t="s">
        <v>38</v>
      </c>
      <c r="K91" s="253" t="s">
        <v>48</v>
      </c>
      <c r="L91" s="256">
        <v>136275</v>
      </c>
      <c r="M91" s="253" t="s">
        <v>48</v>
      </c>
      <c r="N91" s="256">
        <v>136275</v>
      </c>
      <c r="O91" s="253"/>
      <c r="P91" s="253" t="s">
        <v>682</v>
      </c>
      <c r="Q91" s="253"/>
      <c r="R91" s="253" t="s">
        <v>2102</v>
      </c>
      <c r="S91" s="253" t="s">
        <v>2556</v>
      </c>
      <c r="T91" s="255">
        <v>45792</v>
      </c>
      <c r="U91" s="253"/>
      <c r="V91" s="253" t="s">
        <v>53</v>
      </c>
      <c r="W91" s="253" t="s">
        <v>3593</v>
      </c>
      <c r="X91" s="117">
        <f>IF(K91="NTD",1,VLOOKUP(K91,'8.匯率'!B:D,2,FALSE))</f>
        <v>1</v>
      </c>
      <c r="Y91" s="138">
        <f t="shared" si="1"/>
        <v>136275</v>
      </c>
      <c r="Z91" s="117" t="str">
        <f>VLOOKUP(J91,'關係企業(人)'!A:C,3,FALSE)</f>
        <v>緯創資通股份有限公司</v>
      </c>
    </row>
    <row r="92" spans="1:26">
      <c r="A92" s="253" t="s">
        <v>47</v>
      </c>
      <c r="B92" s="253" t="s">
        <v>1994</v>
      </c>
      <c r="C92" s="253" t="s">
        <v>2103</v>
      </c>
      <c r="D92" s="253" t="s">
        <v>58</v>
      </c>
      <c r="E92" s="255">
        <v>45775</v>
      </c>
      <c r="F92" s="255">
        <v>45775</v>
      </c>
      <c r="G92" s="253" t="s">
        <v>478</v>
      </c>
      <c r="H92" s="253"/>
      <c r="I92" s="253" t="s">
        <v>50</v>
      </c>
      <c r="J92" s="253" t="s">
        <v>38</v>
      </c>
      <c r="K92" s="253" t="s">
        <v>48</v>
      </c>
      <c r="L92" s="256">
        <v>103500</v>
      </c>
      <c r="M92" s="253" t="s">
        <v>48</v>
      </c>
      <c r="N92" s="256">
        <v>103500</v>
      </c>
      <c r="O92" s="253"/>
      <c r="P92" s="253" t="s">
        <v>682</v>
      </c>
      <c r="Q92" s="253"/>
      <c r="R92" s="253" t="s">
        <v>2104</v>
      </c>
      <c r="S92" s="253" t="s">
        <v>2557</v>
      </c>
      <c r="T92" s="255">
        <v>45792</v>
      </c>
      <c r="U92" s="253"/>
      <c r="V92" s="253" t="s">
        <v>53</v>
      </c>
      <c r="W92" s="253" t="s">
        <v>3594</v>
      </c>
      <c r="X92" s="117">
        <f>IF(K92="NTD",1,VLOOKUP(K92,'8.匯率'!B:D,2,FALSE))</f>
        <v>1</v>
      </c>
      <c r="Y92" s="138">
        <f t="shared" si="1"/>
        <v>103500</v>
      </c>
      <c r="Z92" s="117" t="str">
        <f>VLOOKUP(J92,'關係企業(人)'!A:C,3,FALSE)</f>
        <v>緯創資通股份有限公司</v>
      </c>
    </row>
    <row r="93" spans="1:26">
      <c r="A93" s="253" t="s">
        <v>47</v>
      </c>
      <c r="B93" s="253" t="s">
        <v>1994</v>
      </c>
      <c r="C93" s="253" t="s">
        <v>2105</v>
      </c>
      <c r="D93" s="253" t="s">
        <v>58</v>
      </c>
      <c r="E93" s="255">
        <v>45775</v>
      </c>
      <c r="F93" s="255">
        <v>45775</v>
      </c>
      <c r="G93" s="253" t="s">
        <v>478</v>
      </c>
      <c r="H93" s="253"/>
      <c r="I93" s="253" t="s">
        <v>50</v>
      </c>
      <c r="J93" s="253" t="s">
        <v>38</v>
      </c>
      <c r="K93" s="253" t="s">
        <v>48</v>
      </c>
      <c r="L93" s="256">
        <v>121606</v>
      </c>
      <c r="M93" s="253" t="s">
        <v>48</v>
      </c>
      <c r="N93" s="256">
        <v>121606</v>
      </c>
      <c r="O93" s="253"/>
      <c r="P93" s="253" t="s">
        <v>682</v>
      </c>
      <c r="Q93" s="253"/>
      <c r="R93" s="253" t="s">
        <v>2106</v>
      </c>
      <c r="S93" s="253" t="s">
        <v>2558</v>
      </c>
      <c r="T93" s="255">
        <v>45792</v>
      </c>
      <c r="U93" s="253"/>
      <c r="V93" s="253" t="s">
        <v>53</v>
      </c>
      <c r="W93" s="253" t="s">
        <v>3595</v>
      </c>
      <c r="X93" s="117">
        <f>IF(K93="NTD",1,VLOOKUP(K93,'8.匯率'!B:D,2,FALSE))</f>
        <v>1</v>
      </c>
      <c r="Y93" s="138">
        <f t="shared" si="1"/>
        <v>121606</v>
      </c>
      <c r="Z93" s="117" t="str">
        <f>VLOOKUP(J93,'關係企業(人)'!A:C,3,FALSE)</f>
        <v>緯創資通股份有限公司</v>
      </c>
    </row>
    <row r="94" spans="1:26">
      <c r="A94" s="253" t="s">
        <v>47</v>
      </c>
      <c r="B94" s="253" t="s">
        <v>1994</v>
      </c>
      <c r="C94" s="253" t="s">
        <v>2107</v>
      </c>
      <c r="D94" s="253" t="s">
        <v>58</v>
      </c>
      <c r="E94" s="255">
        <v>45775</v>
      </c>
      <c r="F94" s="255">
        <v>45775</v>
      </c>
      <c r="G94" s="253" t="s">
        <v>478</v>
      </c>
      <c r="H94" s="253"/>
      <c r="I94" s="253" t="s">
        <v>50</v>
      </c>
      <c r="J94" s="253" t="s">
        <v>38</v>
      </c>
      <c r="K94" s="253" t="s">
        <v>48</v>
      </c>
      <c r="L94" s="256">
        <v>138000</v>
      </c>
      <c r="M94" s="253" t="s">
        <v>48</v>
      </c>
      <c r="N94" s="256">
        <v>138000</v>
      </c>
      <c r="O94" s="253"/>
      <c r="P94" s="253" t="s">
        <v>682</v>
      </c>
      <c r="Q94" s="253"/>
      <c r="R94" s="253" t="s">
        <v>2108</v>
      </c>
      <c r="S94" s="253" t="s">
        <v>2559</v>
      </c>
      <c r="T94" s="255">
        <v>45792</v>
      </c>
      <c r="U94" s="253"/>
      <c r="V94" s="253" t="s">
        <v>53</v>
      </c>
      <c r="W94" s="253" t="s">
        <v>3596</v>
      </c>
      <c r="X94" s="117">
        <f>IF(K94="NTD",1,VLOOKUP(K94,'8.匯率'!B:D,2,FALSE))</f>
        <v>1</v>
      </c>
      <c r="Y94" s="138">
        <f t="shared" si="1"/>
        <v>138000</v>
      </c>
      <c r="Z94" s="117" t="str">
        <f>VLOOKUP(J94,'關係企業(人)'!A:C,3,FALSE)</f>
        <v>緯創資通股份有限公司</v>
      </c>
    </row>
    <row r="95" spans="1:26">
      <c r="A95" s="253" t="s">
        <v>47</v>
      </c>
      <c r="B95" s="253" t="s">
        <v>1994</v>
      </c>
      <c r="C95" s="253" t="s">
        <v>2109</v>
      </c>
      <c r="D95" s="253" t="s">
        <v>58</v>
      </c>
      <c r="E95" s="255">
        <v>45775</v>
      </c>
      <c r="F95" s="255">
        <v>45775</v>
      </c>
      <c r="G95" s="253" t="s">
        <v>478</v>
      </c>
      <c r="H95" s="253"/>
      <c r="I95" s="253" t="s">
        <v>50</v>
      </c>
      <c r="J95" s="253" t="s">
        <v>38</v>
      </c>
      <c r="K95" s="253" t="s">
        <v>48</v>
      </c>
      <c r="L95" s="256">
        <v>141438</v>
      </c>
      <c r="M95" s="253" t="s">
        <v>48</v>
      </c>
      <c r="N95" s="256">
        <v>141438</v>
      </c>
      <c r="O95" s="253"/>
      <c r="P95" s="253" t="s">
        <v>682</v>
      </c>
      <c r="Q95" s="253"/>
      <c r="R95" s="253" t="s">
        <v>2110</v>
      </c>
      <c r="S95" s="253" t="s">
        <v>2560</v>
      </c>
      <c r="T95" s="255">
        <v>45792</v>
      </c>
      <c r="U95" s="253"/>
      <c r="V95" s="253" t="s">
        <v>53</v>
      </c>
      <c r="W95" s="253" t="s">
        <v>3597</v>
      </c>
      <c r="X95" s="117">
        <f>IF(K95="NTD",1,VLOOKUP(K95,'8.匯率'!B:D,2,FALSE))</f>
        <v>1</v>
      </c>
      <c r="Y95" s="138">
        <f t="shared" si="1"/>
        <v>141438</v>
      </c>
      <c r="Z95" s="117" t="str">
        <f>VLOOKUP(J95,'關係企業(人)'!A:C,3,FALSE)</f>
        <v>緯創資通股份有限公司</v>
      </c>
    </row>
    <row r="96" spans="1:26">
      <c r="A96" s="253" t="s">
        <v>47</v>
      </c>
      <c r="B96" s="253" t="s">
        <v>1994</v>
      </c>
      <c r="C96" s="253" t="s">
        <v>2111</v>
      </c>
      <c r="D96" s="253" t="s">
        <v>58</v>
      </c>
      <c r="E96" s="255">
        <v>45775</v>
      </c>
      <c r="F96" s="255">
        <v>45775</v>
      </c>
      <c r="G96" s="253" t="s">
        <v>478</v>
      </c>
      <c r="H96" s="253"/>
      <c r="I96" s="253" t="s">
        <v>50</v>
      </c>
      <c r="J96" s="253" t="s">
        <v>38</v>
      </c>
      <c r="K96" s="253" t="s">
        <v>48</v>
      </c>
      <c r="L96" s="256">
        <v>138000</v>
      </c>
      <c r="M96" s="253" t="s">
        <v>48</v>
      </c>
      <c r="N96" s="256">
        <v>138000</v>
      </c>
      <c r="O96" s="253"/>
      <c r="P96" s="253" t="s">
        <v>682</v>
      </c>
      <c r="Q96" s="253"/>
      <c r="R96" s="253" t="s">
        <v>2112</v>
      </c>
      <c r="S96" s="253" t="s">
        <v>2561</v>
      </c>
      <c r="T96" s="255">
        <v>45792</v>
      </c>
      <c r="U96" s="253"/>
      <c r="V96" s="253" t="s">
        <v>53</v>
      </c>
      <c r="W96" s="253" t="s">
        <v>3598</v>
      </c>
      <c r="X96" s="117">
        <f>IF(K96="NTD",1,VLOOKUP(K96,'8.匯率'!B:D,2,FALSE))</f>
        <v>1</v>
      </c>
      <c r="Y96" s="138">
        <f t="shared" si="1"/>
        <v>138000</v>
      </c>
      <c r="Z96" s="117" t="str">
        <f>VLOOKUP(J96,'關係企業(人)'!A:C,3,FALSE)</f>
        <v>緯創資通股份有限公司</v>
      </c>
    </row>
    <row r="97" spans="1:26">
      <c r="A97" s="253" t="s">
        <v>47</v>
      </c>
      <c r="B97" s="253" t="s">
        <v>1994</v>
      </c>
      <c r="C97" s="253" t="s">
        <v>2113</v>
      </c>
      <c r="D97" s="253" t="s">
        <v>58</v>
      </c>
      <c r="E97" s="255">
        <v>45775</v>
      </c>
      <c r="F97" s="255">
        <v>45775</v>
      </c>
      <c r="G97" s="253" t="s">
        <v>478</v>
      </c>
      <c r="H97" s="253"/>
      <c r="I97" s="253" t="s">
        <v>50</v>
      </c>
      <c r="J97" s="253" t="s">
        <v>38</v>
      </c>
      <c r="K97" s="253" t="s">
        <v>48</v>
      </c>
      <c r="L97" s="256">
        <v>117300</v>
      </c>
      <c r="M97" s="253" t="s">
        <v>48</v>
      </c>
      <c r="N97" s="256">
        <v>117300</v>
      </c>
      <c r="O97" s="253"/>
      <c r="P97" s="253" t="s">
        <v>682</v>
      </c>
      <c r="Q97" s="253"/>
      <c r="R97" s="253" t="s">
        <v>2114</v>
      </c>
      <c r="S97" s="253" t="s">
        <v>2562</v>
      </c>
      <c r="T97" s="255">
        <v>45792</v>
      </c>
      <c r="U97" s="253"/>
      <c r="V97" s="253" t="s">
        <v>53</v>
      </c>
      <c r="W97" s="253" t="s">
        <v>3599</v>
      </c>
      <c r="X97" s="117">
        <f>IF(K97="NTD",1,VLOOKUP(K97,'8.匯率'!B:D,2,FALSE))</f>
        <v>1</v>
      </c>
      <c r="Y97" s="138">
        <f t="shared" si="1"/>
        <v>117300</v>
      </c>
      <c r="Z97" s="117" t="str">
        <f>VLOOKUP(J97,'關係企業(人)'!A:C,3,FALSE)</f>
        <v>緯創資通股份有限公司</v>
      </c>
    </row>
    <row r="98" spans="1:26">
      <c r="A98" s="253" t="s">
        <v>47</v>
      </c>
      <c r="B98" s="253" t="s">
        <v>1994</v>
      </c>
      <c r="C98" s="253" t="s">
        <v>2115</v>
      </c>
      <c r="D98" s="253" t="s">
        <v>58</v>
      </c>
      <c r="E98" s="255">
        <v>45775</v>
      </c>
      <c r="F98" s="255">
        <v>45775</v>
      </c>
      <c r="G98" s="253" t="s">
        <v>478</v>
      </c>
      <c r="H98" s="253"/>
      <c r="I98" s="253" t="s">
        <v>50</v>
      </c>
      <c r="J98" s="253" t="s">
        <v>38</v>
      </c>
      <c r="K98" s="253" t="s">
        <v>48</v>
      </c>
      <c r="L98" s="256">
        <v>93500</v>
      </c>
      <c r="M98" s="253" t="s">
        <v>48</v>
      </c>
      <c r="N98" s="256">
        <v>93500</v>
      </c>
      <c r="O98" s="253"/>
      <c r="P98" s="253" t="s">
        <v>682</v>
      </c>
      <c r="Q98" s="253"/>
      <c r="R98" s="253" t="s">
        <v>2116</v>
      </c>
      <c r="S98" s="253" t="s">
        <v>2563</v>
      </c>
      <c r="T98" s="255">
        <v>45792</v>
      </c>
      <c r="U98" s="253"/>
      <c r="V98" s="253" t="s">
        <v>53</v>
      </c>
      <c r="W98" s="253" t="s">
        <v>3600</v>
      </c>
      <c r="X98" s="117">
        <f>IF(K98="NTD",1,VLOOKUP(K98,'8.匯率'!B:D,2,FALSE))</f>
        <v>1</v>
      </c>
      <c r="Y98" s="138">
        <f t="shared" si="1"/>
        <v>93500</v>
      </c>
      <c r="Z98" s="117" t="str">
        <f>VLOOKUP(J98,'關係企業(人)'!A:C,3,FALSE)</f>
        <v>緯創資通股份有限公司</v>
      </c>
    </row>
    <row r="99" spans="1:26">
      <c r="A99" s="253" t="s">
        <v>47</v>
      </c>
      <c r="B99" s="253" t="s">
        <v>1994</v>
      </c>
      <c r="C99" s="253" t="s">
        <v>2117</v>
      </c>
      <c r="D99" s="253" t="s">
        <v>58</v>
      </c>
      <c r="E99" s="255">
        <v>45775</v>
      </c>
      <c r="F99" s="255">
        <v>45775</v>
      </c>
      <c r="G99" s="253" t="s">
        <v>478</v>
      </c>
      <c r="H99" s="253"/>
      <c r="I99" s="253" t="s">
        <v>50</v>
      </c>
      <c r="J99" s="253" t="s">
        <v>38</v>
      </c>
      <c r="K99" s="253" t="s">
        <v>48</v>
      </c>
      <c r="L99" s="256">
        <v>104500</v>
      </c>
      <c r="M99" s="253" t="s">
        <v>48</v>
      </c>
      <c r="N99" s="256">
        <v>104500</v>
      </c>
      <c r="O99" s="253"/>
      <c r="P99" s="253" t="s">
        <v>682</v>
      </c>
      <c r="Q99" s="253"/>
      <c r="R99" s="253" t="s">
        <v>2118</v>
      </c>
      <c r="S99" s="253" t="s">
        <v>2564</v>
      </c>
      <c r="T99" s="255">
        <v>45792</v>
      </c>
      <c r="U99" s="253"/>
      <c r="V99" s="253" t="s">
        <v>53</v>
      </c>
      <c r="W99" s="253" t="s">
        <v>3601</v>
      </c>
      <c r="X99" s="117">
        <f>IF(K99="NTD",1,VLOOKUP(K99,'8.匯率'!B:D,2,FALSE))</f>
        <v>1</v>
      </c>
      <c r="Y99" s="138">
        <f t="shared" si="1"/>
        <v>104500</v>
      </c>
      <c r="Z99" s="117" t="str">
        <f>VLOOKUP(J99,'關係企業(人)'!A:C,3,FALSE)</f>
        <v>緯創資通股份有限公司</v>
      </c>
    </row>
    <row r="100" spans="1:26">
      <c r="A100" s="253" t="s">
        <v>47</v>
      </c>
      <c r="B100" s="253" t="s">
        <v>1994</v>
      </c>
      <c r="C100" s="253" t="s">
        <v>2119</v>
      </c>
      <c r="D100" s="253" t="s">
        <v>58</v>
      </c>
      <c r="E100" s="255">
        <v>45775</v>
      </c>
      <c r="F100" s="255">
        <v>45775</v>
      </c>
      <c r="G100" s="253" t="s">
        <v>478</v>
      </c>
      <c r="H100" s="253"/>
      <c r="I100" s="253" t="s">
        <v>50</v>
      </c>
      <c r="J100" s="253" t="s">
        <v>38</v>
      </c>
      <c r="K100" s="253" t="s">
        <v>48</v>
      </c>
      <c r="L100" s="256">
        <v>138000</v>
      </c>
      <c r="M100" s="253" t="s">
        <v>48</v>
      </c>
      <c r="N100" s="256">
        <v>138000</v>
      </c>
      <c r="O100" s="253"/>
      <c r="P100" s="253" t="s">
        <v>682</v>
      </c>
      <c r="Q100" s="253"/>
      <c r="R100" s="253" t="s">
        <v>2120</v>
      </c>
      <c r="S100" s="253" t="s">
        <v>2565</v>
      </c>
      <c r="T100" s="255">
        <v>45792</v>
      </c>
      <c r="U100" s="253"/>
      <c r="V100" s="253" t="s">
        <v>53</v>
      </c>
      <c r="W100" s="253" t="s">
        <v>3602</v>
      </c>
      <c r="X100" s="117">
        <f>IF(K100="NTD",1,VLOOKUP(K100,'8.匯率'!B:D,2,FALSE))</f>
        <v>1</v>
      </c>
      <c r="Y100" s="138">
        <f t="shared" si="1"/>
        <v>138000</v>
      </c>
      <c r="Z100" s="117" t="str">
        <f>VLOOKUP(J100,'關係企業(人)'!A:C,3,FALSE)</f>
        <v>緯創資通股份有限公司</v>
      </c>
    </row>
    <row r="101" spans="1:26">
      <c r="A101" s="253" t="s">
        <v>47</v>
      </c>
      <c r="B101" s="253" t="s">
        <v>1994</v>
      </c>
      <c r="C101" s="253" t="s">
        <v>2121</v>
      </c>
      <c r="D101" s="253" t="s">
        <v>58</v>
      </c>
      <c r="E101" s="255">
        <v>45775</v>
      </c>
      <c r="F101" s="255">
        <v>45775</v>
      </c>
      <c r="G101" s="253" t="s">
        <v>478</v>
      </c>
      <c r="H101" s="253"/>
      <c r="I101" s="253" t="s">
        <v>50</v>
      </c>
      <c r="J101" s="253" t="s">
        <v>38</v>
      </c>
      <c r="K101" s="253" t="s">
        <v>48</v>
      </c>
      <c r="L101" s="256">
        <v>131100</v>
      </c>
      <c r="M101" s="253" t="s">
        <v>48</v>
      </c>
      <c r="N101" s="256">
        <v>131100</v>
      </c>
      <c r="O101" s="253"/>
      <c r="P101" s="253" t="s">
        <v>682</v>
      </c>
      <c r="Q101" s="253"/>
      <c r="R101" s="253" t="s">
        <v>2122</v>
      </c>
      <c r="S101" s="253" t="s">
        <v>2566</v>
      </c>
      <c r="T101" s="255">
        <v>45792</v>
      </c>
      <c r="U101" s="253"/>
      <c r="V101" s="253" t="s">
        <v>53</v>
      </c>
      <c r="W101" s="253" t="s">
        <v>3603</v>
      </c>
      <c r="X101" s="117">
        <f>IF(K101="NTD",1,VLOOKUP(K101,'8.匯率'!B:D,2,FALSE))</f>
        <v>1</v>
      </c>
      <c r="Y101" s="138">
        <f t="shared" si="1"/>
        <v>131100</v>
      </c>
      <c r="Z101" s="117" t="str">
        <f>VLOOKUP(J101,'關係企業(人)'!A:C,3,FALSE)</f>
        <v>緯創資通股份有限公司</v>
      </c>
    </row>
    <row r="102" spans="1:26">
      <c r="A102" s="253" t="s">
        <v>47</v>
      </c>
      <c r="B102" s="253" t="s">
        <v>1994</v>
      </c>
      <c r="C102" s="253" t="s">
        <v>2123</v>
      </c>
      <c r="D102" s="253" t="s">
        <v>58</v>
      </c>
      <c r="E102" s="255">
        <v>45775</v>
      </c>
      <c r="F102" s="255">
        <v>45775</v>
      </c>
      <c r="G102" s="253" t="s">
        <v>478</v>
      </c>
      <c r="H102" s="253"/>
      <c r="I102" s="253" t="s">
        <v>50</v>
      </c>
      <c r="J102" s="253" t="s">
        <v>38</v>
      </c>
      <c r="K102" s="253" t="s">
        <v>48</v>
      </c>
      <c r="L102" s="256">
        <v>155000</v>
      </c>
      <c r="M102" s="253" t="s">
        <v>48</v>
      </c>
      <c r="N102" s="256">
        <v>155000</v>
      </c>
      <c r="O102" s="253"/>
      <c r="P102" s="253" t="s">
        <v>682</v>
      </c>
      <c r="Q102" s="253"/>
      <c r="R102" s="253" t="s">
        <v>2124</v>
      </c>
      <c r="S102" s="253" t="s">
        <v>2567</v>
      </c>
      <c r="T102" s="255">
        <v>45792</v>
      </c>
      <c r="U102" s="253"/>
      <c r="V102" s="253" t="s">
        <v>53</v>
      </c>
      <c r="W102" s="253" t="s">
        <v>3604</v>
      </c>
      <c r="X102" s="117">
        <f>IF(K102="NTD",1,VLOOKUP(K102,'8.匯率'!B:D,2,FALSE))</f>
        <v>1</v>
      </c>
      <c r="Y102" s="138">
        <f t="shared" si="1"/>
        <v>155000</v>
      </c>
      <c r="Z102" s="117" t="str">
        <f>VLOOKUP(J102,'關係企業(人)'!A:C,3,FALSE)</f>
        <v>緯創資通股份有限公司</v>
      </c>
    </row>
    <row r="103" spans="1:26">
      <c r="A103" s="253" t="s">
        <v>47</v>
      </c>
      <c r="B103" s="253" t="s">
        <v>1994</v>
      </c>
      <c r="C103" s="253" t="s">
        <v>2125</v>
      </c>
      <c r="D103" s="253" t="s">
        <v>58</v>
      </c>
      <c r="E103" s="255">
        <v>45775</v>
      </c>
      <c r="F103" s="255">
        <v>45775</v>
      </c>
      <c r="G103" s="253" t="s">
        <v>478</v>
      </c>
      <c r="H103" s="253"/>
      <c r="I103" s="253" t="s">
        <v>50</v>
      </c>
      <c r="J103" s="253" t="s">
        <v>38</v>
      </c>
      <c r="K103" s="253" t="s">
        <v>48</v>
      </c>
      <c r="L103" s="256">
        <v>138000</v>
      </c>
      <c r="M103" s="253" t="s">
        <v>48</v>
      </c>
      <c r="N103" s="256">
        <v>138000</v>
      </c>
      <c r="O103" s="253"/>
      <c r="P103" s="253" t="s">
        <v>682</v>
      </c>
      <c r="Q103" s="253"/>
      <c r="R103" s="253" t="s">
        <v>2126</v>
      </c>
      <c r="S103" s="253" t="s">
        <v>2568</v>
      </c>
      <c r="T103" s="255">
        <v>45792</v>
      </c>
      <c r="U103" s="253"/>
      <c r="V103" s="253" t="s">
        <v>53</v>
      </c>
      <c r="W103" s="253" t="s">
        <v>3605</v>
      </c>
      <c r="X103" s="117">
        <f>IF(K103="NTD",1,VLOOKUP(K103,'8.匯率'!B:D,2,FALSE))</f>
        <v>1</v>
      </c>
      <c r="Y103" s="138">
        <f t="shared" si="1"/>
        <v>138000</v>
      </c>
      <c r="Z103" s="117" t="str">
        <f>VLOOKUP(J103,'關係企業(人)'!A:C,3,FALSE)</f>
        <v>緯創資通股份有限公司</v>
      </c>
    </row>
    <row r="104" spans="1:26">
      <c r="A104" s="253" t="s">
        <v>47</v>
      </c>
      <c r="B104" s="253" t="s">
        <v>1994</v>
      </c>
      <c r="C104" s="253" t="s">
        <v>2127</v>
      </c>
      <c r="D104" s="253" t="s">
        <v>58</v>
      </c>
      <c r="E104" s="255">
        <v>45775</v>
      </c>
      <c r="F104" s="255">
        <v>45775</v>
      </c>
      <c r="G104" s="253" t="s">
        <v>478</v>
      </c>
      <c r="H104" s="253"/>
      <c r="I104" s="253" t="s">
        <v>50</v>
      </c>
      <c r="J104" s="253" t="s">
        <v>38</v>
      </c>
      <c r="K104" s="253" t="s">
        <v>48</v>
      </c>
      <c r="L104" s="256">
        <v>138000</v>
      </c>
      <c r="M104" s="253" t="s">
        <v>48</v>
      </c>
      <c r="N104" s="256">
        <v>138000</v>
      </c>
      <c r="O104" s="253"/>
      <c r="P104" s="253" t="s">
        <v>682</v>
      </c>
      <c r="Q104" s="253"/>
      <c r="R104" s="253" t="s">
        <v>2128</v>
      </c>
      <c r="S104" s="253" t="s">
        <v>2585</v>
      </c>
      <c r="T104" s="255">
        <v>45792</v>
      </c>
      <c r="U104" s="253"/>
      <c r="V104" s="253" t="s">
        <v>53</v>
      </c>
      <c r="W104" s="253" t="s">
        <v>3606</v>
      </c>
      <c r="X104" s="117">
        <f>IF(K104="NTD",1,VLOOKUP(K104,'8.匯率'!B:D,2,FALSE))</f>
        <v>1</v>
      </c>
      <c r="Y104" s="138">
        <f t="shared" si="1"/>
        <v>138000</v>
      </c>
      <c r="Z104" s="117" t="str">
        <f>VLOOKUP(J104,'關係企業(人)'!A:C,3,FALSE)</f>
        <v>緯創資通股份有限公司</v>
      </c>
    </row>
    <row r="105" spans="1:26">
      <c r="A105" s="253" t="s">
        <v>47</v>
      </c>
      <c r="B105" s="253" t="s">
        <v>1994</v>
      </c>
      <c r="C105" s="253" t="s">
        <v>2129</v>
      </c>
      <c r="D105" s="253" t="s">
        <v>58</v>
      </c>
      <c r="E105" s="255">
        <v>45775</v>
      </c>
      <c r="F105" s="255">
        <v>45775</v>
      </c>
      <c r="G105" s="253" t="s">
        <v>478</v>
      </c>
      <c r="H105" s="253"/>
      <c r="I105" s="253" t="s">
        <v>50</v>
      </c>
      <c r="J105" s="253" t="s">
        <v>38</v>
      </c>
      <c r="K105" s="253" t="s">
        <v>48</v>
      </c>
      <c r="L105" s="256">
        <v>110000</v>
      </c>
      <c r="M105" s="253" t="s">
        <v>48</v>
      </c>
      <c r="N105" s="256">
        <v>110000</v>
      </c>
      <c r="O105" s="253"/>
      <c r="P105" s="253" t="s">
        <v>682</v>
      </c>
      <c r="Q105" s="253"/>
      <c r="R105" s="253" t="s">
        <v>2130</v>
      </c>
      <c r="S105" s="253" t="s">
        <v>2619</v>
      </c>
      <c r="T105" s="255">
        <v>45792</v>
      </c>
      <c r="U105" s="253"/>
      <c r="V105" s="253" t="s">
        <v>53</v>
      </c>
      <c r="W105" s="253" t="s">
        <v>3607</v>
      </c>
      <c r="X105" s="117">
        <f>IF(K105="NTD",1,VLOOKUP(K105,'8.匯率'!B:D,2,FALSE))</f>
        <v>1</v>
      </c>
      <c r="Y105" s="138">
        <f t="shared" si="1"/>
        <v>110000</v>
      </c>
      <c r="Z105" s="117" t="str">
        <f>VLOOKUP(J105,'關係企業(人)'!A:C,3,FALSE)</f>
        <v>緯創資通股份有限公司</v>
      </c>
    </row>
    <row r="106" spans="1:26">
      <c r="A106" s="253" t="s">
        <v>47</v>
      </c>
      <c r="B106" s="253" t="s">
        <v>1994</v>
      </c>
      <c r="C106" s="253" t="s">
        <v>2131</v>
      </c>
      <c r="D106" s="253" t="s">
        <v>58</v>
      </c>
      <c r="E106" s="255">
        <v>45775</v>
      </c>
      <c r="F106" s="255">
        <v>45775</v>
      </c>
      <c r="G106" s="253" t="s">
        <v>478</v>
      </c>
      <c r="H106" s="253"/>
      <c r="I106" s="253" t="s">
        <v>50</v>
      </c>
      <c r="J106" s="253" t="s">
        <v>38</v>
      </c>
      <c r="K106" s="253" t="s">
        <v>48</v>
      </c>
      <c r="L106" s="256">
        <v>138000</v>
      </c>
      <c r="M106" s="253" t="s">
        <v>48</v>
      </c>
      <c r="N106" s="256">
        <v>138000</v>
      </c>
      <c r="O106" s="253"/>
      <c r="P106" s="253" t="s">
        <v>682</v>
      </c>
      <c r="Q106" s="253"/>
      <c r="R106" s="253" t="s">
        <v>2132</v>
      </c>
      <c r="S106" s="253" t="s">
        <v>2621</v>
      </c>
      <c r="T106" s="255">
        <v>45792</v>
      </c>
      <c r="U106" s="253"/>
      <c r="V106" s="253" t="s">
        <v>53</v>
      </c>
      <c r="W106" s="253" t="s">
        <v>3608</v>
      </c>
      <c r="X106" s="117">
        <f>IF(K106="NTD",1,VLOOKUP(K106,'8.匯率'!B:D,2,FALSE))</f>
        <v>1</v>
      </c>
      <c r="Y106" s="138">
        <f t="shared" si="1"/>
        <v>138000</v>
      </c>
      <c r="Z106" s="117" t="str">
        <f>VLOOKUP(J106,'關係企業(人)'!A:C,3,FALSE)</f>
        <v>緯創資通股份有限公司</v>
      </c>
    </row>
    <row r="107" spans="1:26">
      <c r="A107" s="253" t="s">
        <v>47</v>
      </c>
      <c r="B107" s="253" t="s">
        <v>1994</v>
      </c>
      <c r="C107" s="253" t="s">
        <v>2133</v>
      </c>
      <c r="D107" s="253" t="s">
        <v>58</v>
      </c>
      <c r="E107" s="255">
        <v>45775</v>
      </c>
      <c r="F107" s="255">
        <v>45775</v>
      </c>
      <c r="G107" s="253" t="s">
        <v>478</v>
      </c>
      <c r="H107" s="253"/>
      <c r="I107" s="253" t="s">
        <v>50</v>
      </c>
      <c r="J107" s="253" t="s">
        <v>38</v>
      </c>
      <c r="K107" s="253" t="s">
        <v>48</v>
      </c>
      <c r="L107" s="256">
        <v>48300</v>
      </c>
      <c r="M107" s="253" t="s">
        <v>48</v>
      </c>
      <c r="N107" s="256">
        <v>48300</v>
      </c>
      <c r="O107" s="253"/>
      <c r="P107" s="253" t="s">
        <v>682</v>
      </c>
      <c r="Q107" s="253"/>
      <c r="R107" s="253" t="s">
        <v>2134</v>
      </c>
      <c r="S107" s="253" t="s">
        <v>2628</v>
      </c>
      <c r="T107" s="255">
        <v>45792</v>
      </c>
      <c r="U107" s="253"/>
      <c r="V107" s="253" t="s">
        <v>53</v>
      </c>
      <c r="W107" s="253" t="s">
        <v>3609</v>
      </c>
      <c r="X107" s="117">
        <f>IF(K107="NTD",1,VLOOKUP(K107,'8.匯率'!B:D,2,FALSE))</f>
        <v>1</v>
      </c>
      <c r="Y107" s="138">
        <f t="shared" si="1"/>
        <v>48300</v>
      </c>
      <c r="Z107" s="117" t="str">
        <f>VLOOKUP(J107,'關係企業(人)'!A:C,3,FALSE)</f>
        <v>緯創資通股份有限公司</v>
      </c>
    </row>
    <row r="108" spans="1:26">
      <c r="A108" s="253" t="s">
        <v>47</v>
      </c>
      <c r="B108" s="253" t="s">
        <v>1994</v>
      </c>
      <c r="C108" s="253" t="s">
        <v>2233</v>
      </c>
      <c r="D108" s="253" t="s">
        <v>58</v>
      </c>
      <c r="E108" s="255">
        <v>45775</v>
      </c>
      <c r="F108" s="255">
        <v>45775</v>
      </c>
      <c r="G108" s="253" t="s">
        <v>478</v>
      </c>
      <c r="H108" s="253"/>
      <c r="I108" s="253" t="s">
        <v>50</v>
      </c>
      <c r="J108" s="253" t="s">
        <v>38</v>
      </c>
      <c r="K108" s="253" t="s">
        <v>48</v>
      </c>
      <c r="L108" s="256">
        <v>155000</v>
      </c>
      <c r="M108" s="253" t="s">
        <v>48</v>
      </c>
      <c r="N108" s="256">
        <v>155000</v>
      </c>
      <c r="O108" s="253"/>
      <c r="P108" s="253" t="s">
        <v>680</v>
      </c>
      <c r="Q108" s="253"/>
      <c r="R108" s="253" t="s">
        <v>2234</v>
      </c>
      <c r="S108" s="253" t="s">
        <v>2626</v>
      </c>
      <c r="T108" s="255">
        <v>45792</v>
      </c>
      <c r="U108" s="253"/>
      <c r="V108" s="253" t="s">
        <v>698</v>
      </c>
      <c r="W108" s="253" t="s">
        <v>3610</v>
      </c>
      <c r="X108" s="117">
        <f>IF(K108="NTD",1,VLOOKUP(K108,'8.匯率'!B:D,2,FALSE))</f>
        <v>1</v>
      </c>
      <c r="Y108" s="138">
        <f t="shared" si="1"/>
        <v>155000</v>
      </c>
      <c r="Z108" s="117" t="str">
        <f>VLOOKUP(J108,'關係企業(人)'!A:C,3,FALSE)</f>
        <v>緯創資通股份有限公司</v>
      </c>
    </row>
    <row r="109" spans="1:26">
      <c r="A109" s="253" t="s">
        <v>47</v>
      </c>
      <c r="B109" s="253" t="s">
        <v>1994</v>
      </c>
      <c r="C109" s="253" t="s">
        <v>2153</v>
      </c>
      <c r="D109" s="253" t="s">
        <v>58</v>
      </c>
      <c r="E109" s="255">
        <v>45775</v>
      </c>
      <c r="F109" s="255">
        <v>45775</v>
      </c>
      <c r="G109" s="253" t="s">
        <v>478</v>
      </c>
      <c r="H109" s="253"/>
      <c r="I109" s="253" t="s">
        <v>57</v>
      </c>
      <c r="J109" s="253" t="s">
        <v>55</v>
      </c>
      <c r="K109" s="253" t="s">
        <v>48</v>
      </c>
      <c r="L109" s="256">
        <v>106557</v>
      </c>
      <c r="M109" s="253" t="s">
        <v>48</v>
      </c>
      <c r="N109" s="256">
        <v>106557</v>
      </c>
      <c r="O109" s="253"/>
      <c r="P109" s="253" t="s">
        <v>683</v>
      </c>
      <c r="Q109" s="253"/>
      <c r="R109" s="253" t="s">
        <v>2154</v>
      </c>
      <c r="S109" s="253" t="s">
        <v>2595</v>
      </c>
      <c r="T109" s="255">
        <v>45793</v>
      </c>
      <c r="U109" s="253"/>
      <c r="V109" s="253" t="s">
        <v>56</v>
      </c>
      <c r="W109" s="253" t="s">
        <v>3611</v>
      </c>
      <c r="X109" s="117">
        <f>IF(K109="NTD",1,VLOOKUP(K109,'8.匯率'!B:D,2,FALSE))</f>
        <v>1</v>
      </c>
      <c r="Y109" s="138">
        <f t="shared" si="1"/>
        <v>106557</v>
      </c>
      <c r="Z109" s="117" t="str">
        <f>VLOOKUP(J109,'關係企業(人)'!A:C,3,FALSE)</f>
        <v>緯穎科技服務股份有限公司</v>
      </c>
    </row>
    <row r="110" spans="1:26">
      <c r="A110" s="253" t="s">
        <v>47</v>
      </c>
      <c r="B110" s="253" t="s">
        <v>1994</v>
      </c>
      <c r="C110" s="253" t="s">
        <v>2181</v>
      </c>
      <c r="D110" s="253" t="s">
        <v>58</v>
      </c>
      <c r="E110" s="255">
        <v>45775</v>
      </c>
      <c r="F110" s="255">
        <v>45775</v>
      </c>
      <c r="G110" s="253" t="s">
        <v>478</v>
      </c>
      <c r="H110" s="253"/>
      <c r="I110" s="253" t="s">
        <v>57</v>
      </c>
      <c r="J110" s="253" t="s">
        <v>55</v>
      </c>
      <c r="K110" s="253" t="s">
        <v>48</v>
      </c>
      <c r="L110" s="256">
        <v>131100</v>
      </c>
      <c r="M110" s="253" t="s">
        <v>48</v>
      </c>
      <c r="N110" s="256">
        <v>131100</v>
      </c>
      <c r="O110" s="253"/>
      <c r="P110" s="253" t="s">
        <v>683</v>
      </c>
      <c r="Q110" s="253"/>
      <c r="R110" s="253" t="s">
        <v>2182</v>
      </c>
      <c r="S110" s="253" t="s">
        <v>2609</v>
      </c>
      <c r="T110" s="255">
        <v>45793</v>
      </c>
      <c r="U110" s="253"/>
      <c r="V110" s="253" t="s">
        <v>56</v>
      </c>
      <c r="W110" s="253" t="s">
        <v>3612</v>
      </c>
      <c r="X110" s="117">
        <f>IF(K110="NTD",1,VLOOKUP(K110,'8.匯率'!B:D,2,FALSE))</f>
        <v>1</v>
      </c>
      <c r="Y110" s="138">
        <f t="shared" si="1"/>
        <v>131100</v>
      </c>
      <c r="Z110" s="117" t="str">
        <f>VLOOKUP(J110,'關係企業(人)'!A:C,3,FALSE)</f>
        <v>緯穎科技服務股份有限公司</v>
      </c>
    </row>
    <row r="111" spans="1:26">
      <c r="A111" s="253" t="s">
        <v>47</v>
      </c>
      <c r="B111" s="253" t="s">
        <v>1994</v>
      </c>
      <c r="C111" s="253" t="s">
        <v>2187</v>
      </c>
      <c r="D111" s="253" t="s">
        <v>58</v>
      </c>
      <c r="E111" s="255">
        <v>45775</v>
      </c>
      <c r="F111" s="255">
        <v>45775</v>
      </c>
      <c r="G111" s="253" t="s">
        <v>478</v>
      </c>
      <c r="H111" s="253"/>
      <c r="I111" s="253" t="s">
        <v>57</v>
      </c>
      <c r="J111" s="253" t="s">
        <v>55</v>
      </c>
      <c r="K111" s="253" t="s">
        <v>48</v>
      </c>
      <c r="L111" s="256">
        <v>138000</v>
      </c>
      <c r="M111" s="253" t="s">
        <v>48</v>
      </c>
      <c r="N111" s="256">
        <v>138000</v>
      </c>
      <c r="O111" s="253"/>
      <c r="P111" s="253" t="s">
        <v>683</v>
      </c>
      <c r="Q111" s="253"/>
      <c r="R111" s="253" t="s">
        <v>2188</v>
      </c>
      <c r="S111" s="253" t="s">
        <v>2612</v>
      </c>
      <c r="T111" s="255">
        <v>45793</v>
      </c>
      <c r="U111" s="253"/>
      <c r="V111" s="253" t="s">
        <v>56</v>
      </c>
      <c r="W111" s="253" t="s">
        <v>3613</v>
      </c>
      <c r="X111" s="117">
        <f>IF(K111="NTD",1,VLOOKUP(K111,'8.匯率'!B:D,2,FALSE))</f>
        <v>1</v>
      </c>
      <c r="Y111" s="138">
        <f t="shared" si="1"/>
        <v>138000</v>
      </c>
      <c r="Z111" s="117" t="str">
        <f>VLOOKUP(J111,'關係企業(人)'!A:C,3,FALSE)</f>
        <v>緯穎科技服務股份有限公司</v>
      </c>
    </row>
    <row r="112" spans="1:26">
      <c r="A112" s="253" t="s">
        <v>47</v>
      </c>
      <c r="B112" s="253" t="s">
        <v>1994</v>
      </c>
      <c r="C112" s="253" t="s">
        <v>2039</v>
      </c>
      <c r="D112" s="253" t="s">
        <v>58</v>
      </c>
      <c r="E112" s="255">
        <v>45775</v>
      </c>
      <c r="F112" s="255">
        <v>45775</v>
      </c>
      <c r="G112" s="253" t="s">
        <v>478</v>
      </c>
      <c r="H112" s="253"/>
      <c r="I112" s="253" t="s">
        <v>50</v>
      </c>
      <c r="J112" s="253" t="s">
        <v>38</v>
      </c>
      <c r="K112" s="253" t="s">
        <v>48</v>
      </c>
      <c r="L112" s="256">
        <v>104500</v>
      </c>
      <c r="M112" s="253" t="s">
        <v>48</v>
      </c>
      <c r="N112" s="256">
        <v>104500</v>
      </c>
      <c r="O112" s="253"/>
      <c r="P112" s="253" t="s">
        <v>681</v>
      </c>
      <c r="Q112" s="253"/>
      <c r="R112" s="253" t="s">
        <v>2040</v>
      </c>
      <c r="S112" s="253" t="s">
        <v>2542</v>
      </c>
      <c r="T112" s="255">
        <v>45796</v>
      </c>
      <c r="U112" s="253"/>
      <c r="V112" s="253" t="s">
        <v>54</v>
      </c>
      <c r="W112" s="253" t="s">
        <v>3614</v>
      </c>
      <c r="X112" s="117">
        <f>IF(K112="NTD",1,VLOOKUP(K112,'8.匯率'!B:D,2,FALSE))</f>
        <v>1</v>
      </c>
      <c r="Y112" s="138">
        <f t="shared" si="1"/>
        <v>104500</v>
      </c>
      <c r="Z112" s="117" t="str">
        <f>VLOOKUP(J112,'關係企業(人)'!A:C,3,FALSE)</f>
        <v>緯創資通股份有限公司</v>
      </c>
    </row>
    <row r="113" spans="1:26">
      <c r="A113" s="253" t="s">
        <v>47</v>
      </c>
      <c r="B113" s="253" t="s">
        <v>1994</v>
      </c>
      <c r="C113" s="253" t="s">
        <v>2043</v>
      </c>
      <c r="D113" s="253" t="s">
        <v>58</v>
      </c>
      <c r="E113" s="255">
        <v>45775</v>
      </c>
      <c r="F113" s="255">
        <v>45775</v>
      </c>
      <c r="G113" s="253" t="s">
        <v>478</v>
      </c>
      <c r="H113" s="253"/>
      <c r="I113" s="253" t="s">
        <v>50</v>
      </c>
      <c r="J113" s="253" t="s">
        <v>38</v>
      </c>
      <c r="K113" s="253" t="s">
        <v>48</v>
      </c>
      <c r="L113" s="256">
        <v>56250</v>
      </c>
      <c r="M113" s="253" t="s">
        <v>48</v>
      </c>
      <c r="N113" s="256">
        <v>56250</v>
      </c>
      <c r="O113" s="253"/>
      <c r="P113" s="253" t="s">
        <v>681</v>
      </c>
      <c r="Q113" s="253"/>
      <c r="R113" s="253" t="s">
        <v>2044</v>
      </c>
      <c r="S113" s="253" t="s">
        <v>2544</v>
      </c>
      <c r="T113" s="255">
        <v>45796</v>
      </c>
      <c r="U113" s="253"/>
      <c r="V113" s="253" t="s">
        <v>54</v>
      </c>
      <c r="W113" s="253" t="s">
        <v>3615</v>
      </c>
      <c r="X113" s="117">
        <f>IF(K113="NTD",1,VLOOKUP(K113,'8.匯率'!B:D,2,FALSE))</f>
        <v>1</v>
      </c>
      <c r="Y113" s="138">
        <f t="shared" si="1"/>
        <v>56250</v>
      </c>
      <c r="Z113" s="117" t="str">
        <f>VLOOKUP(J113,'關係企業(人)'!A:C,3,FALSE)</f>
        <v>緯創資通股份有限公司</v>
      </c>
    </row>
    <row r="114" spans="1:26">
      <c r="A114" s="253" t="s">
        <v>47</v>
      </c>
      <c r="B114" s="253" t="s">
        <v>1994</v>
      </c>
      <c r="C114" s="253" t="s">
        <v>2045</v>
      </c>
      <c r="D114" s="253" t="s">
        <v>58</v>
      </c>
      <c r="E114" s="255">
        <v>45775</v>
      </c>
      <c r="F114" s="255">
        <v>45775</v>
      </c>
      <c r="G114" s="253" t="s">
        <v>478</v>
      </c>
      <c r="H114" s="253"/>
      <c r="I114" s="253" t="s">
        <v>50</v>
      </c>
      <c r="J114" s="253" t="s">
        <v>38</v>
      </c>
      <c r="K114" s="253" t="s">
        <v>48</v>
      </c>
      <c r="L114" s="256">
        <v>110000</v>
      </c>
      <c r="M114" s="253" t="s">
        <v>48</v>
      </c>
      <c r="N114" s="256">
        <v>110000</v>
      </c>
      <c r="O114" s="253"/>
      <c r="P114" s="253" t="s">
        <v>681</v>
      </c>
      <c r="Q114" s="253"/>
      <c r="R114" s="253" t="s">
        <v>2046</v>
      </c>
      <c r="S114" s="253" t="s">
        <v>2569</v>
      </c>
      <c r="T114" s="255">
        <v>45796</v>
      </c>
      <c r="U114" s="253"/>
      <c r="V114" s="253" t="s">
        <v>54</v>
      </c>
      <c r="W114" s="253" t="s">
        <v>3616</v>
      </c>
      <c r="X114" s="117">
        <f>IF(K114="NTD",1,VLOOKUP(K114,'8.匯率'!B:D,2,FALSE))</f>
        <v>1</v>
      </c>
      <c r="Y114" s="138">
        <f t="shared" si="1"/>
        <v>110000</v>
      </c>
      <c r="Z114" s="117" t="str">
        <f>VLOOKUP(J114,'關係企業(人)'!A:C,3,FALSE)</f>
        <v>緯創資通股份有限公司</v>
      </c>
    </row>
    <row r="115" spans="1:26">
      <c r="A115" s="253" t="s">
        <v>47</v>
      </c>
      <c r="B115" s="253" t="s">
        <v>1994</v>
      </c>
      <c r="C115" s="253" t="s">
        <v>2047</v>
      </c>
      <c r="D115" s="253" t="s">
        <v>58</v>
      </c>
      <c r="E115" s="255">
        <v>45775</v>
      </c>
      <c r="F115" s="255">
        <v>45775</v>
      </c>
      <c r="G115" s="253" t="s">
        <v>478</v>
      </c>
      <c r="H115" s="253"/>
      <c r="I115" s="253" t="s">
        <v>50</v>
      </c>
      <c r="J115" s="253" t="s">
        <v>38</v>
      </c>
      <c r="K115" s="253" t="s">
        <v>48</v>
      </c>
      <c r="L115" s="256">
        <v>90000</v>
      </c>
      <c r="M115" s="253" t="s">
        <v>48</v>
      </c>
      <c r="N115" s="256">
        <v>90000</v>
      </c>
      <c r="O115" s="253"/>
      <c r="P115" s="253" t="s">
        <v>681</v>
      </c>
      <c r="Q115" s="253"/>
      <c r="R115" s="253" t="s">
        <v>2048</v>
      </c>
      <c r="S115" s="253" t="s">
        <v>2570</v>
      </c>
      <c r="T115" s="255">
        <v>45796</v>
      </c>
      <c r="U115" s="253"/>
      <c r="V115" s="253" t="s">
        <v>54</v>
      </c>
      <c r="W115" s="253" t="s">
        <v>3617</v>
      </c>
      <c r="X115" s="117">
        <f>IF(K115="NTD",1,VLOOKUP(K115,'8.匯率'!B:D,2,FALSE))</f>
        <v>1</v>
      </c>
      <c r="Y115" s="138">
        <f t="shared" si="1"/>
        <v>90000</v>
      </c>
      <c r="Z115" s="117" t="str">
        <f>VLOOKUP(J115,'關係企業(人)'!A:C,3,FALSE)</f>
        <v>緯創資通股份有限公司</v>
      </c>
    </row>
    <row r="116" spans="1:26">
      <c r="A116" s="253" t="s">
        <v>47</v>
      </c>
      <c r="B116" s="253" t="s">
        <v>1994</v>
      </c>
      <c r="C116" s="253" t="s">
        <v>2049</v>
      </c>
      <c r="D116" s="253" t="s">
        <v>58</v>
      </c>
      <c r="E116" s="255">
        <v>45775</v>
      </c>
      <c r="F116" s="255">
        <v>45775</v>
      </c>
      <c r="G116" s="253" t="s">
        <v>478</v>
      </c>
      <c r="H116" s="253"/>
      <c r="I116" s="253" t="s">
        <v>50</v>
      </c>
      <c r="J116" s="253" t="s">
        <v>38</v>
      </c>
      <c r="K116" s="253" t="s">
        <v>48</v>
      </c>
      <c r="L116" s="256">
        <v>135406</v>
      </c>
      <c r="M116" s="253" t="s">
        <v>48</v>
      </c>
      <c r="N116" s="256">
        <v>135406</v>
      </c>
      <c r="O116" s="253"/>
      <c r="P116" s="253" t="s">
        <v>681</v>
      </c>
      <c r="Q116" s="253"/>
      <c r="R116" s="253" t="s">
        <v>2050</v>
      </c>
      <c r="S116" s="253" t="s">
        <v>2571</v>
      </c>
      <c r="T116" s="255">
        <v>45796</v>
      </c>
      <c r="U116" s="253"/>
      <c r="V116" s="253" t="s">
        <v>54</v>
      </c>
      <c r="W116" s="253" t="s">
        <v>3618</v>
      </c>
      <c r="X116" s="117">
        <f>IF(K116="NTD",1,VLOOKUP(K116,'8.匯率'!B:D,2,FALSE))</f>
        <v>1</v>
      </c>
      <c r="Y116" s="138">
        <f t="shared" si="1"/>
        <v>135406</v>
      </c>
      <c r="Z116" s="117" t="str">
        <f>VLOOKUP(J116,'關係企業(人)'!A:C,3,FALSE)</f>
        <v>緯創資通股份有限公司</v>
      </c>
    </row>
    <row r="117" spans="1:26">
      <c r="A117" s="253" t="s">
        <v>47</v>
      </c>
      <c r="B117" s="253" t="s">
        <v>1994</v>
      </c>
      <c r="C117" s="253" t="s">
        <v>2051</v>
      </c>
      <c r="D117" s="253" t="s">
        <v>58</v>
      </c>
      <c r="E117" s="255">
        <v>45775</v>
      </c>
      <c r="F117" s="255">
        <v>45775</v>
      </c>
      <c r="G117" s="253" t="s">
        <v>478</v>
      </c>
      <c r="H117" s="253"/>
      <c r="I117" s="253" t="s">
        <v>50</v>
      </c>
      <c r="J117" s="253" t="s">
        <v>38</v>
      </c>
      <c r="K117" s="253" t="s">
        <v>48</v>
      </c>
      <c r="L117" s="256">
        <v>138000</v>
      </c>
      <c r="M117" s="253" t="s">
        <v>48</v>
      </c>
      <c r="N117" s="256">
        <v>138000</v>
      </c>
      <c r="O117" s="253"/>
      <c r="P117" s="253" t="s">
        <v>681</v>
      </c>
      <c r="Q117" s="253"/>
      <c r="R117" s="253" t="s">
        <v>2052</v>
      </c>
      <c r="S117" s="253" t="s">
        <v>2572</v>
      </c>
      <c r="T117" s="255">
        <v>45796</v>
      </c>
      <c r="U117" s="253"/>
      <c r="V117" s="253" t="s">
        <v>54</v>
      </c>
      <c r="W117" s="253" t="s">
        <v>3619</v>
      </c>
      <c r="X117" s="117">
        <f>IF(K117="NTD",1,VLOOKUP(K117,'8.匯率'!B:D,2,FALSE))</f>
        <v>1</v>
      </c>
      <c r="Y117" s="138">
        <f t="shared" si="1"/>
        <v>138000</v>
      </c>
      <c r="Z117" s="117" t="str">
        <f>VLOOKUP(J117,'關係企業(人)'!A:C,3,FALSE)</f>
        <v>緯創資通股份有限公司</v>
      </c>
    </row>
    <row r="118" spans="1:26">
      <c r="A118" s="253" t="s">
        <v>47</v>
      </c>
      <c r="B118" s="253" t="s">
        <v>1994</v>
      </c>
      <c r="C118" s="253" t="s">
        <v>2053</v>
      </c>
      <c r="D118" s="253" t="s">
        <v>58</v>
      </c>
      <c r="E118" s="255">
        <v>45775</v>
      </c>
      <c r="F118" s="255">
        <v>45775</v>
      </c>
      <c r="G118" s="253" t="s">
        <v>478</v>
      </c>
      <c r="H118" s="253"/>
      <c r="I118" s="253" t="s">
        <v>50</v>
      </c>
      <c r="J118" s="253" t="s">
        <v>38</v>
      </c>
      <c r="K118" s="253" t="s">
        <v>48</v>
      </c>
      <c r="L118" s="256">
        <v>93500</v>
      </c>
      <c r="M118" s="253" t="s">
        <v>48</v>
      </c>
      <c r="N118" s="256">
        <v>93500</v>
      </c>
      <c r="O118" s="253"/>
      <c r="P118" s="253" t="s">
        <v>681</v>
      </c>
      <c r="Q118" s="253"/>
      <c r="R118" s="253" t="s">
        <v>2054</v>
      </c>
      <c r="S118" s="253" t="s">
        <v>2573</v>
      </c>
      <c r="T118" s="255">
        <v>45796</v>
      </c>
      <c r="U118" s="253"/>
      <c r="V118" s="253" t="s">
        <v>54</v>
      </c>
      <c r="W118" s="253" t="s">
        <v>3620</v>
      </c>
      <c r="X118" s="117">
        <f>IF(K118="NTD",1,VLOOKUP(K118,'8.匯率'!B:D,2,FALSE))</f>
        <v>1</v>
      </c>
      <c r="Y118" s="138">
        <f t="shared" si="1"/>
        <v>93500</v>
      </c>
      <c r="Z118" s="117" t="str">
        <f>VLOOKUP(J118,'關係企業(人)'!A:C,3,FALSE)</f>
        <v>緯創資通股份有限公司</v>
      </c>
    </row>
    <row r="119" spans="1:26">
      <c r="A119" s="253" t="s">
        <v>47</v>
      </c>
      <c r="B119" s="253" t="s">
        <v>1994</v>
      </c>
      <c r="C119" s="253" t="s">
        <v>2055</v>
      </c>
      <c r="D119" s="253" t="s">
        <v>58</v>
      </c>
      <c r="E119" s="255">
        <v>45775</v>
      </c>
      <c r="F119" s="255">
        <v>45775</v>
      </c>
      <c r="G119" s="253" t="s">
        <v>478</v>
      </c>
      <c r="H119" s="253"/>
      <c r="I119" s="253" t="s">
        <v>50</v>
      </c>
      <c r="J119" s="253" t="s">
        <v>38</v>
      </c>
      <c r="K119" s="253" t="s">
        <v>48</v>
      </c>
      <c r="L119" s="256">
        <v>110000</v>
      </c>
      <c r="M119" s="253" t="s">
        <v>48</v>
      </c>
      <c r="N119" s="256">
        <v>110000</v>
      </c>
      <c r="O119" s="253"/>
      <c r="P119" s="253" t="s">
        <v>681</v>
      </c>
      <c r="Q119" s="253"/>
      <c r="R119" s="253" t="s">
        <v>2056</v>
      </c>
      <c r="S119" s="253" t="s">
        <v>2574</v>
      </c>
      <c r="T119" s="255">
        <v>45796</v>
      </c>
      <c r="U119" s="253"/>
      <c r="V119" s="253" t="s">
        <v>54</v>
      </c>
      <c r="W119" s="253" t="s">
        <v>3621</v>
      </c>
      <c r="X119" s="117">
        <f>IF(K119="NTD",1,VLOOKUP(K119,'8.匯率'!B:D,2,FALSE))</f>
        <v>1</v>
      </c>
      <c r="Y119" s="138">
        <f t="shared" si="1"/>
        <v>110000</v>
      </c>
      <c r="Z119" s="117" t="str">
        <f>VLOOKUP(J119,'關係企業(人)'!A:C,3,FALSE)</f>
        <v>緯創資通股份有限公司</v>
      </c>
    </row>
    <row r="120" spans="1:26">
      <c r="A120" s="253" t="s">
        <v>47</v>
      </c>
      <c r="B120" s="253" t="s">
        <v>1994</v>
      </c>
      <c r="C120" s="253" t="s">
        <v>2057</v>
      </c>
      <c r="D120" s="253" t="s">
        <v>58</v>
      </c>
      <c r="E120" s="255">
        <v>45775</v>
      </c>
      <c r="F120" s="255">
        <v>45775</v>
      </c>
      <c r="G120" s="253" t="s">
        <v>478</v>
      </c>
      <c r="H120" s="253"/>
      <c r="I120" s="253" t="s">
        <v>50</v>
      </c>
      <c r="J120" s="253" t="s">
        <v>38</v>
      </c>
      <c r="K120" s="253" t="s">
        <v>48</v>
      </c>
      <c r="L120" s="256">
        <v>110000</v>
      </c>
      <c r="M120" s="253" t="s">
        <v>48</v>
      </c>
      <c r="N120" s="256">
        <v>110000</v>
      </c>
      <c r="O120" s="253"/>
      <c r="P120" s="253" t="s">
        <v>681</v>
      </c>
      <c r="Q120" s="253"/>
      <c r="R120" s="253" t="s">
        <v>2058</v>
      </c>
      <c r="S120" s="253" t="s">
        <v>2575</v>
      </c>
      <c r="T120" s="255">
        <v>45796</v>
      </c>
      <c r="U120" s="253"/>
      <c r="V120" s="253" t="s">
        <v>54</v>
      </c>
      <c r="W120" s="253" t="s">
        <v>3622</v>
      </c>
      <c r="X120" s="117">
        <f>IF(K120="NTD",1,VLOOKUP(K120,'8.匯率'!B:D,2,FALSE))</f>
        <v>1</v>
      </c>
      <c r="Y120" s="138">
        <f t="shared" si="1"/>
        <v>110000</v>
      </c>
      <c r="Z120" s="117" t="str">
        <f>VLOOKUP(J120,'關係企業(人)'!A:C,3,FALSE)</f>
        <v>緯創資通股份有限公司</v>
      </c>
    </row>
    <row r="121" spans="1:26">
      <c r="A121" s="253" t="s">
        <v>47</v>
      </c>
      <c r="B121" s="253" t="s">
        <v>1994</v>
      </c>
      <c r="C121" s="253" t="s">
        <v>2059</v>
      </c>
      <c r="D121" s="253" t="s">
        <v>58</v>
      </c>
      <c r="E121" s="255">
        <v>45775</v>
      </c>
      <c r="F121" s="255">
        <v>45775</v>
      </c>
      <c r="G121" s="253" t="s">
        <v>478</v>
      </c>
      <c r="H121" s="253"/>
      <c r="I121" s="253" t="s">
        <v>50</v>
      </c>
      <c r="J121" s="253" t="s">
        <v>38</v>
      </c>
      <c r="K121" s="253" t="s">
        <v>48</v>
      </c>
      <c r="L121" s="256">
        <v>129375</v>
      </c>
      <c r="M121" s="253" t="s">
        <v>48</v>
      </c>
      <c r="N121" s="256">
        <v>129375</v>
      </c>
      <c r="O121" s="253"/>
      <c r="P121" s="253" t="s">
        <v>681</v>
      </c>
      <c r="Q121" s="253"/>
      <c r="R121" s="253" t="s">
        <v>2060</v>
      </c>
      <c r="S121" s="253" t="s">
        <v>2576</v>
      </c>
      <c r="T121" s="255">
        <v>45796</v>
      </c>
      <c r="U121" s="253"/>
      <c r="V121" s="253" t="s">
        <v>54</v>
      </c>
      <c r="W121" s="253" t="s">
        <v>3623</v>
      </c>
      <c r="X121" s="117">
        <f>IF(K121="NTD",1,VLOOKUP(K121,'8.匯率'!B:D,2,FALSE))</f>
        <v>1</v>
      </c>
      <c r="Y121" s="138">
        <f t="shared" si="1"/>
        <v>129375</v>
      </c>
      <c r="Z121" s="117" t="str">
        <f>VLOOKUP(J121,'關係企業(人)'!A:C,3,FALSE)</f>
        <v>緯創資通股份有限公司</v>
      </c>
    </row>
    <row r="122" spans="1:26">
      <c r="A122" s="253" t="s">
        <v>47</v>
      </c>
      <c r="B122" s="253" t="s">
        <v>1994</v>
      </c>
      <c r="C122" s="253" t="s">
        <v>2061</v>
      </c>
      <c r="D122" s="253" t="s">
        <v>58</v>
      </c>
      <c r="E122" s="255">
        <v>45775</v>
      </c>
      <c r="F122" s="255">
        <v>45775</v>
      </c>
      <c r="G122" s="253" t="s">
        <v>478</v>
      </c>
      <c r="H122" s="253"/>
      <c r="I122" s="253" t="s">
        <v>50</v>
      </c>
      <c r="J122" s="253" t="s">
        <v>38</v>
      </c>
      <c r="K122" s="253" t="s">
        <v>48</v>
      </c>
      <c r="L122" s="256">
        <v>85500</v>
      </c>
      <c r="M122" s="253" t="s">
        <v>48</v>
      </c>
      <c r="N122" s="256">
        <v>85500</v>
      </c>
      <c r="O122" s="253"/>
      <c r="P122" s="253" t="s">
        <v>681</v>
      </c>
      <c r="Q122" s="253"/>
      <c r="R122" s="253" t="s">
        <v>2062</v>
      </c>
      <c r="S122" s="253" t="s">
        <v>2577</v>
      </c>
      <c r="T122" s="255">
        <v>45796</v>
      </c>
      <c r="U122" s="253"/>
      <c r="V122" s="253" t="s">
        <v>54</v>
      </c>
      <c r="W122" s="253" t="s">
        <v>3624</v>
      </c>
      <c r="X122" s="117">
        <f>IF(K122="NTD",1,VLOOKUP(K122,'8.匯率'!B:D,2,FALSE))</f>
        <v>1</v>
      </c>
      <c r="Y122" s="138">
        <f t="shared" si="1"/>
        <v>85500</v>
      </c>
      <c r="Z122" s="117" t="str">
        <f>VLOOKUP(J122,'關係企業(人)'!A:C,3,FALSE)</f>
        <v>緯創資通股份有限公司</v>
      </c>
    </row>
    <row r="123" spans="1:26">
      <c r="A123" s="253" t="s">
        <v>47</v>
      </c>
      <c r="B123" s="253" t="s">
        <v>1994</v>
      </c>
      <c r="C123" s="253" t="s">
        <v>2063</v>
      </c>
      <c r="D123" s="253" t="s">
        <v>58</v>
      </c>
      <c r="E123" s="255">
        <v>45775</v>
      </c>
      <c r="F123" s="255">
        <v>45775</v>
      </c>
      <c r="G123" s="253" t="s">
        <v>478</v>
      </c>
      <c r="H123" s="253"/>
      <c r="I123" s="253" t="s">
        <v>50</v>
      </c>
      <c r="J123" s="253" t="s">
        <v>38</v>
      </c>
      <c r="K123" s="253" t="s">
        <v>48</v>
      </c>
      <c r="L123" s="256">
        <v>138000</v>
      </c>
      <c r="M123" s="253" t="s">
        <v>48</v>
      </c>
      <c r="N123" s="256">
        <v>138000</v>
      </c>
      <c r="O123" s="253"/>
      <c r="P123" s="253" t="s">
        <v>681</v>
      </c>
      <c r="Q123" s="253"/>
      <c r="R123" s="253" t="s">
        <v>2064</v>
      </c>
      <c r="S123" s="253" t="s">
        <v>2578</v>
      </c>
      <c r="T123" s="255">
        <v>45796</v>
      </c>
      <c r="U123" s="253"/>
      <c r="V123" s="253" t="s">
        <v>54</v>
      </c>
      <c r="W123" s="253" t="s">
        <v>3625</v>
      </c>
      <c r="X123" s="117">
        <f>IF(K123="NTD",1,VLOOKUP(K123,'8.匯率'!B:D,2,FALSE))</f>
        <v>1</v>
      </c>
      <c r="Y123" s="138">
        <f t="shared" si="1"/>
        <v>138000</v>
      </c>
      <c r="Z123" s="117" t="str">
        <f>VLOOKUP(J123,'關係企業(人)'!A:C,3,FALSE)</f>
        <v>緯創資通股份有限公司</v>
      </c>
    </row>
    <row r="124" spans="1:26">
      <c r="A124" s="253" t="s">
        <v>47</v>
      </c>
      <c r="B124" s="253" t="s">
        <v>1994</v>
      </c>
      <c r="C124" s="253" t="s">
        <v>2065</v>
      </c>
      <c r="D124" s="253" t="s">
        <v>58</v>
      </c>
      <c r="E124" s="255">
        <v>45775</v>
      </c>
      <c r="F124" s="255">
        <v>45775</v>
      </c>
      <c r="G124" s="253" t="s">
        <v>478</v>
      </c>
      <c r="H124" s="253"/>
      <c r="I124" s="253" t="s">
        <v>50</v>
      </c>
      <c r="J124" s="253" t="s">
        <v>38</v>
      </c>
      <c r="K124" s="253" t="s">
        <v>48</v>
      </c>
      <c r="L124" s="256">
        <v>155000</v>
      </c>
      <c r="M124" s="253" t="s">
        <v>48</v>
      </c>
      <c r="N124" s="256">
        <v>155000</v>
      </c>
      <c r="O124" s="253"/>
      <c r="P124" s="253" t="s">
        <v>681</v>
      </c>
      <c r="Q124" s="253"/>
      <c r="R124" s="253" t="s">
        <v>2066</v>
      </c>
      <c r="S124" s="253" t="s">
        <v>2579</v>
      </c>
      <c r="T124" s="255">
        <v>45796</v>
      </c>
      <c r="U124" s="253"/>
      <c r="V124" s="253" t="s">
        <v>54</v>
      </c>
      <c r="W124" s="253" t="s">
        <v>3626</v>
      </c>
      <c r="X124" s="117">
        <f>IF(K124="NTD",1,VLOOKUP(K124,'8.匯率'!B:D,2,FALSE))</f>
        <v>1</v>
      </c>
      <c r="Y124" s="138">
        <f t="shared" si="1"/>
        <v>155000</v>
      </c>
      <c r="Z124" s="117" t="str">
        <f>VLOOKUP(J124,'關係企業(人)'!A:C,3,FALSE)</f>
        <v>緯創資通股份有限公司</v>
      </c>
    </row>
    <row r="125" spans="1:26">
      <c r="A125" s="253" t="s">
        <v>47</v>
      </c>
      <c r="B125" s="253" t="s">
        <v>1994</v>
      </c>
      <c r="C125" s="253" t="s">
        <v>2067</v>
      </c>
      <c r="D125" s="253" t="s">
        <v>58</v>
      </c>
      <c r="E125" s="255">
        <v>45775</v>
      </c>
      <c r="F125" s="255">
        <v>45775</v>
      </c>
      <c r="G125" s="253" t="s">
        <v>478</v>
      </c>
      <c r="H125" s="253"/>
      <c r="I125" s="253" t="s">
        <v>50</v>
      </c>
      <c r="J125" s="253" t="s">
        <v>38</v>
      </c>
      <c r="K125" s="253" t="s">
        <v>48</v>
      </c>
      <c r="L125" s="256">
        <v>110000</v>
      </c>
      <c r="M125" s="253" t="s">
        <v>48</v>
      </c>
      <c r="N125" s="256">
        <v>110000</v>
      </c>
      <c r="O125" s="253"/>
      <c r="P125" s="253" t="s">
        <v>681</v>
      </c>
      <c r="Q125" s="253"/>
      <c r="R125" s="253" t="s">
        <v>2068</v>
      </c>
      <c r="S125" s="253" t="s">
        <v>2580</v>
      </c>
      <c r="T125" s="255">
        <v>45796</v>
      </c>
      <c r="U125" s="253"/>
      <c r="V125" s="253" t="s">
        <v>54</v>
      </c>
      <c r="W125" s="253" t="s">
        <v>3627</v>
      </c>
      <c r="X125" s="117">
        <f>IF(K125="NTD",1,VLOOKUP(K125,'8.匯率'!B:D,2,FALSE))</f>
        <v>1</v>
      </c>
      <c r="Y125" s="138">
        <f t="shared" si="1"/>
        <v>110000</v>
      </c>
      <c r="Z125" s="117" t="str">
        <f>VLOOKUP(J125,'關係企業(人)'!A:C,3,FALSE)</f>
        <v>緯創資通股份有限公司</v>
      </c>
    </row>
    <row r="126" spans="1:26">
      <c r="A126" s="253" t="s">
        <v>47</v>
      </c>
      <c r="B126" s="253" t="s">
        <v>1994</v>
      </c>
      <c r="C126" s="253" t="s">
        <v>2069</v>
      </c>
      <c r="D126" s="253" t="s">
        <v>58</v>
      </c>
      <c r="E126" s="255">
        <v>45775</v>
      </c>
      <c r="F126" s="255">
        <v>45775</v>
      </c>
      <c r="G126" s="253" t="s">
        <v>478</v>
      </c>
      <c r="H126" s="253"/>
      <c r="I126" s="253" t="s">
        <v>50</v>
      </c>
      <c r="J126" s="253" t="s">
        <v>38</v>
      </c>
      <c r="K126" s="253" t="s">
        <v>48</v>
      </c>
      <c r="L126" s="256">
        <v>135406</v>
      </c>
      <c r="M126" s="253" t="s">
        <v>48</v>
      </c>
      <c r="N126" s="256">
        <v>135406</v>
      </c>
      <c r="O126" s="253"/>
      <c r="P126" s="253" t="s">
        <v>681</v>
      </c>
      <c r="Q126" s="253"/>
      <c r="R126" s="253" t="s">
        <v>2070</v>
      </c>
      <c r="S126" s="253" t="s">
        <v>2581</v>
      </c>
      <c r="T126" s="255">
        <v>45796</v>
      </c>
      <c r="U126" s="253"/>
      <c r="V126" s="253" t="s">
        <v>54</v>
      </c>
      <c r="W126" s="253" t="s">
        <v>3628</v>
      </c>
      <c r="X126" s="117">
        <f>IF(K126="NTD",1,VLOOKUP(K126,'8.匯率'!B:D,2,FALSE))</f>
        <v>1</v>
      </c>
      <c r="Y126" s="138">
        <f t="shared" si="1"/>
        <v>135406</v>
      </c>
      <c r="Z126" s="117" t="str">
        <f>VLOOKUP(J126,'關係企業(人)'!A:C,3,FALSE)</f>
        <v>緯創資通股份有限公司</v>
      </c>
    </row>
    <row r="127" spans="1:26">
      <c r="A127" s="253" t="s">
        <v>47</v>
      </c>
      <c r="B127" s="253" t="s">
        <v>1994</v>
      </c>
      <c r="C127" s="253" t="s">
        <v>2071</v>
      </c>
      <c r="D127" s="253" t="s">
        <v>58</v>
      </c>
      <c r="E127" s="255">
        <v>45775</v>
      </c>
      <c r="F127" s="255">
        <v>45775</v>
      </c>
      <c r="G127" s="253" t="s">
        <v>478</v>
      </c>
      <c r="H127" s="253"/>
      <c r="I127" s="253" t="s">
        <v>50</v>
      </c>
      <c r="J127" s="253" t="s">
        <v>38</v>
      </c>
      <c r="K127" s="253" t="s">
        <v>48</v>
      </c>
      <c r="L127" s="256">
        <v>131100</v>
      </c>
      <c r="M127" s="253" t="s">
        <v>48</v>
      </c>
      <c r="N127" s="256">
        <v>131100</v>
      </c>
      <c r="O127" s="253"/>
      <c r="P127" s="253" t="s">
        <v>681</v>
      </c>
      <c r="Q127" s="253"/>
      <c r="R127" s="253" t="s">
        <v>2072</v>
      </c>
      <c r="S127" s="253" t="s">
        <v>2582</v>
      </c>
      <c r="T127" s="255">
        <v>45796</v>
      </c>
      <c r="U127" s="253"/>
      <c r="V127" s="253" t="s">
        <v>54</v>
      </c>
      <c r="W127" s="253" t="s">
        <v>3629</v>
      </c>
      <c r="X127" s="117">
        <f>IF(K127="NTD",1,VLOOKUP(K127,'8.匯率'!B:D,2,FALSE))</f>
        <v>1</v>
      </c>
      <c r="Y127" s="138">
        <f t="shared" si="1"/>
        <v>131100</v>
      </c>
      <c r="Z127" s="117" t="str">
        <f>VLOOKUP(J127,'關係企業(人)'!A:C,3,FALSE)</f>
        <v>緯創資通股份有限公司</v>
      </c>
    </row>
    <row r="128" spans="1:26">
      <c r="A128" s="253" t="s">
        <v>47</v>
      </c>
      <c r="B128" s="253" t="s">
        <v>1994</v>
      </c>
      <c r="C128" s="253" t="s">
        <v>2073</v>
      </c>
      <c r="D128" s="253" t="s">
        <v>58</v>
      </c>
      <c r="E128" s="255">
        <v>45775</v>
      </c>
      <c r="F128" s="255">
        <v>45775</v>
      </c>
      <c r="G128" s="253" t="s">
        <v>478</v>
      </c>
      <c r="H128" s="253"/>
      <c r="I128" s="253" t="s">
        <v>50</v>
      </c>
      <c r="J128" s="253" t="s">
        <v>38</v>
      </c>
      <c r="K128" s="253" t="s">
        <v>48</v>
      </c>
      <c r="L128" s="256">
        <v>138000</v>
      </c>
      <c r="M128" s="253" t="s">
        <v>48</v>
      </c>
      <c r="N128" s="256">
        <v>138000</v>
      </c>
      <c r="O128" s="253"/>
      <c r="P128" s="253" t="s">
        <v>681</v>
      </c>
      <c r="Q128" s="253"/>
      <c r="R128" s="253" t="s">
        <v>2074</v>
      </c>
      <c r="S128" s="253" t="s">
        <v>2583</v>
      </c>
      <c r="T128" s="255">
        <v>45796</v>
      </c>
      <c r="U128" s="253"/>
      <c r="V128" s="253" t="s">
        <v>54</v>
      </c>
      <c r="W128" s="253" t="s">
        <v>3630</v>
      </c>
      <c r="X128" s="117">
        <f>IF(K128="NTD",1,VLOOKUP(K128,'8.匯率'!B:D,2,FALSE))</f>
        <v>1</v>
      </c>
      <c r="Y128" s="138">
        <f t="shared" si="1"/>
        <v>138000</v>
      </c>
      <c r="Z128" s="117" t="str">
        <f>VLOOKUP(J128,'關係企業(人)'!A:C,3,FALSE)</f>
        <v>緯創資通股份有限公司</v>
      </c>
    </row>
    <row r="129" spans="1:26">
      <c r="A129" s="253" t="s">
        <v>47</v>
      </c>
      <c r="B129" s="253" t="s">
        <v>1994</v>
      </c>
      <c r="C129" s="253" t="s">
        <v>2075</v>
      </c>
      <c r="D129" s="253" t="s">
        <v>58</v>
      </c>
      <c r="E129" s="255">
        <v>45775</v>
      </c>
      <c r="F129" s="255">
        <v>45775</v>
      </c>
      <c r="G129" s="253" t="s">
        <v>478</v>
      </c>
      <c r="H129" s="253"/>
      <c r="I129" s="253" t="s">
        <v>50</v>
      </c>
      <c r="J129" s="253" t="s">
        <v>38</v>
      </c>
      <c r="K129" s="253" t="s">
        <v>48</v>
      </c>
      <c r="L129" s="256">
        <v>110400</v>
      </c>
      <c r="M129" s="253" t="s">
        <v>48</v>
      </c>
      <c r="N129" s="256">
        <v>110400</v>
      </c>
      <c r="O129" s="253"/>
      <c r="P129" s="253" t="s">
        <v>681</v>
      </c>
      <c r="Q129" s="253"/>
      <c r="R129" s="253" t="s">
        <v>2076</v>
      </c>
      <c r="S129" s="253" t="s">
        <v>2584</v>
      </c>
      <c r="T129" s="255">
        <v>45796</v>
      </c>
      <c r="U129" s="253"/>
      <c r="V129" s="253" t="s">
        <v>54</v>
      </c>
      <c r="W129" s="253" t="s">
        <v>3631</v>
      </c>
      <c r="X129" s="117">
        <f>IF(K129="NTD",1,VLOOKUP(K129,'8.匯率'!B:D,2,FALSE))</f>
        <v>1</v>
      </c>
      <c r="Y129" s="138">
        <f t="shared" si="1"/>
        <v>110400</v>
      </c>
      <c r="Z129" s="117" t="str">
        <f>VLOOKUP(J129,'關係企業(人)'!A:C,3,FALSE)</f>
        <v>緯創資通股份有限公司</v>
      </c>
    </row>
    <row r="130" spans="1:26">
      <c r="A130" s="253" t="s">
        <v>47</v>
      </c>
      <c r="B130" s="253" t="s">
        <v>1994</v>
      </c>
      <c r="C130" s="253" t="s">
        <v>2077</v>
      </c>
      <c r="D130" s="253" t="s">
        <v>58</v>
      </c>
      <c r="E130" s="255">
        <v>45775</v>
      </c>
      <c r="F130" s="255">
        <v>45775</v>
      </c>
      <c r="G130" s="253" t="s">
        <v>478</v>
      </c>
      <c r="H130" s="253"/>
      <c r="I130" s="253" t="s">
        <v>50</v>
      </c>
      <c r="J130" s="253" t="s">
        <v>38</v>
      </c>
      <c r="K130" s="253" t="s">
        <v>48</v>
      </c>
      <c r="L130" s="256">
        <v>90000</v>
      </c>
      <c r="M130" s="253" t="s">
        <v>48</v>
      </c>
      <c r="N130" s="256">
        <v>90000</v>
      </c>
      <c r="O130" s="253"/>
      <c r="P130" s="253" t="s">
        <v>681</v>
      </c>
      <c r="Q130" s="253"/>
      <c r="R130" s="253" t="s">
        <v>2078</v>
      </c>
      <c r="S130" s="253" t="s">
        <v>2620</v>
      </c>
      <c r="T130" s="255">
        <v>45796</v>
      </c>
      <c r="U130" s="253"/>
      <c r="V130" s="253" t="s">
        <v>54</v>
      </c>
      <c r="W130" s="253" t="s">
        <v>3632</v>
      </c>
      <c r="X130" s="117">
        <f>IF(K130="NTD",1,VLOOKUP(K130,'8.匯率'!B:D,2,FALSE))</f>
        <v>1</v>
      </c>
      <c r="Y130" s="138">
        <f t="shared" si="1"/>
        <v>90000</v>
      </c>
      <c r="Z130" s="117" t="str">
        <f>VLOOKUP(J130,'關係企業(人)'!A:C,3,FALSE)</f>
        <v>緯創資通股份有限公司</v>
      </c>
    </row>
    <row r="131" spans="1:26">
      <c r="A131" s="253" t="s">
        <v>47</v>
      </c>
      <c r="B131" s="253" t="s">
        <v>1994</v>
      </c>
      <c r="C131" s="253" t="s">
        <v>2137</v>
      </c>
      <c r="D131" s="253" t="s">
        <v>58</v>
      </c>
      <c r="E131" s="255">
        <v>45775</v>
      </c>
      <c r="F131" s="255">
        <v>45775</v>
      </c>
      <c r="G131" s="253" t="s">
        <v>478</v>
      </c>
      <c r="H131" s="253"/>
      <c r="I131" s="253" t="s">
        <v>57</v>
      </c>
      <c r="J131" s="253" t="s">
        <v>55</v>
      </c>
      <c r="K131" s="253" t="s">
        <v>48</v>
      </c>
      <c r="L131" s="256">
        <v>138000</v>
      </c>
      <c r="M131" s="253" t="s">
        <v>48</v>
      </c>
      <c r="N131" s="256">
        <v>138000</v>
      </c>
      <c r="O131" s="253"/>
      <c r="P131" s="253" t="s">
        <v>683</v>
      </c>
      <c r="Q131" s="253"/>
      <c r="R131" s="253" t="s">
        <v>2138</v>
      </c>
      <c r="S131" s="253" t="s">
        <v>2587</v>
      </c>
      <c r="T131" s="255">
        <v>45798</v>
      </c>
      <c r="U131" s="253"/>
      <c r="V131" s="253" t="s">
        <v>56</v>
      </c>
      <c r="W131" s="253" t="s">
        <v>3633</v>
      </c>
      <c r="X131" s="117">
        <f>IF(K131="NTD",1,VLOOKUP(K131,'8.匯率'!B:D,2,FALSE))</f>
        <v>1</v>
      </c>
      <c r="Y131" s="138">
        <f t="shared" ref="Y131:Y150" si="2">L131*X131</f>
        <v>138000</v>
      </c>
      <c r="Z131" s="117" t="str">
        <f>VLOOKUP(J131,'關係企業(人)'!A:C,3,FALSE)</f>
        <v>緯穎科技服務股份有限公司</v>
      </c>
    </row>
    <row r="132" spans="1:26">
      <c r="A132" s="253" t="s">
        <v>47</v>
      </c>
      <c r="B132" s="253" t="s">
        <v>1994</v>
      </c>
      <c r="C132" s="253" t="s">
        <v>2139</v>
      </c>
      <c r="D132" s="253" t="s">
        <v>58</v>
      </c>
      <c r="E132" s="255">
        <v>45775</v>
      </c>
      <c r="F132" s="255">
        <v>45775</v>
      </c>
      <c r="G132" s="253" t="s">
        <v>478</v>
      </c>
      <c r="H132" s="253"/>
      <c r="I132" s="253" t="s">
        <v>57</v>
      </c>
      <c r="J132" s="253" t="s">
        <v>55</v>
      </c>
      <c r="K132" s="253" t="s">
        <v>48</v>
      </c>
      <c r="L132" s="256">
        <v>155000</v>
      </c>
      <c r="M132" s="253" t="s">
        <v>48</v>
      </c>
      <c r="N132" s="256">
        <v>155000</v>
      </c>
      <c r="O132" s="253"/>
      <c r="P132" s="253" t="s">
        <v>683</v>
      </c>
      <c r="Q132" s="253"/>
      <c r="R132" s="253" t="s">
        <v>2140</v>
      </c>
      <c r="S132" s="253" t="s">
        <v>2588</v>
      </c>
      <c r="T132" s="255">
        <v>45798</v>
      </c>
      <c r="U132" s="253"/>
      <c r="V132" s="253" t="s">
        <v>56</v>
      </c>
      <c r="W132" s="253" t="s">
        <v>3634</v>
      </c>
      <c r="X132" s="117">
        <f>IF(K132="NTD",1,VLOOKUP(K132,'8.匯率'!B:D,2,FALSE))</f>
        <v>1</v>
      </c>
      <c r="Y132" s="138">
        <f t="shared" si="2"/>
        <v>155000</v>
      </c>
      <c r="Z132" s="117" t="str">
        <f>VLOOKUP(J132,'關係企業(人)'!A:C,3,FALSE)</f>
        <v>緯穎科技服務股份有限公司</v>
      </c>
    </row>
    <row r="133" spans="1:26">
      <c r="A133" s="253" t="s">
        <v>47</v>
      </c>
      <c r="B133" s="253" t="s">
        <v>1994</v>
      </c>
      <c r="C133" s="253" t="s">
        <v>2149</v>
      </c>
      <c r="D133" s="253" t="s">
        <v>58</v>
      </c>
      <c r="E133" s="255">
        <v>45775</v>
      </c>
      <c r="F133" s="255">
        <v>45775</v>
      </c>
      <c r="G133" s="253" t="s">
        <v>478</v>
      </c>
      <c r="H133" s="253"/>
      <c r="I133" s="253" t="s">
        <v>57</v>
      </c>
      <c r="J133" s="253" t="s">
        <v>55</v>
      </c>
      <c r="K133" s="253" t="s">
        <v>48</v>
      </c>
      <c r="L133" s="256">
        <v>138000</v>
      </c>
      <c r="M133" s="253" t="s">
        <v>48</v>
      </c>
      <c r="N133" s="256">
        <v>138000</v>
      </c>
      <c r="O133" s="253"/>
      <c r="P133" s="253" t="s">
        <v>683</v>
      </c>
      <c r="Q133" s="253"/>
      <c r="R133" s="253" t="s">
        <v>2150</v>
      </c>
      <c r="S133" s="253" t="s">
        <v>2593</v>
      </c>
      <c r="T133" s="255">
        <v>45798</v>
      </c>
      <c r="U133" s="253"/>
      <c r="V133" s="253" t="s">
        <v>56</v>
      </c>
      <c r="W133" s="253" t="s">
        <v>3635</v>
      </c>
      <c r="X133" s="117">
        <f>IF(K133="NTD",1,VLOOKUP(K133,'8.匯率'!B:D,2,FALSE))</f>
        <v>1</v>
      </c>
      <c r="Y133" s="138">
        <f t="shared" si="2"/>
        <v>138000</v>
      </c>
      <c r="Z133" s="117" t="str">
        <f>VLOOKUP(J133,'關係企業(人)'!A:C,3,FALSE)</f>
        <v>緯穎科技服務股份有限公司</v>
      </c>
    </row>
    <row r="134" spans="1:26">
      <c r="A134" s="253" t="s">
        <v>47</v>
      </c>
      <c r="B134" s="253" t="s">
        <v>1994</v>
      </c>
      <c r="C134" s="253" t="s">
        <v>2163</v>
      </c>
      <c r="D134" s="253" t="s">
        <v>58</v>
      </c>
      <c r="E134" s="255">
        <v>45775</v>
      </c>
      <c r="F134" s="255">
        <v>45775</v>
      </c>
      <c r="G134" s="253" t="s">
        <v>478</v>
      </c>
      <c r="H134" s="253"/>
      <c r="I134" s="253" t="s">
        <v>57</v>
      </c>
      <c r="J134" s="253" t="s">
        <v>55</v>
      </c>
      <c r="K134" s="253" t="s">
        <v>48</v>
      </c>
      <c r="L134" s="256">
        <v>131100</v>
      </c>
      <c r="M134" s="253" t="s">
        <v>48</v>
      </c>
      <c r="N134" s="256">
        <v>131100</v>
      </c>
      <c r="O134" s="253"/>
      <c r="P134" s="253" t="s">
        <v>683</v>
      </c>
      <c r="Q134" s="253"/>
      <c r="R134" s="253" t="s">
        <v>2164</v>
      </c>
      <c r="S134" s="253" t="s">
        <v>2600</v>
      </c>
      <c r="T134" s="255">
        <v>45798</v>
      </c>
      <c r="U134" s="253"/>
      <c r="V134" s="253" t="s">
        <v>56</v>
      </c>
      <c r="W134" s="253" t="s">
        <v>3636</v>
      </c>
      <c r="X134" s="117">
        <f>IF(K134="NTD",1,VLOOKUP(K134,'8.匯率'!B:D,2,FALSE))</f>
        <v>1</v>
      </c>
      <c r="Y134" s="138">
        <f t="shared" si="2"/>
        <v>131100</v>
      </c>
      <c r="Z134" s="117" t="str">
        <f>VLOOKUP(J134,'關係企業(人)'!A:C,3,FALSE)</f>
        <v>緯穎科技服務股份有限公司</v>
      </c>
    </row>
    <row r="135" spans="1:26">
      <c r="A135" s="253" t="s">
        <v>47</v>
      </c>
      <c r="B135" s="253" t="s">
        <v>1994</v>
      </c>
      <c r="C135" s="253" t="s">
        <v>2165</v>
      </c>
      <c r="D135" s="253" t="s">
        <v>58</v>
      </c>
      <c r="E135" s="255">
        <v>45775</v>
      </c>
      <c r="F135" s="255">
        <v>45775</v>
      </c>
      <c r="G135" s="253" t="s">
        <v>478</v>
      </c>
      <c r="H135" s="253"/>
      <c r="I135" s="253" t="s">
        <v>57</v>
      </c>
      <c r="J135" s="253" t="s">
        <v>55</v>
      </c>
      <c r="K135" s="253" t="s">
        <v>48</v>
      </c>
      <c r="L135" s="256">
        <v>138000</v>
      </c>
      <c r="M135" s="253" t="s">
        <v>48</v>
      </c>
      <c r="N135" s="256">
        <v>138000</v>
      </c>
      <c r="O135" s="253"/>
      <c r="P135" s="253" t="s">
        <v>683</v>
      </c>
      <c r="Q135" s="253"/>
      <c r="R135" s="253" t="s">
        <v>2166</v>
      </c>
      <c r="S135" s="253" t="s">
        <v>2601</v>
      </c>
      <c r="T135" s="255">
        <v>45798</v>
      </c>
      <c r="U135" s="253"/>
      <c r="V135" s="253" t="s">
        <v>56</v>
      </c>
      <c r="W135" s="253" t="s">
        <v>3637</v>
      </c>
      <c r="X135" s="117">
        <f>IF(K135="NTD",1,VLOOKUP(K135,'8.匯率'!B:D,2,FALSE))</f>
        <v>1</v>
      </c>
      <c r="Y135" s="138">
        <f t="shared" si="2"/>
        <v>138000</v>
      </c>
      <c r="Z135" s="117" t="str">
        <f>VLOOKUP(J135,'關係企業(人)'!A:C,3,FALSE)</f>
        <v>緯穎科技服務股份有限公司</v>
      </c>
    </row>
    <row r="136" spans="1:26">
      <c r="A136" s="253" t="s">
        <v>47</v>
      </c>
      <c r="B136" s="253" t="s">
        <v>1994</v>
      </c>
      <c r="C136" s="253" t="s">
        <v>2169</v>
      </c>
      <c r="D136" s="253" t="s">
        <v>58</v>
      </c>
      <c r="E136" s="255">
        <v>45775</v>
      </c>
      <c r="F136" s="255">
        <v>45775</v>
      </c>
      <c r="G136" s="253" t="s">
        <v>478</v>
      </c>
      <c r="H136" s="253"/>
      <c r="I136" s="253" t="s">
        <v>57</v>
      </c>
      <c r="J136" s="253" t="s">
        <v>55</v>
      </c>
      <c r="K136" s="253" t="s">
        <v>48</v>
      </c>
      <c r="L136" s="256">
        <v>104500</v>
      </c>
      <c r="M136" s="253" t="s">
        <v>48</v>
      </c>
      <c r="N136" s="256">
        <v>104500</v>
      </c>
      <c r="O136" s="253"/>
      <c r="P136" s="253" t="s">
        <v>683</v>
      </c>
      <c r="Q136" s="253"/>
      <c r="R136" s="253" t="s">
        <v>2170</v>
      </c>
      <c r="S136" s="253" t="s">
        <v>2603</v>
      </c>
      <c r="T136" s="255">
        <v>45798</v>
      </c>
      <c r="U136" s="253"/>
      <c r="V136" s="253" t="s">
        <v>56</v>
      </c>
      <c r="W136" s="253" t="s">
        <v>3638</v>
      </c>
      <c r="X136" s="117">
        <f>IF(K136="NTD",1,VLOOKUP(K136,'8.匯率'!B:D,2,FALSE))</f>
        <v>1</v>
      </c>
      <c r="Y136" s="138">
        <f t="shared" si="2"/>
        <v>104500</v>
      </c>
      <c r="Z136" s="117" t="str">
        <f>VLOOKUP(J136,'關係企業(人)'!A:C,3,FALSE)</f>
        <v>緯穎科技服務股份有限公司</v>
      </c>
    </row>
    <row r="137" spans="1:26">
      <c r="A137" s="253" t="s">
        <v>47</v>
      </c>
      <c r="B137" s="253" t="s">
        <v>1994</v>
      </c>
      <c r="C137" s="253" t="s">
        <v>2171</v>
      </c>
      <c r="D137" s="253" t="s">
        <v>58</v>
      </c>
      <c r="E137" s="255">
        <v>45775</v>
      </c>
      <c r="F137" s="255">
        <v>45775</v>
      </c>
      <c r="G137" s="253" t="s">
        <v>478</v>
      </c>
      <c r="H137" s="253"/>
      <c r="I137" s="253" t="s">
        <v>57</v>
      </c>
      <c r="J137" s="253" t="s">
        <v>55</v>
      </c>
      <c r="K137" s="253" t="s">
        <v>48</v>
      </c>
      <c r="L137" s="256">
        <v>155000</v>
      </c>
      <c r="M137" s="253" t="s">
        <v>48</v>
      </c>
      <c r="N137" s="256">
        <v>155000</v>
      </c>
      <c r="O137" s="253"/>
      <c r="P137" s="253" t="s">
        <v>683</v>
      </c>
      <c r="Q137" s="253"/>
      <c r="R137" s="253" t="s">
        <v>2172</v>
      </c>
      <c r="S137" s="253" t="s">
        <v>2604</v>
      </c>
      <c r="T137" s="255">
        <v>45798</v>
      </c>
      <c r="U137" s="253"/>
      <c r="V137" s="253" t="s">
        <v>56</v>
      </c>
      <c r="W137" s="253" t="s">
        <v>3639</v>
      </c>
      <c r="X137" s="117">
        <f>IF(K137="NTD",1,VLOOKUP(K137,'8.匯率'!B:D,2,FALSE))</f>
        <v>1</v>
      </c>
      <c r="Y137" s="138">
        <f t="shared" si="2"/>
        <v>155000</v>
      </c>
      <c r="Z137" s="117" t="str">
        <f>VLOOKUP(J137,'關係企業(人)'!A:C,3,FALSE)</f>
        <v>緯穎科技服務股份有限公司</v>
      </c>
    </row>
    <row r="138" spans="1:26">
      <c r="A138" s="253" t="s">
        <v>47</v>
      </c>
      <c r="B138" s="253" t="s">
        <v>1994</v>
      </c>
      <c r="C138" s="253" t="s">
        <v>2183</v>
      </c>
      <c r="D138" s="253" t="s">
        <v>58</v>
      </c>
      <c r="E138" s="255">
        <v>45775</v>
      </c>
      <c r="F138" s="255">
        <v>45775</v>
      </c>
      <c r="G138" s="253" t="s">
        <v>478</v>
      </c>
      <c r="H138" s="253"/>
      <c r="I138" s="253" t="s">
        <v>57</v>
      </c>
      <c r="J138" s="253" t="s">
        <v>55</v>
      </c>
      <c r="K138" s="253" t="s">
        <v>48</v>
      </c>
      <c r="L138" s="256">
        <v>96250</v>
      </c>
      <c r="M138" s="253" t="s">
        <v>48</v>
      </c>
      <c r="N138" s="256">
        <v>96250</v>
      </c>
      <c r="O138" s="253"/>
      <c r="P138" s="253" t="s">
        <v>683</v>
      </c>
      <c r="Q138" s="253"/>
      <c r="R138" s="253" t="s">
        <v>2184</v>
      </c>
      <c r="S138" s="253" t="s">
        <v>2610</v>
      </c>
      <c r="T138" s="255">
        <v>45798</v>
      </c>
      <c r="U138" s="253"/>
      <c r="V138" s="253" t="s">
        <v>56</v>
      </c>
      <c r="W138" s="253" t="s">
        <v>3640</v>
      </c>
      <c r="X138" s="117">
        <f>IF(K138="NTD",1,VLOOKUP(K138,'8.匯率'!B:D,2,FALSE))</f>
        <v>1</v>
      </c>
      <c r="Y138" s="138">
        <f t="shared" si="2"/>
        <v>96250</v>
      </c>
      <c r="Z138" s="117" t="str">
        <f>VLOOKUP(J138,'關係企業(人)'!A:C,3,FALSE)</f>
        <v>緯穎科技服務股份有限公司</v>
      </c>
    </row>
    <row r="139" spans="1:26">
      <c r="A139" s="253" t="s">
        <v>47</v>
      </c>
      <c r="B139" s="253" t="s">
        <v>1994</v>
      </c>
      <c r="C139" s="253" t="s">
        <v>2193</v>
      </c>
      <c r="D139" s="253" t="s">
        <v>58</v>
      </c>
      <c r="E139" s="255">
        <v>45775</v>
      </c>
      <c r="F139" s="255">
        <v>45775</v>
      </c>
      <c r="G139" s="253" t="s">
        <v>478</v>
      </c>
      <c r="H139" s="253"/>
      <c r="I139" s="253" t="s">
        <v>57</v>
      </c>
      <c r="J139" s="253" t="s">
        <v>55</v>
      </c>
      <c r="K139" s="253" t="s">
        <v>48</v>
      </c>
      <c r="L139" s="256">
        <v>138000</v>
      </c>
      <c r="M139" s="253" t="s">
        <v>48</v>
      </c>
      <c r="N139" s="256">
        <v>138000</v>
      </c>
      <c r="O139" s="253"/>
      <c r="P139" s="253" t="s">
        <v>683</v>
      </c>
      <c r="Q139" s="253"/>
      <c r="R139" s="253" t="s">
        <v>2194</v>
      </c>
      <c r="S139" s="253" t="s">
        <v>2615</v>
      </c>
      <c r="T139" s="255">
        <v>45798</v>
      </c>
      <c r="U139" s="253"/>
      <c r="V139" s="253" t="s">
        <v>56</v>
      </c>
      <c r="W139" s="253" t="s">
        <v>3641</v>
      </c>
      <c r="X139" s="117">
        <f>IF(K139="NTD",1,VLOOKUP(K139,'8.匯率'!B:D,2,FALSE))</f>
        <v>1</v>
      </c>
      <c r="Y139" s="138">
        <f t="shared" si="2"/>
        <v>138000</v>
      </c>
      <c r="Z139" s="117" t="str">
        <f>VLOOKUP(J139,'關係企業(人)'!A:C,3,FALSE)</f>
        <v>緯穎科技服務股份有限公司</v>
      </c>
    </row>
    <row r="140" spans="1:26">
      <c r="A140" s="253" t="s">
        <v>47</v>
      </c>
      <c r="B140" s="253" t="s">
        <v>1994</v>
      </c>
      <c r="C140" s="253" t="s">
        <v>2197</v>
      </c>
      <c r="D140" s="253" t="s">
        <v>58</v>
      </c>
      <c r="E140" s="255">
        <v>45775</v>
      </c>
      <c r="F140" s="255">
        <v>45775</v>
      </c>
      <c r="G140" s="253" t="s">
        <v>478</v>
      </c>
      <c r="H140" s="253"/>
      <c r="I140" s="253" t="s">
        <v>57</v>
      </c>
      <c r="J140" s="253" t="s">
        <v>55</v>
      </c>
      <c r="K140" s="253" t="s">
        <v>48</v>
      </c>
      <c r="L140" s="256">
        <v>99000</v>
      </c>
      <c r="M140" s="253" t="s">
        <v>48</v>
      </c>
      <c r="N140" s="256">
        <v>99000</v>
      </c>
      <c r="O140" s="253"/>
      <c r="P140" s="253" t="s">
        <v>683</v>
      </c>
      <c r="Q140" s="253"/>
      <c r="R140" s="253" t="s">
        <v>2198</v>
      </c>
      <c r="S140" s="253" t="s">
        <v>2617</v>
      </c>
      <c r="T140" s="255">
        <v>45798</v>
      </c>
      <c r="U140" s="253"/>
      <c r="V140" s="253" t="s">
        <v>56</v>
      </c>
      <c r="W140" s="253" t="s">
        <v>3642</v>
      </c>
      <c r="X140" s="117">
        <f>IF(K140="NTD",1,VLOOKUP(K140,'8.匯率'!B:D,2,FALSE))</f>
        <v>1</v>
      </c>
      <c r="Y140" s="138">
        <f t="shared" si="2"/>
        <v>99000</v>
      </c>
      <c r="Z140" s="117" t="str">
        <f>VLOOKUP(J140,'關係企業(人)'!A:C,3,FALSE)</f>
        <v>緯穎科技服務股份有限公司</v>
      </c>
    </row>
    <row r="141" spans="1:26">
      <c r="A141" s="253" t="s">
        <v>47</v>
      </c>
      <c r="B141" s="253" t="s">
        <v>1994</v>
      </c>
      <c r="C141" s="253" t="s">
        <v>2199</v>
      </c>
      <c r="D141" s="253" t="s">
        <v>58</v>
      </c>
      <c r="E141" s="255">
        <v>45775</v>
      </c>
      <c r="F141" s="255">
        <v>45775</v>
      </c>
      <c r="G141" s="253" t="s">
        <v>478</v>
      </c>
      <c r="H141" s="253"/>
      <c r="I141" s="253" t="s">
        <v>57</v>
      </c>
      <c r="J141" s="253" t="s">
        <v>55</v>
      </c>
      <c r="K141" s="253" t="s">
        <v>48</v>
      </c>
      <c r="L141" s="256">
        <v>138000</v>
      </c>
      <c r="M141" s="253" t="s">
        <v>48</v>
      </c>
      <c r="N141" s="256">
        <v>138000</v>
      </c>
      <c r="O141" s="253"/>
      <c r="P141" s="253" t="s">
        <v>683</v>
      </c>
      <c r="Q141" s="253"/>
      <c r="R141" s="253" t="s">
        <v>2200</v>
      </c>
      <c r="S141" s="253" t="s">
        <v>2618</v>
      </c>
      <c r="T141" s="255">
        <v>45798</v>
      </c>
      <c r="U141" s="253"/>
      <c r="V141" s="253" t="s">
        <v>56</v>
      </c>
      <c r="W141" s="253" t="s">
        <v>3643</v>
      </c>
      <c r="X141" s="117">
        <f>IF(K141="NTD",1,VLOOKUP(K141,'8.匯率'!B:D,2,FALSE))</f>
        <v>1</v>
      </c>
      <c r="Y141" s="138">
        <f t="shared" si="2"/>
        <v>138000</v>
      </c>
      <c r="Z141" s="117" t="str">
        <f>VLOOKUP(J141,'關係企業(人)'!A:C,3,FALSE)</f>
        <v>緯穎科技服務股份有限公司</v>
      </c>
    </row>
    <row r="142" spans="1:26">
      <c r="A142" s="253" t="s">
        <v>47</v>
      </c>
      <c r="B142" s="253" t="s">
        <v>1994</v>
      </c>
      <c r="C142" s="253" t="s">
        <v>2203</v>
      </c>
      <c r="D142" s="253" t="s">
        <v>58</v>
      </c>
      <c r="E142" s="255">
        <v>45775</v>
      </c>
      <c r="F142" s="255">
        <v>45775</v>
      </c>
      <c r="G142" s="253" t="s">
        <v>478</v>
      </c>
      <c r="H142" s="253"/>
      <c r="I142" s="253" t="s">
        <v>57</v>
      </c>
      <c r="J142" s="253" t="s">
        <v>55</v>
      </c>
      <c r="K142" s="253" t="s">
        <v>48</v>
      </c>
      <c r="L142" s="256">
        <v>138000</v>
      </c>
      <c r="M142" s="253" t="s">
        <v>48</v>
      </c>
      <c r="N142" s="256">
        <v>138000</v>
      </c>
      <c r="O142" s="253"/>
      <c r="P142" s="253" t="s">
        <v>683</v>
      </c>
      <c r="Q142" s="253"/>
      <c r="R142" s="253" t="s">
        <v>2204</v>
      </c>
      <c r="S142" s="253" t="s">
        <v>2624</v>
      </c>
      <c r="T142" s="255">
        <v>45798</v>
      </c>
      <c r="U142" s="253"/>
      <c r="V142" s="253" t="s">
        <v>56</v>
      </c>
      <c r="W142" s="253" t="s">
        <v>3644</v>
      </c>
      <c r="X142" s="117">
        <f>IF(K142="NTD",1,VLOOKUP(K142,'8.匯率'!B:D,2,FALSE))</f>
        <v>1</v>
      </c>
      <c r="Y142" s="138">
        <f t="shared" si="2"/>
        <v>138000</v>
      </c>
      <c r="Z142" s="117" t="str">
        <f>VLOOKUP(J142,'關係企業(人)'!A:C,3,FALSE)</f>
        <v>緯穎科技服務股份有限公司</v>
      </c>
    </row>
    <row r="143" spans="1:26">
      <c r="A143" s="253" t="s">
        <v>47</v>
      </c>
      <c r="B143" s="253" t="s">
        <v>1994</v>
      </c>
      <c r="C143" s="253" t="s">
        <v>2237</v>
      </c>
      <c r="D143" s="253" t="s">
        <v>58</v>
      </c>
      <c r="E143" s="255">
        <v>45775</v>
      </c>
      <c r="F143" s="255">
        <v>45775</v>
      </c>
      <c r="G143" s="253" t="s">
        <v>478</v>
      </c>
      <c r="H143" s="253"/>
      <c r="I143" s="253" t="s">
        <v>50</v>
      </c>
      <c r="J143" s="253" t="s">
        <v>38</v>
      </c>
      <c r="K143" s="253" t="s">
        <v>48</v>
      </c>
      <c r="L143" s="256">
        <v>60000</v>
      </c>
      <c r="M143" s="253" t="s">
        <v>48</v>
      </c>
      <c r="N143" s="256">
        <v>60000</v>
      </c>
      <c r="O143" s="253"/>
      <c r="P143" s="253" t="s">
        <v>681</v>
      </c>
      <c r="Q143" s="253"/>
      <c r="R143" s="253" t="s">
        <v>2238</v>
      </c>
      <c r="S143" s="253" t="s">
        <v>2634</v>
      </c>
      <c r="T143" s="255">
        <v>45798</v>
      </c>
      <c r="U143" s="253"/>
      <c r="V143" s="253" t="s">
        <v>827</v>
      </c>
      <c r="W143" s="253" t="s">
        <v>3645</v>
      </c>
      <c r="X143" s="117">
        <f>IF(K143="NTD",1,VLOOKUP(K143,'8.匯率'!B:D,2,FALSE))</f>
        <v>1</v>
      </c>
      <c r="Y143" s="138">
        <f t="shared" si="2"/>
        <v>60000</v>
      </c>
      <c r="Z143" s="117" t="str">
        <f>VLOOKUP(J143,'關係企業(人)'!A:C,3,FALSE)</f>
        <v>緯創資通股份有限公司</v>
      </c>
    </row>
    <row r="144" spans="1:26">
      <c r="A144" s="253" t="s">
        <v>47</v>
      </c>
      <c r="B144" s="253" t="s">
        <v>1994</v>
      </c>
      <c r="C144" s="253" t="s">
        <v>2135</v>
      </c>
      <c r="D144" s="253" t="s">
        <v>58</v>
      </c>
      <c r="E144" s="255">
        <v>45775</v>
      </c>
      <c r="F144" s="255">
        <v>45775</v>
      </c>
      <c r="G144" s="253" t="s">
        <v>478</v>
      </c>
      <c r="H144" s="253"/>
      <c r="I144" s="253" t="s">
        <v>57</v>
      </c>
      <c r="J144" s="253" t="s">
        <v>55</v>
      </c>
      <c r="K144" s="253" t="s">
        <v>48</v>
      </c>
      <c r="L144" s="256">
        <v>100000</v>
      </c>
      <c r="M144" s="253" t="s">
        <v>48</v>
      </c>
      <c r="N144" s="256">
        <v>100000</v>
      </c>
      <c r="O144" s="253"/>
      <c r="P144" s="253" t="s">
        <v>683</v>
      </c>
      <c r="Q144" s="253"/>
      <c r="R144" s="253" t="s">
        <v>2136</v>
      </c>
      <c r="S144" s="253" t="s">
        <v>2586</v>
      </c>
      <c r="T144" s="255">
        <v>45798</v>
      </c>
      <c r="U144" s="253"/>
      <c r="V144" s="253" t="s">
        <v>56</v>
      </c>
      <c r="W144" s="253" t="s">
        <v>3646</v>
      </c>
      <c r="X144" s="117">
        <f>IF(K144="NTD",1,VLOOKUP(K144,'8.匯率'!B:D,2,FALSE))</f>
        <v>1</v>
      </c>
      <c r="Y144" s="138">
        <f t="shared" si="2"/>
        <v>100000</v>
      </c>
      <c r="Z144" s="117" t="str">
        <f>VLOOKUP(J144,'關係企業(人)'!A:C,3,FALSE)</f>
        <v>緯穎科技服務股份有限公司</v>
      </c>
    </row>
    <row r="145" spans="1:26">
      <c r="A145" s="253" t="s">
        <v>47</v>
      </c>
      <c r="B145" s="253" t="s">
        <v>1994</v>
      </c>
      <c r="C145" s="253" t="s">
        <v>2151</v>
      </c>
      <c r="D145" s="253" t="s">
        <v>58</v>
      </c>
      <c r="E145" s="255">
        <v>45775</v>
      </c>
      <c r="F145" s="255">
        <v>45775</v>
      </c>
      <c r="G145" s="253" t="s">
        <v>478</v>
      </c>
      <c r="H145" s="253"/>
      <c r="I145" s="253" t="s">
        <v>57</v>
      </c>
      <c r="J145" s="253" t="s">
        <v>55</v>
      </c>
      <c r="K145" s="253" t="s">
        <v>48</v>
      </c>
      <c r="L145" s="256">
        <v>95000</v>
      </c>
      <c r="M145" s="253" t="s">
        <v>48</v>
      </c>
      <c r="N145" s="256">
        <v>95000</v>
      </c>
      <c r="O145" s="253"/>
      <c r="P145" s="253" t="s">
        <v>683</v>
      </c>
      <c r="Q145" s="253"/>
      <c r="R145" s="253" t="s">
        <v>2152</v>
      </c>
      <c r="S145" s="253" t="s">
        <v>2594</v>
      </c>
      <c r="T145" s="255">
        <v>45798</v>
      </c>
      <c r="U145" s="253"/>
      <c r="V145" s="253" t="s">
        <v>56</v>
      </c>
      <c r="W145" s="253" t="s">
        <v>3647</v>
      </c>
      <c r="X145" s="117">
        <f>IF(K145="NTD",1,VLOOKUP(K145,'8.匯率'!B:D,2,FALSE))</f>
        <v>1</v>
      </c>
      <c r="Y145" s="138">
        <f t="shared" si="2"/>
        <v>95000</v>
      </c>
      <c r="Z145" s="117" t="str">
        <f>VLOOKUP(J145,'關係企業(人)'!A:C,3,FALSE)</f>
        <v>緯穎科技服務股份有限公司</v>
      </c>
    </row>
    <row r="146" spans="1:26">
      <c r="A146" s="253" t="s">
        <v>47</v>
      </c>
      <c r="B146" s="253" t="s">
        <v>1994</v>
      </c>
      <c r="C146" s="253" t="s">
        <v>2175</v>
      </c>
      <c r="D146" s="253" t="s">
        <v>58</v>
      </c>
      <c r="E146" s="255">
        <v>45775</v>
      </c>
      <c r="F146" s="255">
        <v>45775</v>
      </c>
      <c r="G146" s="253" t="s">
        <v>478</v>
      </c>
      <c r="H146" s="253"/>
      <c r="I146" s="253" t="s">
        <v>57</v>
      </c>
      <c r="J146" s="253" t="s">
        <v>55</v>
      </c>
      <c r="K146" s="253" t="s">
        <v>48</v>
      </c>
      <c r="L146" s="256">
        <v>87875</v>
      </c>
      <c r="M146" s="253" t="s">
        <v>48</v>
      </c>
      <c r="N146" s="256">
        <v>87875</v>
      </c>
      <c r="O146" s="253"/>
      <c r="P146" s="253" t="s">
        <v>683</v>
      </c>
      <c r="Q146" s="253"/>
      <c r="R146" s="253" t="s">
        <v>2176</v>
      </c>
      <c r="S146" s="253" t="s">
        <v>2606</v>
      </c>
      <c r="T146" s="255">
        <v>45798</v>
      </c>
      <c r="U146" s="253"/>
      <c r="V146" s="253" t="s">
        <v>56</v>
      </c>
      <c r="W146" s="253" t="s">
        <v>3648</v>
      </c>
      <c r="X146" s="117">
        <f>IF(K146="NTD",1,VLOOKUP(K146,'8.匯率'!B:D,2,FALSE))</f>
        <v>1</v>
      </c>
      <c r="Y146" s="138">
        <f t="shared" si="2"/>
        <v>87875</v>
      </c>
      <c r="Z146" s="117" t="str">
        <f>VLOOKUP(J146,'關係企業(人)'!A:C,3,FALSE)</f>
        <v>緯穎科技服務股份有限公司</v>
      </c>
    </row>
    <row r="147" spans="1:26">
      <c r="A147" s="253" t="s">
        <v>47</v>
      </c>
      <c r="B147" s="253" t="s">
        <v>1994</v>
      </c>
      <c r="C147" s="253" t="s">
        <v>2189</v>
      </c>
      <c r="D147" s="253" t="s">
        <v>58</v>
      </c>
      <c r="E147" s="255">
        <v>45775</v>
      </c>
      <c r="F147" s="255">
        <v>45775</v>
      </c>
      <c r="G147" s="253" t="s">
        <v>478</v>
      </c>
      <c r="H147" s="253"/>
      <c r="I147" s="253" t="s">
        <v>57</v>
      </c>
      <c r="J147" s="253" t="s">
        <v>55</v>
      </c>
      <c r="K147" s="253" t="s">
        <v>48</v>
      </c>
      <c r="L147" s="256">
        <v>55000</v>
      </c>
      <c r="M147" s="253" t="s">
        <v>48</v>
      </c>
      <c r="N147" s="256">
        <v>55000</v>
      </c>
      <c r="O147" s="253"/>
      <c r="P147" s="253" t="s">
        <v>683</v>
      </c>
      <c r="Q147" s="253"/>
      <c r="R147" s="253" t="s">
        <v>2190</v>
      </c>
      <c r="S147" s="253" t="s">
        <v>2613</v>
      </c>
      <c r="T147" s="255">
        <v>45798</v>
      </c>
      <c r="U147" s="253"/>
      <c r="V147" s="253" t="s">
        <v>56</v>
      </c>
      <c r="W147" s="253" t="s">
        <v>3649</v>
      </c>
      <c r="X147" s="117">
        <f>IF(K147="NTD",1,VLOOKUP(K147,'8.匯率'!B:D,2,FALSE))</f>
        <v>1</v>
      </c>
      <c r="Y147" s="138">
        <f t="shared" si="2"/>
        <v>55000</v>
      </c>
      <c r="Z147" s="117" t="str">
        <f>VLOOKUP(J147,'關係企業(人)'!A:C,3,FALSE)</f>
        <v>緯穎科技服務股份有限公司</v>
      </c>
    </row>
    <row r="148" spans="1:26">
      <c r="A148" s="253" t="s">
        <v>47</v>
      </c>
      <c r="B148" s="253" t="s">
        <v>1994</v>
      </c>
      <c r="C148" s="253" t="s">
        <v>2205</v>
      </c>
      <c r="D148" s="253" t="s">
        <v>58</v>
      </c>
      <c r="E148" s="255">
        <v>45775</v>
      </c>
      <c r="F148" s="255">
        <v>45775</v>
      </c>
      <c r="G148" s="253" t="s">
        <v>478</v>
      </c>
      <c r="H148" s="253"/>
      <c r="I148" s="253" t="s">
        <v>57</v>
      </c>
      <c r="J148" s="253" t="s">
        <v>55</v>
      </c>
      <c r="K148" s="253" t="s">
        <v>48</v>
      </c>
      <c r="L148" s="256">
        <v>16500</v>
      </c>
      <c r="M148" s="253" t="s">
        <v>48</v>
      </c>
      <c r="N148" s="256">
        <v>16500</v>
      </c>
      <c r="O148" s="253"/>
      <c r="P148" s="253" t="s">
        <v>683</v>
      </c>
      <c r="Q148" s="253"/>
      <c r="R148" s="253" t="s">
        <v>2206</v>
      </c>
      <c r="S148" s="253" t="s">
        <v>2627</v>
      </c>
      <c r="T148" s="255">
        <v>45798</v>
      </c>
      <c r="U148" s="253"/>
      <c r="V148" s="253" t="s">
        <v>56</v>
      </c>
      <c r="W148" s="253" t="s">
        <v>3650</v>
      </c>
      <c r="X148" s="117">
        <f>IF(K148="NTD",1,VLOOKUP(K148,'8.匯率'!B:D,2,FALSE))</f>
        <v>1</v>
      </c>
      <c r="Y148" s="138">
        <f t="shared" si="2"/>
        <v>16500</v>
      </c>
      <c r="Z148" s="117" t="str">
        <f>VLOOKUP(J148,'關係企業(人)'!A:C,3,FALSE)</f>
        <v>緯穎科技服務股份有限公司</v>
      </c>
    </row>
    <row r="149" spans="1:26">
      <c r="A149" s="253" t="s">
        <v>47</v>
      </c>
      <c r="B149" s="253" t="s">
        <v>1652</v>
      </c>
      <c r="C149" s="253" t="s">
        <v>1730</v>
      </c>
      <c r="D149" s="253" t="s">
        <v>58</v>
      </c>
      <c r="E149" s="255">
        <v>45744</v>
      </c>
      <c r="F149" s="255">
        <v>45744</v>
      </c>
      <c r="G149" s="253" t="s">
        <v>478</v>
      </c>
      <c r="H149" s="253"/>
      <c r="I149" s="253" t="s">
        <v>50</v>
      </c>
      <c r="J149" s="253" t="s">
        <v>38</v>
      </c>
      <c r="K149" s="253" t="s">
        <v>48</v>
      </c>
      <c r="L149" s="256">
        <v>875</v>
      </c>
      <c r="M149" s="253" t="s">
        <v>48</v>
      </c>
      <c r="N149" s="256">
        <v>875</v>
      </c>
      <c r="O149" s="253"/>
      <c r="P149" s="253" t="s">
        <v>681</v>
      </c>
      <c r="Q149" s="253"/>
      <c r="R149" s="253" t="s">
        <v>1731</v>
      </c>
      <c r="S149" s="253" t="s">
        <v>2534</v>
      </c>
      <c r="T149" s="255">
        <v>45849</v>
      </c>
      <c r="U149" s="253"/>
      <c r="V149" s="253" t="s">
        <v>54</v>
      </c>
      <c r="W149" s="253" t="s">
        <v>3651</v>
      </c>
      <c r="X149" s="117">
        <f>IF(K149="NTD",1,VLOOKUP(K149,'8.匯率'!B:D,2,FALSE))</f>
        <v>1</v>
      </c>
      <c r="Y149" s="138">
        <f t="shared" si="2"/>
        <v>875</v>
      </c>
      <c r="Z149" s="117" t="str">
        <f>VLOOKUP(J149,'關係企業(人)'!A:C,3,FALSE)</f>
        <v>緯創資通股份有限公司</v>
      </c>
    </row>
    <row r="150" spans="1:26">
      <c r="A150" s="253" t="s">
        <v>47</v>
      </c>
      <c r="B150" s="253" t="s">
        <v>1994</v>
      </c>
      <c r="C150" s="253" t="s">
        <v>2235</v>
      </c>
      <c r="D150" s="253" t="s">
        <v>58</v>
      </c>
      <c r="E150" s="255">
        <v>45775</v>
      </c>
      <c r="F150" s="255">
        <v>45775</v>
      </c>
      <c r="G150" s="253" t="s">
        <v>478</v>
      </c>
      <c r="H150" s="253"/>
      <c r="I150" s="253" t="s">
        <v>50</v>
      </c>
      <c r="J150" s="253" t="s">
        <v>38</v>
      </c>
      <c r="K150" s="253" t="s">
        <v>48</v>
      </c>
      <c r="L150" s="256">
        <v>69750</v>
      </c>
      <c r="M150" s="253" t="s">
        <v>48</v>
      </c>
      <c r="N150" s="256">
        <v>69750</v>
      </c>
      <c r="O150" s="253"/>
      <c r="P150" s="253" t="s">
        <v>680</v>
      </c>
      <c r="Q150" s="253"/>
      <c r="R150" s="253" t="s">
        <v>2236</v>
      </c>
      <c r="S150" s="253" t="s">
        <v>2633</v>
      </c>
      <c r="T150" s="255">
        <v>45849</v>
      </c>
      <c r="U150" s="253"/>
      <c r="V150" s="253" t="s">
        <v>698</v>
      </c>
      <c r="W150" s="253" t="s">
        <v>3652</v>
      </c>
      <c r="X150" s="117">
        <f>IF(K150="NTD",1,VLOOKUP(K150,'8.匯率'!B:D,2,FALSE))</f>
        <v>1</v>
      </c>
      <c r="Y150" s="138">
        <f t="shared" si="2"/>
        <v>69750</v>
      </c>
      <c r="Z150" s="117" t="str">
        <f>VLOOKUP(J150,'關係企業(人)'!A:C,3,FALSE)</f>
        <v>緯創資通股份有限公司</v>
      </c>
    </row>
    <row r="151" spans="1:26">
      <c r="A151" s="135"/>
      <c r="B151" s="135"/>
      <c r="C151" s="135"/>
      <c r="D151" s="135"/>
      <c r="E151" s="137"/>
      <c r="F151" s="137"/>
      <c r="G151" s="135"/>
      <c r="H151" s="135"/>
      <c r="I151" s="135"/>
      <c r="J151" s="135"/>
      <c r="K151" s="135"/>
      <c r="L151" s="147"/>
      <c r="M151" s="135"/>
      <c r="N151" s="147"/>
      <c r="O151" s="135"/>
      <c r="P151" s="135"/>
      <c r="Q151" s="135"/>
      <c r="R151" s="135"/>
      <c r="S151" s="135"/>
      <c r="T151" s="137"/>
      <c r="U151" s="135"/>
      <c r="V151" s="135"/>
      <c r="W151" s="135"/>
      <c r="Y151" s="138"/>
    </row>
    <row r="152" spans="1:26">
      <c r="A152" s="135"/>
      <c r="B152" s="135"/>
      <c r="C152" s="135"/>
      <c r="D152" s="135"/>
      <c r="E152" s="137"/>
      <c r="F152" s="137"/>
      <c r="G152" s="135"/>
      <c r="H152" s="135"/>
      <c r="I152" s="135"/>
      <c r="J152" s="135"/>
      <c r="K152" s="135"/>
      <c r="L152" s="147"/>
      <c r="M152" s="135"/>
      <c r="N152" s="147"/>
      <c r="O152" s="135"/>
      <c r="P152" s="135"/>
      <c r="Q152" s="135"/>
      <c r="R152" s="135"/>
      <c r="S152" s="135"/>
      <c r="T152" s="137"/>
      <c r="U152" s="135"/>
      <c r="V152" s="135"/>
      <c r="W152" s="135"/>
      <c r="Y152" s="138"/>
    </row>
    <row r="153" spans="1:26">
      <c r="A153" s="135"/>
      <c r="B153" s="135"/>
      <c r="C153" s="135"/>
      <c r="D153" s="135"/>
      <c r="E153" s="137"/>
      <c r="F153" s="137"/>
      <c r="G153" s="135"/>
      <c r="H153" s="135"/>
      <c r="I153" s="135"/>
      <c r="J153" s="135"/>
      <c r="K153" s="135"/>
      <c r="L153" s="147"/>
      <c r="M153" s="135"/>
      <c r="N153" s="147"/>
      <c r="O153" s="135"/>
      <c r="P153" s="135"/>
      <c r="Q153" s="135"/>
      <c r="R153" s="135"/>
      <c r="S153" s="135"/>
      <c r="T153" s="137"/>
      <c r="U153" s="135"/>
      <c r="V153" s="135"/>
      <c r="W153" s="135"/>
      <c r="Y153" s="138"/>
    </row>
    <row r="154" spans="1:26">
      <c r="A154" s="135"/>
      <c r="B154" s="135"/>
      <c r="C154" s="135"/>
      <c r="D154" s="135"/>
      <c r="E154" s="137"/>
      <c r="F154" s="137"/>
      <c r="G154" s="135"/>
      <c r="H154" s="135"/>
      <c r="I154" s="135"/>
      <c r="J154" s="135"/>
      <c r="K154" s="135"/>
      <c r="L154" s="147"/>
      <c r="M154" s="135"/>
      <c r="N154" s="147"/>
      <c r="O154" s="135"/>
      <c r="P154" s="135"/>
      <c r="Q154" s="135"/>
      <c r="R154" s="135"/>
      <c r="S154" s="135"/>
      <c r="T154" s="137"/>
      <c r="U154" s="135"/>
      <c r="V154" s="135"/>
      <c r="W154" s="135"/>
      <c r="Y154" s="138"/>
    </row>
    <row r="155" spans="1:26">
      <c r="A155" s="135"/>
      <c r="B155" s="135"/>
      <c r="C155" s="135"/>
      <c r="D155" s="135"/>
      <c r="E155" s="137"/>
      <c r="F155" s="137"/>
      <c r="G155" s="135"/>
      <c r="H155" s="135"/>
      <c r="I155" s="135"/>
      <c r="J155" s="135"/>
      <c r="K155" s="135"/>
      <c r="L155" s="147"/>
      <c r="M155" s="135"/>
      <c r="N155" s="147"/>
      <c r="O155" s="135"/>
      <c r="P155" s="135"/>
      <c r="Q155" s="135"/>
      <c r="R155" s="135"/>
      <c r="S155" s="135"/>
      <c r="T155" s="137"/>
      <c r="U155" s="135"/>
      <c r="V155" s="135"/>
      <c r="W155" s="135"/>
      <c r="Y155" s="138"/>
    </row>
    <row r="156" spans="1:26">
      <c r="A156" s="135"/>
      <c r="B156" s="135"/>
      <c r="C156" s="135"/>
      <c r="D156" s="135"/>
      <c r="E156" s="137"/>
      <c r="F156" s="137"/>
      <c r="G156" s="135"/>
      <c r="H156" s="135"/>
      <c r="I156" s="135"/>
      <c r="J156" s="135"/>
      <c r="K156" s="135"/>
      <c r="L156" s="147"/>
      <c r="M156" s="135"/>
      <c r="N156" s="147"/>
      <c r="O156" s="135"/>
      <c r="P156" s="135"/>
      <c r="Q156" s="135"/>
      <c r="R156" s="135"/>
      <c r="S156" s="135"/>
      <c r="T156" s="137"/>
      <c r="U156" s="135"/>
      <c r="V156" s="135"/>
      <c r="W156" s="135"/>
      <c r="Y156" s="138"/>
    </row>
    <row r="157" spans="1:26">
      <c r="A157" s="135"/>
      <c r="B157" s="135"/>
      <c r="C157" s="135"/>
      <c r="D157" s="135"/>
      <c r="E157" s="137"/>
      <c r="F157" s="137"/>
      <c r="G157" s="135"/>
      <c r="H157" s="135"/>
      <c r="I157" s="135"/>
      <c r="J157" s="135"/>
      <c r="K157" s="135"/>
      <c r="L157" s="147"/>
      <c r="M157" s="135"/>
      <c r="N157" s="147"/>
      <c r="O157" s="135"/>
      <c r="P157" s="135"/>
      <c r="Q157" s="135"/>
      <c r="R157" s="135"/>
      <c r="S157" s="135"/>
      <c r="T157" s="137"/>
      <c r="U157" s="135"/>
      <c r="V157" s="135"/>
      <c r="W157" s="135"/>
      <c r="Y157" s="138"/>
    </row>
    <row r="158" spans="1:26">
      <c r="A158" s="135"/>
      <c r="B158" s="135"/>
      <c r="C158" s="135"/>
      <c r="D158" s="135"/>
      <c r="E158" s="137"/>
      <c r="F158" s="137"/>
      <c r="G158" s="135"/>
      <c r="H158" s="135"/>
      <c r="I158" s="135"/>
      <c r="J158" s="135"/>
      <c r="K158" s="135"/>
      <c r="L158" s="147"/>
      <c r="M158" s="135"/>
      <c r="N158" s="147"/>
      <c r="O158" s="135"/>
      <c r="P158" s="135"/>
      <c r="Q158" s="135"/>
      <c r="R158" s="135"/>
      <c r="S158" s="135"/>
      <c r="T158" s="137"/>
      <c r="U158" s="135"/>
      <c r="V158" s="135"/>
      <c r="W158" s="135"/>
      <c r="Y158" s="138"/>
    </row>
    <row r="159" spans="1:26">
      <c r="A159" s="135"/>
      <c r="B159" s="135"/>
      <c r="C159" s="135"/>
      <c r="D159" s="135"/>
      <c r="E159" s="137"/>
      <c r="F159" s="137"/>
      <c r="G159" s="135"/>
      <c r="H159" s="135"/>
      <c r="I159" s="135"/>
      <c r="J159" s="135"/>
      <c r="K159" s="135"/>
      <c r="L159" s="147"/>
      <c r="M159" s="135"/>
      <c r="N159" s="147"/>
      <c r="O159" s="135"/>
      <c r="P159" s="135"/>
      <c r="Q159" s="135"/>
      <c r="R159" s="135"/>
      <c r="S159" s="135"/>
      <c r="T159" s="137"/>
      <c r="U159" s="135"/>
      <c r="V159" s="135"/>
      <c r="W159" s="135"/>
      <c r="Y159" s="138"/>
    </row>
    <row r="160" spans="1:26">
      <c r="A160" s="135"/>
      <c r="B160" s="135"/>
      <c r="C160" s="135"/>
      <c r="D160" s="135"/>
      <c r="E160" s="137"/>
      <c r="F160" s="137"/>
      <c r="G160" s="135"/>
      <c r="H160" s="135"/>
      <c r="I160" s="135"/>
      <c r="J160" s="135"/>
      <c r="K160" s="135"/>
      <c r="L160" s="147"/>
      <c r="M160" s="135"/>
      <c r="N160" s="147"/>
      <c r="O160" s="135"/>
      <c r="P160" s="135"/>
      <c r="Q160" s="135"/>
      <c r="R160" s="135"/>
      <c r="S160" s="135"/>
      <c r="T160" s="137"/>
      <c r="U160" s="135"/>
      <c r="V160" s="135"/>
      <c r="W160" s="135"/>
      <c r="Y160" s="138"/>
    </row>
    <row r="161" spans="1:25">
      <c r="A161" s="135"/>
      <c r="B161" s="135"/>
      <c r="C161" s="135"/>
      <c r="D161" s="135"/>
      <c r="E161" s="137"/>
      <c r="F161" s="137"/>
      <c r="G161" s="135"/>
      <c r="H161" s="135"/>
      <c r="I161" s="135"/>
      <c r="J161" s="135"/>
      <c r="K161" s="135"/>
      <c r="L161" s="147"/>
      <c r="M161" s="135"/>
      <c r="N161" s="147"/>
      <c r="O161" s="135"/>
      <c r="P161" s="135"/>
      <c r="Q161" s="135"/>
      <c r="R161" s="135"/>
      <c r="S161" s="135"/>
      <c r="T161" s="137"/>
      <c r="U161" s="135"/>
      <c r="V161" s="135"/>
      <c r="W161" s="135"/>
      <c r="Y161" s="138"/>
    </row>
    <row r="162" spans="1:25">
      <c r="A162" s="135"/>
      <c r="B162" s="135"/>
      <c r="C162" s="135"/>
      <c r="D162" s="135"/>
      <c r="E162" s="137"/>
      <c r="F162" s="137"/>
      <c r="G162" s="135"/>
      <c r="H162" s="135"/>
      <c r="I162" s="135"/>
      <c r="J162" s="135"/>
      <c r="K162" s="135"/>
      <c r="L162" s="147"/>
      <c r="M162" s="135"/>
      <c r="N162" s="147"/>
      <c r="O162" s="135"/>
      <c r="P162" s="135"/>
      <c r="Q162" s="135"/>
      <c r="R162" s="135"/>
      <c r="S162" s="135"/>
      <c r="T162" s="137"/>
      <c r="U162" s="135"/>
      <c r="V162" s="135"/>
      <c r="W162" s="135"/>
      <c r="Y162" s="138"/>
    </row>
    <row r="163" spans="1:25">
      <c r="A163" s="135"/>
      <c r="B163" s="135"/>
      <c r="C163" s="135"/>
      <c r="D163" s="135"/>
      <c r="E163" s="137"/>
      <c r="F163" s="137"/>
      <c r="G163" s="135"/>
      <c r="H163" s="135"/>
      <c r="I163" s="135"/>
      <c r="J163" s="135"/>
      <c r="K163" s="135"/>
      <c r="L163" s="147"/>
      <c r="M163" s="135"/>
      <c r="N163" s="147"/>
      <c r="O163" s="135"/>
      <c r="P163" s="135"/>
      <c r="Q163" s="135"/>
      <c r="R163" s="135"/>
      <c r="S163" s="135"/>
      <c r="T163" s="137"/>
      <c r="U163" s="135"/>
      <c r="V163" s="135"/>
      <c r="W163" s="135"/>
      <c r="Y163" s="138"/>
    </row>
    <row r="164" spans="1:25">
      <c r="A164" s="135"/>
      <c r="B164" s="135"/>
      <c r="C164" s="135"/>
      <c r="D164" s="135"/>
      <c r="E164" s="137"/>
      <c r="F164" s="137"/>
      <c r="G164" s="135"/>
      <c r="H164" s="135"/>
      <c r="I164" s="135"/>
      <c r="J164" s="135"/>
      <c r="K164" s="135"/>
      <c r="L164" s="147"/>
      <c r="M164" s="135"/>
      <c r="N164" s="147"/>
      <c r="O164" s="135"/>
      <c r="P164" s="135"/>
      <c r="Q164" s="135"/>
      <c r="R164" s="135"/>
      <c r="S164" s="135"/>
      <c r="T164" s="137"/>
      <c r="U164" s="135"/>
      <c r="V164" s="135"/>
      <c r="W164" s="135"/>
      <c r="Y164" s="138"/>
    </row>
    <row r="165" spans="1:25">
      <c r="A165" s="135"/>
      <c r="B165" s="135"/>
      <c r="C165" s="135"/>
      <c r="D165" s="135"/>
      <c r="E165" s="137"/>
      <c r="F165" s="137"/>
      <c r="G165" s="135"/>
      <c r="H165" s="135"/>
      <c r="I165" s="135"/>
      <c r="J165" s="135"/>
      <c r="K165" s="135"/>
      <c r="L165" s="147"/>
      <c r="M165" s="135"/>
      <c r="N165" s="147"/>
      <c r="O165" s="135"/>
      <c r="P165" s="135"/>
      <c r="Q165" s="135"/>
      <c r="R165" s="135"/>
      <c r="S165" s="135"/>
      <c r="T165" s="137"/>
      <c r="U165" s="135"/>
      <c r="V165" s="135"/>
      <c r="W165" s="135"/>
      <c r="Y165" s="138"/>
    </row>
    <row r="166" spans="1:25">
      <c r="A166" s="135"/>
      <c r="B166" s="135"/>
      <c r="C166" s="135"/>
      <c r="D166" s="135"/>
      <c r="E166" s="137"/>
      <c r="F166" s="137"/>
      <c r="G166" s="135"/>
      <c r="H166" s="135"/>
      <c r="I166" s="135"/>
      <c r="J166" s="135"/>
      <c r="K166" s="135"/>
      <c r="L166" s="147"/>
      <c r="M166" s="135"/>
      <c r="N166" s="147"/>
      <c r="O166" s="135"/>
      <c r="P166" s="135"/>
      <c r="Q166" s="135"/>
      <c r="R166" s="135"/>
      <c r="S166" s="135"/>
      <c r="T166" s="137"/>
      <c r="U166" s="135"/>
      <c r="V166" s="135"/>
      <c r="W166" s="135"/>
      <c r="Y166" s="138"/>
    </row>
    <row r="167" spans="1:25">
      <c r="A167" s="135"/>
      <c r="B167" s="135"/>
      <c r="C167" s="135"/>
      <c r="D167" s="135"/>
      <c r="E167" s="137"/>
      <c r="F167" s="137"/>
      <c r="G167" s="135"/>
      <c r="H167" s="135"/>
      <c r="I167" s="135"/>
      <c r="J167" s="135"/>
      <c r="K167" s="135"/>
      <c r="L167" s="147"/>
      <c r="M167" s="135"/>
      <c r="N167" s="147"/>
      <c r="O167" s="135"/>
      <c r="P167" s="135"/>
      <c r="Q167" s="135"/>
      <c r="R167" s="135"/>
      <c r="S167" s="135"/>
      <c r="T167" s="137"/>
      <c r="U167" s="135"/>
      <c r="V167" s="135"/>
      <c r="W167" s="135"/>
      <c r="Y167" s="138"/>
    </row>
    <row r="168" spans="1:25">
      <c r="A168" s="136"/>
      <c r="B168" s="135"/>
      <c r="C168" s="135"/>
      <c r="D168" s="135"/>
      <c r="E168" s="137"/>
      <c r="F168" s="137"/>
      <c r="G168" s="135"/>
      <c r="H168" s="135"/>
      <c r="I168" s="135"/>
      <c r="J168" s="135"/>
      <c r="K168" s="135"/>
      <c r="L168" s="147"/>
      <c r="M168" s="135"/>
      <c r="N168" s="147"/>
      <c r="O168" s="135"/>
      <c r="P168" s="135"/>
      <c r="Q168" s="135"/>
      <c r="R168" s="135"/>
      <c r="S168" s="135"/>
      <c r="T168" s="137"/>
      <c r="U168" s="135"/>
      <c r="V168" s="135"/>
      <c r="W168" s="135"/>
      <c r="Y168" s="138"/>
    </row>
    <row r="169" spans="1:25">
      <c r="B169" s="139"/>
      <c r="Y169" s="138"/>
    </row>
  </sheetData>
  <autoFilter ref="A1:Y169"/>
  <phoneticPr fontId="32" type="noConversion"/>
  <pageMargins left="0.31496062992125984" right="0.31496062992125984" top="0.94488188976377963" bottom="0.35433070866141736" header="0.51181102362204722" footer="0.51181102362204722"/>
  <pageSetup paperSize="9" scale="21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69696"/>
    <pageSetUpPr fitToPage="1"/>
  </sheetPr>
  <dimension ref="A1:X6"/>
  <sheetViews>
    <sheetView zoomScaleNormal="100" workbookViewId="0">
      <selection activeCell="D46" sqref="D46"/>
    </sheetView>
  </sheetViews>
  <sheetFormatPr defaultRowHeight="16.5"/>
  <cols>
    <col min="3" max="3" width="11.875" bestFit="1" customWidth="1"/>
    <col min="5" max="7" width="9.75" bestFit="1" customWidth="1"/>
    <col min="12" max="12" width="8.875" bestFit="1" customWidth="1"/>
    <col min="14" max="14" width="8.875" bestFit="1" customWidth="1"/>
    <col min="24" max="24" width="9.75" bestFit="1" customWidth="1"/>
  </cols>
  <sheetData>
    <row r="1" spans="1:24">
      <c r="A1" s="146" t="s">
        <v>1998</v>
      </c>
    </row>
    <row r="3" spans="1:24" s="116" customFormat="1">
      <c r="A3" s="114" t="s">
        <v>650</v>
      </c>
      <c r="B3" s="114" t="s">
        <v>651</v>
      </c>
      <c r="C3" s="114" t="s">
        <v>652</v>
      </c>
      <c r="D3" s="114" t="s">
        <v>653</v>
      </c>
      <c r="E3" s="114" t="s">
        <v>654</v>
      </c>
      <c r="F3" s="114" t="s">
        <v>655</v>
      </c>
      <c r="G3" s="114" t="s">
        <v>656</v>
      </c>
      <c r="H3" s="114" t="s">
        <v>657</v>
      </c>
      <c r="I3" s="114" t="s">
        <v>658</v>
      </c>
      <c r="J3" s="114" t="s">
        <v>659</v>
      </c>
      <c r="K3" s="114" t="s">
        <v>660</v>
      </c>
      <c r="L3" s="114" t="s">
        <v>661</v>
      </c>
      <c r="M3" s="114" t="s">
        <v>24</v>
      </c>
      <c r="N3" s="114" t="s">
        <v>662</v>
      </c>
      <c r="O3" s="114" t="s">
        <v>663</v>
      </c>
      <c r="P3" s="114" t="s">
        <v>664</v>
      </c>
      <c r="Q3" s="114" t="s">
        <v>665</v>
      </c>
      <c r="R3" s="114" t="s">
        <v>666</v>
      </c>
      <c r="S3" s="114" t="s">
        <v>667</v>
      </c>
      <c r="T3" s="114" t="s">
        <v>668</v>
      </c>
      <c r="U3" s="114" t="s">
        <v>669</v>
      </c>
      <c r="V3" s="114" t="s">
        <v>670</v>
      </c>
      <c r="W3" s="115" t="s">
        <v>671</v>
      </c>
      <c r="X3" s="115" t="s">
        <v>672</v>
      </c>
    </row>
    <row r="4" spans="1:24">
      <c r="A4" s="121" t="s">
        <v>707</v>
      </c>
      <c r="B4" s="121"/>
      <c r="C4" s="121"/>
      <c r="D4" s="121"/>
      <c r="E4" s="122"/>
      <c r="F4" s="122"/>
      <c r="G4" s="121"/>
      <c r="H4" s="121"/>
      <c r="I4" s="121"/>
      <c r="J4" s="121"/>
      <c r="K4" s="121"/>
      <c r="L4" s="123"/>
      <c r="M4" s="121"/>
      <c r="N4" s="123"/>
      <c r="O4" s="121"/>
      <c r="P4" s="121"/>
      <c r="Q4" s="121"/>
      <c r="R4" s="121"/>
      <c r="S4" s="101"/>
      <c r="T4" s="101"/>
      <c r="U4" s="101"/>
      <c r="V4" s="4"/>
      <c r="W4" s="4"/>
      <c r="X4" s="25"/>
    </row>
    <row r="5" spans="1:24">
      <c r="A5" s="121"/>
      <c r="B5" s="121"/>
      <c r="C5" s="121"/>
      <c r="D5" s="121"/>
      <c r="E5" s="122"/>
      <c r="F5" s="122"/>
      <c r="G5" s="121"/>
      <c r="H5" s="121"/>
      <c r="I5" s="121"/>
      <c r="J5" s="121"/>
      <c r="K5" s="121"/>
      <c r="L5" s="123"/>
      <c r="M5" s="121"/>
      <c r="N5" s="123"/>
      <c r="O5" s="121"/>
      <c r="P5" s="121"/>
      <c r="Q5" s="121"/>
      <c r="R5" s="121"/>
      <c r="S5" s="101"/>
      <c r="T5" s="101"/>
      <c r="U5" s="101"/>
      <c r="V5" s="4"/>
      <c r="W5" s="4"/>
      <c r="X5" s="25"/>
    </row>
    <row r="6" spans="1:24">
      <c r="A6" s="4"/>
      <c r="B6" s="4"/>
      <c r="C6" s="4"/>
      <c r="D6" s="4"/>
      <c r="E6" s="5"/>
      <c r="F6" s="5"/>
      <c r="G6" s="4"/>
      <c r="H6" s="4"/>
      <c r="I6" s="4"/>
      <c r="J6" s="4"/>
      <c r="K6" s="4"/>
      <c r="L6" s="75"/>
      <c r="M6" s="4"/>
      <c r="N6" s="75"/>
      <c r="O6" s="4"/>
      <c r="P6" s="4"/>
      <c r="Q6" s="4"/>
      <c r="R6" s="4"/>
      <c r="S6" s="4"/>
      <c r="T6" s="5"/>
      <c r="U6" s="4"/>
      <c r="V6" s="4"/>
      <c r="W6" s="4"/>
      <c r="X6" s="25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6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F3" sqref="F3:F16"/>
    </sheetView>
  </sheetViews>
  <sheetFormatPr defaultRowHeight="16.5"/>
  <cols>
    <col min="1" max="1" width="13.125" style="116" customWidth="1"/>
    <col min="2" max="2" width="26.25" style="116" customWidth="1"/>
    <col min="3" max="3" width="17.5" style="116" customWidth="1"/>
    <col min="4" max="4" width="13.125" style="116" customWidth="1"/>
    <col min="5" max="5" width="26.25" style="116" customWidth="1"/>
    <col min="6" max="8" width="17.5" style="116" customWidth="1"/>
    <col min="9" max="9" width="9" style="116"/>
    <col min="10" max="10" width="9.5" style="116" bestFit="1" customWidth="1"/>
    <col min="11" max="16384" width="9" style="116"/>
  </cols>
  <sheetData>
    <row r="1" spans="1:8">
      <c r="A1" s="113" t="s">
        <v>186</v>
      </c>
      <c r="B1" s="113" t="s">
        <v>1997</v>
      </c>
      <c r="C1" s="264" t="s">
        <v>187</v>
      </c>
      <c r="D1" s="264" t="s">
        <v>188</v>
      </c>
      <c r="E1" s="264" t="s">
        <v>188</v>
      </c>
      <c r="F1" s="264" t="s">
        <v>189</v>
      </c>
      <c r="G1" s="264" t="s">
        <v>190</v>
      </c>
      <c r="H1" s="264" t="s">
        <v>191</v>
      </c>
    </row>
    <row r="2" spans="1:8" ht="18.95" customHeight="1" thickBot="1">
      <c r="A2" s="265" t="s">
        <v>171</v>
      </c>
      <c r="B2" s="265" t="s">
        <v>171</v>
      </c>
      <c r="C2" s="265" t="s">
        <v>187</v>
      </c>
      <c r="D2" s="265" t="s">
        <v>188</v>
      </c>
      <c r="E2" s="265" t="s">
        <v>188</v>
      </c>
      <c r="F2" s="265" t="s">
        <v>189</v>
      </c>
      <c r="G2" s="265" t="s">
        <v>190</v>
      </c>
      <c r="H2" s="265" t="s">
        <v>191</v>
      </c>
    </row>
    <row r="3" spans="1:8">
      <c r="A3" s="262">
        <v>112337</v>
      </c>
      <c r="B3" s="262" t="s">
        <v>173</v>
      </c>
      <c r="C3" s="263">
        <v>46610405</v>
      </c>
      <c r="D3" s="203" t="s">
        <v>38</v>
      </c>
      <c r="E3" s="203" t="s">
        <v>192</v>
      </c>
      <c r="F3" s="202">
        <v>33065853</v>
      </c>
      <c r="G3" s="263">
        <v>46610405</v>
      </c>
      <c r="H3" s="263">
        <v>0</v>
      </c>
    </row>
    <row r="4" spans="1:8">
      <c r="A4" s="262" t="s">
        <v>172</v>
      </c>
      <c r="B4" s="262" t="s">
        <v>173</v>
      </c>
      <c r="C4" s="263">
        <v>46610405</v>
      </c>
      <c r="D4" s="203" t="s">
        <v>700</v>
      </c>
      <c r="E4" s="203" t="s">
        <v>704</v>
      </c>
      <c r="F4" s="202">
        <v>225085</v>
      </c>
      <c r="G4" s="263">
        <v>46610405</v>
      </c>
      <c r="H4" s="263">
        <v>0</v>
      </c>
    </row>
    <row r="5" spans="1:8">
      <c r="A5" s="262" t="s">
        <v>172</v>
      </c>
      <c r="B5" s="262" t="s">
        <v>173</v>
      </c>
      <c r="C5" s="263">
        <v>46610405</v>
      </c>
      <c r="D5" s="203" t="s">
        <v>55</v>
      </c>
      <c r="E5" s="203" t="s">
        <v>193</v>
      </c>
      <c r="F5" s="202">
        <v>13319467</v>
      </c>
      <c r="G5" s="263">
        <v>46610405</v>
      </c>
      <c r="H5" s="263">
        <v>0</v>
      </c>
    </row>
    <row r="6" spans="1:8">
      <c r="A6" s="203" t="s">
        <v>687</v>
      </c>
      <c r="B6" s="203" t="s">
        <v>688</v>
      </c>
      <c r="C6" s="202">
        <v>38723800</v>
      </c>
      <c r="D6" s="203" t="s">
        <v>673</v>
      </c>
      <c r="E6" s="203" t="s">
        <v>674</v>
      </c>
      <c r="F6" s="202">
        <v>13199</v>
      </c>
      <c r="G6" s="202">
        <v>13199</v>
      </c>
      <c r="H6" s="202">
        <v>38710601</v>
      </c>
    </row>
    <row r="7" spans="1:8">
      <c r="A7" s="203" t="s">
        <v>184</v>
      </c>
      <c r="B7" s="203" t="s">
        <v>185</v>
      </c>
      <c r="C7" s="202">
        <v>-5719</v>
      </c>
      <c r="D7" s="203" t="s">
        <v>673</v>
      </c>
      <c r="E7" s="203" t="s">
        <v>674</v>
      </c>
      <c r="F7" s="202">
        <v>5719</v>
      </c>
      <c r="G7" s="202">
        <v>5719</v>
      </c>
      <c r="H7" s="202">
        <v>0</v>
      </c>
    </row>
    <row r="8" spans="1:8">
      <c r="A8" s="262" t="s">
        <v>166</v>
      </c>
      <c r="B8" s="262" t="s">
        <v>167</v>
      </c>
      <c r="C8" s="263">
        <v>-80961802</v>
      </c>
      <c r="D8" s="203" t="s">
        <v>38</v>
      </c>
      <c r="E8" s="203" t="s">
        <v>192</v>
      </c>
      <c r="F8" s="202">
        <v>64105797</v>
      </c>
      <c r="G8" s="263">
        <v>80961802</v>
      </c>
      <c r="H8" s="263">
        <v>0</v>
      </c>
    </row>
    <row r="9" spans="1:8">
      <c r="A9" s="262" t="s">
        <v>166</v>
      </c>
      <c r="B9" s="262" t="s">
        <v>167</v>
      </c>
      <c r="C9" s="263">
        <v>-80961802</v>
      </c>
      <c r="D9" s="203" t="s">
        <v>700</v>
      </c>
      <c r="E9" s="203" t="s">
        <v>704</v>
      </c>
      <c r="F9" s="202">
        <v>391644</v>
      </c>
      <c r="G9" s="263">
        <v>80961802</v>
      </c>
      <c r="H9" s="263">
        <v>0</v>
      </c>
    </row>
    <row r="10" spans="1:8">
      <c r="A10" s="262" t="s">
        <v>166</v>
      </c>
      <c r="B10" s="262" t="s">
        <v>167</v>
      </c>
      <c r="C10" s="263">
        <v>-80961802</v>
      </c>
      <c r="D10" s="203" t="s">
        <v>55</v>
      </c>
      <c r="E10" s="203" t="s">
        <v>193</v>
      </c>
      <c r="F10" s="202">
        <v>16464361</v>
      </c>
      <c r="G10" s="263">
        <v>80961802</v>
      </c>
      <c r="H10" s="263">
        <v>0</v>
      </c>
    </row>
    <row r="11" spans="1:8">
      <c r="A11" s="262">
        <v>421807</v>
      </c>
      <c r="B11" s="262" t="s">
        <v>201</v>
      </c>
      <c r="C11" s="263">
        <v>1515865</v>
      </c>
      <c r="D11" s="203" t="s">
        <v>38</v>
      </c>
      <c r="E11" s="203" t="s">
        <v>192</v>
      </c>
      <c r="F11" s="202">
        <v>-1982514</v>
      </c>
      <c r="G11" s="263">
        <v>-1515865</v>
      </c>
      <c r="H11" s="263">
        <v>0</v>
      </c>
    </row>
    <row r="12" spans="1:8">
      <c r="A12" s="262" t="s">
        <v>168</v>
      </c>
      <c r="B12" s="262" t="s">
        <v>201</v>
      </c>
      <c r="C12" s="263">
        <v>1515865</v>
      </c>
      <c r="D12" s="203" t="s">
        <v>55</v>
      </c>
      <c r="E12" s="203" t="s">
        <v>193</v>
      </c>
      <c r="F12" s="202">
        <v>466649</v>
      </c>
      <c r="G12" s="263">
        <v>-1515865</v>
      </c>
      <c r="H12" s="263">
        <v>0</v>
      </c>
    </row>
    <row r="13" spans="1:8" ht="31.5">
      <c r="A13" s="203" t="s">
        <v>3330</v>
      </c>
      <c r="B13" s="203" t="s">
        <v>3331</v>
      </c>
      <c r="C13" s="202">
        <v>4182983</v>
      </c>
      <c r="D13" s="203" t="s">
        <v>673</v>
      </c>
      <c r="E13" s="203" t="s">
        <v>674</v>
      </c>
      <c r="F13" s="202">
        <v>55486</v>
      </c>
      <c r="G13" s="202">
        <v>55486</v>
      </c>
      <c r="H13" s="202">
        <v>4127497</v>
      </c>
    </row>
    <row r="14" spans="1:8">
      <c r="A14" s="203" t="s">
        <v>3425</v>
      </c>
      <c r="B14" s="203" t="s">
        <v>3331</v>
      </c>
      <c r="C14" s="202">
        <v>10551430</v>
      </c>
      <c r="D14" s="203" t="s">
        <v>673</v>
      </c>
      <c r="E14" s="203" t="s">
        <v>674</v>
      </c>
      <c r="F14" s="202">
        <v>21973</v>
      </c>
      <c r="G14" s="202">
        <v>21973</v>
      </c>
      <c r="H14" s="202">
        <v>10529457</v>
      </c>
    </row>
    <row r="15" spans="1:8">
      <c r="A15" s="203" t="s">
        <v>3427</v>
      </c>
      <c r="B15" s="203" t="s">
        <v>3331</v>
      </c>
      <c r="C15" s="202">
        <v>445179</v>
      </c>
      <c r="D15" s="203" t="s">
        <v>673</v>
      </c>
      <c r="E15" s="203" t="s">
        <v>674</v>
      </c>
      <c r="F15" s="202">
        <v>5780</v>
      </c>
      <c r="G15" s="202">
        <v>5780</v>
      </c>
      <c r="H15" s="202">
        <v>439399</v>
      </c>
    </row>
    <row r="16" spans="1:8">
      <c r="A16" s="203" t="s">
        <v>3134</v>
      </c>
      <c r="B16" s="203" t="s">
        <v>3135</v>
      </c>
      <c r="C16" s="202">
        <v>178496</v>
      </c>
      <c r="D16" s="203" t="s">
        <v>152</v>
      </c>
      <c r="E16" s="203" t="s">
        <v>152</v>
      </c>
      <c r="F16" s="203" t="s">
        <v>152</v>
      </c>
      <c r="G16" s="203" t="s">
        <v>152</v>
      </c>
      <c r="H16" s="203" t="s">
        <v>152</v>
      </c>
    </row>
    <row r="17" spans="1:8">
      <c r="A17" s="203" t="s">
        <v>3136</v>
      </c>
      <c r="B17" s="203" t="s">
        <v>3137</v>
      </c>
      <c r="C17" s="202">
        <v>1083689308</v>
      </c>
      <c r="D17" s="203" t="s">
        <v>152</v>
      </c>
      <c r="E17" s="203" t="s">
        <v>152</v>
      </c>
      <c r="F17" s="203" t="s">
        <v>152</v>
      </c>
      <c r="G17" s="203" t="s">
        <v>152</v>
      </c>
      <c r="H17" s="203" t="s">
        <v>152</v>
      </c>
    </row>
    <row r="18" spans="1:8">
      <c r="A18" s="203" t="s">
        <v>3138</v>
      </c>
      <c r="B18" s="203" t="s">
        <v>3139</v>
      </c>
      <c r="C18" s="202">
        <v>109380687</v>
      </c>
      <c r="D18" s="203" t="s">
        <v>152</v>
      </c>
      <c r="E18" s="203" t="s">
        <v>152</v>
      </c>
      <c r="F18" s="203" t="s">
        <v>152</v>
      </c>
      <c r="G18" s="203" t="s">
        <v>152</v>
      </c>
      <c r="H18" s="203" t="s">
        <v>152</v>
      </c>
    </row>
    <row r="19" spans="1:8">
      <c r="A19" s="203" t="s">
        <v>3140</v>
      </c>
      <c r="B19" s="203" t="s">
        <v>3141</v>
      </c>
      <c r="C19" s="202">
        <v>214637</v>
      </c>
      <c r="D19" s="203" t="s">
        <v>152</v>
      </c>
      <c r="E19" s="203" t="s">
        <v>152</v>
      </c>
      <c r="F19" s="203" t="s">
        <v>152</v>
      </c>
      <c r="G19" s="203" t="s">
        <v>152</v>
      </c>
      <c r="H19" s="203" t="s">
        <v>152</v>
      </c>
    </row>
    <row r="20" spans="1:8">
      <c r="A20" s="203" t="s">
        <v>176</v>
      </c>
      <c r="B20" s="203" t="s">
        <v>177</v>
      </c>
      <c r="C20" s="202">
        <v>111239429</v>
      </c>
      <c r="D20" s="203" t="s">
        <v>152</v>
      </c>
      <c r="E20" s="203" t="s">
        <v>152</v>
      </c>
      <c r="F20" s="203" t="s">
        <v>152</v>
      </c>
      <c r="G20" s="203" t="s">
        <v>152</v>
      </c>
      <c r="H20" s="203" t="s">
        <v>152</v>
      </c>
    </row>
    <row r="21" spans="1:8">
      <c r="A21" s="203" t="s">
        <v>178</v>
      </c>
      <c r="B21" s="203" t="s">
        <v>179</v>
      </c>
      <c r="C21" s="202">
        <v>3040247792</v>
      </c>
      <c r="D21" s="203" t="s">
        <v>152</v>
      </c>
      <c r="E21" s="203" t="s">
        <v>152</v>
      </c>
      <c r="F21" s="203" t="s">
        <v>152</v>
      </c>
      <c r="G21" s="203" t="s">
        <v>152</v>
      </c>
      <c r="H21" s="203" t="s">
        <v>152</v>
      </c>
    </row>
    <row r="22" spans="1:8">
      <c r="A22" s="203" t="s">
        <v>174</v>
      </c>
      <c r="B22" s="203" t="s">
        <v>175</v>
      </c>
      <c r="C22" s="202">
        <v>17003767</v>
      </c>
      <c r="D22" s="203" t="s">
        <v>152</v>
      </c>
      <c r="E22" s="203" t="s">
        <v>152</v>
      </c>
      <c r="F22" s="203" t="s">
        <v>152</v>
      </c>
      <c r="G22" s="203" t="s">
        <v>152</v>
      </c>
      <c r="H22" s="203" t="s">
        <v>152</v>
      </c>
    </row>
    <row r="23" spans="1:8">
      <c r="A23" s="203" t="s">
        <v>3142</v>
      </c>
      <c r="B23" s="203" t="s">
        <v>3143</v>
      </c>
      <c r="C23" s="202">
        <v>110061</v>
      </c>
      <c r="D23" s="203" t="s">
        <v>152</v>
      </c>
      <c r="E23" s="203" t="s">
        <v>152</v>
      </c>
      <c r="F23" s="203" t="s">
        <v>152</v>
      </c>
      <c r="G23" s="203" t="s">
        <v>152</v>
      </c>
      <c r="H23" s="203" t="s">
        <v>152</v>
      </c>
    </row>
    <row r="24" spans="1:8">
      <c r="A24" s="203" t="s">
        <v>3144</v>
      </c>
      <c r="B24" s="203" t="s">
        <v>3145</v>
      </c>
      <c r="C24" s="202">
        <v>19587837</v>
      </c>
      <c r="D24" s="203" t="s">
        <v>152</v>
      </c>
      <c r="E24" s="203" t="s">
        <v>152</v>
      </c>
      <c r="F24" s="203" t="s">
        <v>152</v>
      </c>
      <c r="G24" s="203" t="s">
        <v>152</v>
      </c>
      <c r="H24" s="203" t="s">
        <v>152</v>
      </c>
    </row>
    <row r="25" spans="1:8">
      <c r="A25" s="203" t="s">
        <v>3146</v>
      </c>
      <c r="B25" s="203" t="s">
        <v>3147</v>
      </c>
      <c r="C25" s="202">
        <v>37036</v>
      </c>
      <c r="D25" s="203" t="s">
        <v>152</v>
      </c>
      <c r="E25" s="203" t="s">
        <v>152</v>
      </c>
      <c r="F25" s="203" t="s">
        <v>152</v>
      </c>
      <c r="G25" s="203" t="s">
        <v>152</v>
      </c>
      <c r="H25" s="203" t="s">
        <v>152</v>
      </c>
    </row>
    <row r="26" spans="1:8">
      <c r="A26" s="203" t="s">
        <v>3148</v>
      </c>
      <c r="B26" s="203" t="s">
        <v>3149</v>
      </c>
      <c r="C26" s="202">
        <v>-25714883</v>
      </c>
      <c r="D26" s="203" t="s">
        <v>152</v>
      </c>
      <c r="E26" s="203" t="s">
        <v>152</v>
      </c>
      <c r="F26" s="203" t="s">
        <v>152</v>
      </c>
      <c r="G26" s="203" t="s">
        <v>152</v>
      </c>
      <c r="H26" s="203" t="s">
        <v>152</v>
      </c>
    </row>
    <row r="27" spans="1:8">
      <c r="A27" s="203" t="s">
        <v>3150</v>
      </c>
      <c r="B27" s="203" t="s">
        <v>3151</v>
      </c>
      <c r="C27" s="202">
        <v>-510114</v>
      </c>
      <c r="D27" s="203" t="s">
        <v>152</v>
      </c>
      <c r="E27" s="203" t="s">
        <v>152</v>
      </c>
      <c r="F27" s="203" t="s">
        <v>152</v>
      </c>
      <c r="G27" s="203" t="s">
        <v>152</v>
      </c>
      <c r="H27" s="203" t="s">
        <v>152</v>
      </c>
    </row>
    <row r="28" spans="1:8">
      <c r="A28" s="203" t="s">
        <v>3152</v>
      </c>
      <c r="B28" s="203" t="s">
        <v>3153</v>
      </c>
      <c r="C28" s="202">
        <v>428826</v>
      </c>
      <c r="D28" s="203" t="s">
        <v>152</v>
      </c>
      <c r="E28" s="203" t="s">
        <v>152</v>
      </c>
      <c r="F28" s="203" t="s">
        <v>152</v>
      </c>
      <c r="G28" s="203" t="s">
        <v>152</v>
      </c>
      <c r="H28" s="203" t="s">
        <v>152</v>
      </c>
    </row>
    <row r="29" spans="1:8">
      <c r="A29" s="203" t="s">
        <v>3154</v>
      </c>
      <c r="B29" s="203" t="s">
        <v>3155</v>
      </c>
      <c r="C29" s="202">
        <v>4313266</v>
      </c>
      <c r="D29" s="203" t="s">
        <v>152</v>
      </c>
      <c r="E29" s="203" t="s">
        <v>152</v>
      </c>
      <c r="F29" s="203" t="s">
        <v>152</v>
      </c>
      <c r="G29" s="203" t="s">
        <v>152</v>
      </c>
      <c r="H29" s="203" t="s">
        <v>152</v>
      </c>
    </row>
    <row r="30" spans="1:8">
      <c r="A30" s="203" t="s">
        <v>3156</v>
      </c>
      <c r="B30" s="203" t="s">
        <v>3157</v>
      </c>
      <c r="C30" s="202">
        <v>549572</v>
      </c>
      <c r="D30" s="203" t="s">
        <v>152</v>
      </c>
      <c r="E30" s="203" t="s">
        <v>152</v>
      </c>
      <c r="F30" s="203" t="s">
        <v>152</v>
      </c>
      <c r="G30" s="203" t="s">
        <v>152</v>
      </c>
      <c r="H30" s="203" t="s">
        <v>152</v>
      </c>
    </row>
    <row r="31" spans="1:8">
      <c r="A31" s="203" t="s">
        <v>3158</v>
      </c>
      <c r="B31" s="203" t="s">
        <v>3159</v>
      </c>
      <c r="C31" s="202">
        <v>902602</v>
      </c>
      <c r="D31" s="203" t="s">
        <v>152</v>
      </c>
      <c r="E31" s="203" t="s">
        <v>152</v>
      </c>
      <c r="F31" s="203" t="s">
        <v>152</v>
      </c>
      <c r="G31" s="203" t="s">
        <v>152</v>
      </c>
      <c r="H31" s="203" t="s">
        <v>152</v>
      </c>
    </row>
    <row r="32" spans="1:8">
      <c r="A32" s="203" t="s">
        <v>3162</v>
      </c>
      <c r="B32" s="203" t="s">
        <v>3163</v>
      </c>
      <c r="C32" s="202">
        <v>190856065</v>
      </c>
      <c r="D32" s="203" t="s">
        <v>152</v>
      </c>
      <c r="E32" s="203" t="s">
        <v>152</v>
      </c>
      <c r="F32" s="203" t="s">
        <v>152</v>
      </c>
      <c r="G32" s="203" t="s">
        <v>152</v>
      </c>
      <c r="H32" s="203" t="s">
        <v>152</v>
      </c>
    </row>
    <row r="33" spans="1:8">
      <c r="A33" s="203" t="s">
        <v>3164</v>
      </c>
      <c r="B33" s="203" t="s">
        <v>3165</v>
      </c>
      <c r="C33" s="202">
        <v>596781571</v>
      </c>
      <c r="D33" s="203" t="s">
        <v>152</v>
      </c>
      <c r="E33" s="203" t="s">
        <v>152</v>
      </c>
      <c r="F33" s="203" t="s">
        <v>152</v>
      </c>
      <c r="G33" s="203" t="s">
        <v>152</v>
      </c>
      <c r="H33" s="203" t="s">
        <v>152</v>
      </c>
    </row>
    <row r="34" spans="1:8">
      <c r="A34" s="203" t="s">
        <v>3166</v>
      </c>
      <c r="B34" s="203" t="s">
        <v>3167</v>
      </c>
      <c r="C34" s="202">
        <v>4001749</v>
      </c>
      <c r="D34" s="203" t="s">
        <v>152</v>
      </c>
      <c r="E34" s="203" t="s">
        <v>152</v>
      </c>
      <c r="F34" s="203" t="s">
        <v>152</v>
      </c>
      <c r="G34" s="203" t="s">
        <v>152</v>
      </c>
      <c r="H34" s="203" t="s">
        <v>152</v>
      </c>
    </row>
    <row r="35" spans="1:8">
      <c r="A35" s="203" t="s">
        <v>3168</v>
      </c>
      <c r="B35" s="203" t="s">
        <v>3169</v>
      </c>
      <c r="C35" s="202">
        <v>52372085</v>
      </c>
      <c r="D35" s="203" t="s">
        <v>152</v>
      </c>
      <c r="E35" s="203" t="s">
        <v>152</v>
      </c>
      <c r="F35" s="203" t="s">
        <v>152</v>
      </c>
      <c r="G35" s="203" t="s">
        <v>152</v>
      </c>
      <c r="H35" s="203" t="s">
        <v>152</v>
      </c>
    </row>
    <row r="36" spans="1:8">
      <c r="A36" s="203" t="s">
        <v>3170</v>
      </c>
      <c r="B36" s="203" t="s">
        <v>3171</v>
      </c>
      <c r="C36" s="202">
        <v>131095399</v>
      </c>
      <c r="D36" s="203" t="s">
        <v>152</v>
      </c>
      <c r="E36" s="203" t="s">
        <v>152</v>
      </c>
      <c r="F36" s="203" t="s">
        <v>152</v>
      </c>
      <c r="G36" s="203" t="s">
        <v>152</v>
      </c>
      <c r="H36" s="203" t="s">
        <v>152</v>
      </c>
    </row>
    <row r="37" spans="1:8">
      <c r="A37" s="203" t="s">
        <v>3172</v>
      </c>
      <c r="B37" s="203" t="s">
        <v>3173</v>
      </c>
      <c r="C37" s="202">
        <v>40082808</v>
      </c>
      <c r="D37" s="203" t="s">
        <v>152</v>
      </c>
      <c r="E37" s="203" t="s">
        <v>152</v>
      </c>
      <c r="F37" s="203" t="s">
        <v>152</v>
      </c>
      <c r="G37" s="203" t="s">
        <v>152</v>
      </c>
      <c r="H37" s="203" t="s">
        <v>152</v>
      </c>
    </row>
    <row r="38" spans="1:8">
      <c r="A38" s="203" t="s">
        <v>3174</v>
      </c>
      <c r="B38" s="203" t="s">
        <v>3175</v>
      </c>
      <c r="C38" s="202">
        <v>132714769</v>
      </c>
      <c r="D38" s="203" t="s">
        <v>152</v>
      </c>
      <c r="E38" s="203" t="s">
        <v>152</v>
      </c>
      <c r="F38" s="203" t="s">
        <v>152</v>
      </c>
      <c r="G38" s="203" t="s">
        <v>152</v>
      </c>
      <c r="H38" s="203" t="s">
        <v>152</v>
      </c>
    </row>
    <row r="39" spans="1:8">
      <c r="A39" s="203" t="s">
        <v>3176</v>
      </c>
      <c r="B39" s="203" t="s">
        <v>3177</v>
      </c>
      <c r="C39" s="202">
        <v>-105770838</v>
      </c>
      <c r="D39" s="203" t="s">
        <v>152</v>
      </c>
      <c r="E39" s="203" t="s">
        <v>152</v>
      </c>
      <c r="F39" s="203" t="s">
        <v>152</v>
      </c>
      <c r="G39" s="203" t="s">
        <v>152</v>
      </c>
      <c r="H39" s="203" t="s">
        <v>152</v>
      </c>
    </row>
    <row r="40" spans="1:8">
      <c r="A40" s="203" t="s">
        <v>3178</v>
      </c>
      <c r="B40" s="203" t="s">
        <v>3179</v>
      </c>
      <c r="C40" s="202">
        <v>-3268095</v>
      </c>
      <c r="D40" s="203" t="s">
        <v>152</v>
      </c>
      <c r="E40" s="203" t="s">
        <v>152</v>
      </c>
      <c r="F40" s="203" t="s">
        <v>152</v>
      </c>
      <c r="G40" s="203" t="s">
        <v>152</v>
      </c>
      <c r="H40" s="203" t="s">
        <v>152</v>
      </c>
    </row>
    <row r="41" spans="1:8">
      <c r="A41" s="203" t="s">
        <v>3180</v>
      </c>
      <c r="B41" s="203" t="s">
        <v>3181</v>
      </c>
      <c r="C41" s="202">
        <v>-42637806</v>
      </c>
      <c r="D41" s="203" t="s">
        <v>152</v>
      </c>
      <c r="E41" s="203" t="s">
        <v>152</v>
      </c>
      <c r="F41" s="203" t="s">
        <v>152</v>
      </c>
      <c r="G41" s="203" t="s">
        <v>152</v>
      </c>
      <c r="H41" s="203" t="s">
        <v>152</v>
      </c>
    </row>
    <row r="42" spans="1:8">
      <c r="A42" s="203" t="s">
        <v>3182</v>
      </c>
      <c r="B42" s="203" t="s">
        <v>3183</v>
      </c>
      <c r="C42" s="202">
        <v>-61851829</v>
      </c>
      <c r="D42" s="203" t="s">
        <v>152</v>
      </c>
      <c r="E42" s="203" t="s">
        <v>152</v>
      </c>
      <c r="F42" s="203" t="s">
        <v>152</v>
      </c>
      <c r="G42" s="203" t="s">
        <v>152</v>
      </c>
      <c r="H42" s="203" t="s">
        <v>152</v>
      </c>
    </row>
    <row r="43" spans="1:8">
      <c r="A43" s="203" t="s">
        <v>3184</v>
      </c>
      <c r="B43" s="203" t="s">
        <v>3185</v>
      </c>
      <c r="C43" s="202">
        <v>-25592744</v>
      </c>
      <c r="D43" s="203" t="s">
        <v>152</v>
      </c>
      <c r="E43" s="203" t="s">
        <v>152</v>
      </c>
      <c r="F43" s="203" t="s">
        <v>152</v>
      </c>
      <c r="G43" s="203" t="s">
        <v>152</v>
      </c>
      <c r="H43" s="203" t="s">
        <v>152</v>
      </c>
    </row>
    <row r="44" spans="1:8">
      <c r="A44" s="203" t="s">
        <v>3186</v>
      </c>
      <c r="B44" s="203" t="s">
        <v>3187</v>
      </c>
      <c r="C44" s="202">
        <v>-101630050</v>
      </c>
      <c r="D44" s="203" t="s">
        <v>152</v>
      </c>
      <c r="E44" s="203" t="s">
        <v>152</v>
      </c>
      <c r="F44" s="203" t="s">
        <v>152</v>
      </c>
      <c r="G44" s="203" t="s">
        <v>152</v>
      </c>
      <c r="H44" s="203" t="s">
        <v>152</v>
      </c>
    </row>
    <row r="45" spans="1:8">
      <c r="A45" s="203" t="s">
        <v>3188</v>
      </c>
      <c r="B45" s="203" t="s">
        <v>3189</v>
      </c>
      <c r="C45" s="202">
        <v>15782176</v>
      </c>
      <c r="D45" s="203" t="s">
        <v>152</v>
      </c>
      <c r="E45" s="203" t="s">
        <v>152</v>
      </c>
      <c r="F45" s="203" t="s">
        <v>152</v>
      </c>
      <c r="G45" s="203" t="s">
        <v>152</v>
      </c>
      <c r="H45" s="203" t="s">
        <v>152</v>
      </c>
    </row>
    <row r="46" spans="1:8">
      <c r="A46" s="203" t="s">
        <v>3190</v>
      </c>
      <c r="B46" s="203" t="s">
        <v>3191</v>
      </c>
      <c r="C46" s="202">
        <v>26964046</v>
      </c>
      <c r="D46" s="203" t="s">
        <v>152</v>
      </c>
      <c r="E46" s="203" t="s">
        <v>152</v>
      </c>
      <c r="F46" s="203" t="s">
        <v>152</v>
      </c>
      <c r="G46" s="203" t="s">
        <v>152</v>
      </c>
      <c r="H46" s="203" t="s">
        <v>152</v>
      </c>
    </row>
    <row r="47" spans="1:8">
      <c r="A47" s="203" t="s">
        <v>3192</v>
      </c>
      <c r="B47" s="203" t="s">
        <v>3193</v>
      </c>
      <c r="C47" s="202">
        <v>226303</v>
      </c>
      <c r="D47" s="203" t="s">
        <v>152</v>
      </c>
      <c r="E47" s="203" t="s">
        <v>152</v>
      </c>
      <c r="F47" s="203" t="s">
        <v>152</v>
      </c>
      <c r="G47" s="203" t="s">
        <v>152</v>
      </c>
      <c r="H47" s="203" t="s">
        <v>152</v>
      </c>
    </row>
    <row r="48" spans="1:8">
      <c r="A48" s="203" t="s">
        <v>3194</v>
      </c>
      <c r="B48" s="203" t="s">
        <v>3195</v>
      </c>
      <c r="C48" s="202">
        <v>74659339</v>
      </c>
      <c r="D48" s="203" t="s">
        <v>152</v>
      </c>
      <c r="E48" s="203" t="s">
        <v>152</v>
      </c>
      <c r="F48" s="203" t="s">
        <v>152</v>
      </c>
      <c r="G48" s="203" t="s">
        <v>152</v>
      </c>
      <c r="H48" s="203" t="s">
        <v>152</v>
      </c>
    </row>
    <row r="49" spans="1:8">
      <c r="A49" s="203" t="s">
        <v>3196</v>
      </c>
      <c r="B49" s="203" t="s">
        <v>3197</v>
      </c>
      <c r="C49" s="202">
        <v>4507324</v>
      </c>
      <c r="D49" s="203" t="s">
        <v>152</v>
      </c>
      <c r="E49" s="203" t="s">
        <v>152</v>
      </c>
      <c r="F49" s="203" t="s">
        <v>152</v>
      </c>
      <c r="G49" s="203" t="s">
        <v>152</v>
      </c>
      <c r="H49" s="203" t="s">
        <v>152</v>
      </c>
    </row>
    <row r="50" spans="1:8">
      <c r="A50" s="203" t="s">
        <v>3198</v>
      </c>
      <c r="B50" s="203" t="s">
        <v>3199</v>
      </c>
      <c r="C50" s="202">
        <v>589491</v>
      </c>
      <c r="D50" s="203" t="s">
        <v>152</v>
      </c>
      <c r="E50" s="203" t="s">
        <v>152</v>
      </c>
      <c r="F50" s="203" t="s">
        <v>152</v>
      </c>
      <c r="G50" s="203" t="s">
        <v>152</v>
      </c>
      <c r="H50" s="203" t="s">
        <v>152</v>
      </c>
    </row>
    <row r="51" spans="1:8">
      <c r="A51" s="203" t="s">
        <v>180</v>
      </c>
      <c r="B51" s="203" t="s">
        <v>181</v>
      </c>
      <c r="C51" s="202">
        <v>-60764366</v>
      </c>
      <c r="D51" s="203" t="s">
        <v>152</v>
      </c>
      <c r="E51" s="203" t="s">
        <v>152</v>
      </c>
      <c r="F51" s="203" t="s">
        <v>152</v>
      </c>
      <c r="G51" s="203" t="s">
        <v>152</v>
      </c>
      <c r="H51" s="203" t="s">
        <v>152</v>
      </c>
    </row>
    <row r="52" spans="1:8">
      <c r="A52" s="203" t="s">
        <v>3200</v>
      </c>
      <c r="B52" s="203" t="s">
        <v>3201</v>
      </c>
      <c r="C52" s="202">
        <v>-443598145</v>
      </c>
      <c r="D52" s="203" t="s">
        <v>152</v>
      </c>
      <c r="E52" s="203" t="s">
        <v>152</v>
      </c>
      <c r="F52" s="203" t="s">
        <v>152</v>
      </c>
      <c r="G52" s="203" t="s">
        <v>152</v>
      </c>
      <c r="H52" s="203" t="s">
        <v>152</v>
      </c>
    </row>
    <row r="53" spans="1:8">
      <c r="A53" s="203" t="s">
        <v>3202</v>
      </c>
      <c r="B53" s="203" t="s">
        <v>3203</v>
      </c>
      <c r="C53" s="202">
        <v>-211725131</v>
      </c>
      <c r="D53" s="203" t="s">
        <v>152</v>
      </c>
      <c r="E53" s="203" t="s">
        <v>152</v>
      </c>
      <c r="F53" s="203" t="s">
        <v>152</v>
      </c>
      <c r="G53" s="203" t="s">
        <v>152</v>
      </c>
      <c r="H53" s="203" t="s">
        <v>152</v>
      </c>
    </row>
    <row r="54" spans="1:8">
      <c r="A54" s="203" t="s">
        <v>3204</v>
      </c>
      <c r="B54" s="203" t="s">
        <v>3205</v>
      </c>
      <c r="C54" s="202">
        <v>-4370085</v>
      </c>
      <c r="D54" s="203" t="s">
        <v>152</v>
      </c>
      <c r="E54" s="203" t="s">
        <v>152</v>
      </c>
      <c r="F54" s="203" t="s">
        <v>152</v>
      </c>
      <c r="G54" s="203" t="s">
        <v>152</v>
      </c>
      <c r="H54" s="203" t="s">
        <v>152</v>
      </c>
    </row>
    <row r="55" spans="1:8">
      <c r="A55" s="203" t="s">
        <v>3206</v>
      </c>
      <c r="B55" s="203" t="s">
        <v>3207</v>
      </c>
      <c r="C55" s="202">
        <v>-175412948</v>
      </c>
      <c r="D55" s="203" t="s">
        <v>152</v>
      </c>
      <c r="E55" s="203" t="s">
        <v>152</v>
      </c>
      <c r="F55" s="203" t="s">
        <v>152</v>
      </c>
      <c r="G55" s="203" t="s">
        <v>152</v>
      </c>
      <c r="H55" s="203" t="s">
        <v>152</v>
      </c>
    </row>
    <row r="56" spans="1:8">
      <c r="A56" s="203" t="s">
        <v>3208</v>
      </c>
      <c r="B56" s="203" t="s">
        <v>3209</v>
      </c>
      <c r="C56" s="202">
        <v>-9118445</v>
      </c>
      <c r="D56" s="203" t="s">
        <v>152</v>
      </c>
      <c r="E56" s="203" t="s">
        <v>152</v>
      </c>
      <c r="F56" s="203" t="s">
        <v>152</v>
      </c>
      <c r="G56" s="203" t="s">
        <v>152</v>
      </c>
      <c r="H56" s="203" t="s">
        <v>152</v>
      </c>
    </row>
    <row r="57" spans="1:8">
      <c r="A57" s="203" t="s">
        <v>3210</v>
      </c>
      <c r="B57" s="203" t="s">
        <v>3211</v>
      </c>
      <c r="C57" s="202">
        <v>-25727678</v>
      </c>
      <c r="D57" s="203" t="s">
        <v>152</v>
      </c>
      <c r="E57" s="203" t="s">
        <v>152</v>
      </c>
      <c r="F57" s="203" t="s">
        <v>152</v>
      </c>
      <c r="G57" s="203" t="s">
        <v>152</v>
      </c>
      <c r="H57" s="203" t="s">
        <v>152</v>
      </c>
    </row>
    <row r="58" spans="1:8">
      <c r="A58" s="203" t="s">
        <v>3212</v>
      </c>
      <c r="B58" s="203" t="s">
        <v>3213</v>
      </c>
      <c r="C58" s="202">
        <v>-66918257</v>
      </c>
      <c r="D58" s="203" t="s">
        <v>152</v>
      </c>
      <c r="E58" s="203" t="s">
        <v>152</v>
      </c>
      <c r="F58" s="203" t="s">
        <v>152</v>
      </c>
      <c r="G58" s="203" t="s">
        <v>152</v>
      </c>
      <c r="H58" s="203" t="s">
        <v>152</v>
      </c>
    </row>
    <row r="59" spans="1:8">
      <c r="A59" s="203" t="s">
        <v>3214</v>
      </c>
      <c r="B59" s="203" t="s">
        <v>3215</v>
      </c>
      <c r="C59" s="202">
        <v>-11910000</v>
      </c>
      <c r="D59" s="203" t="s">
        <v>152</v>
      </c>
      <c r="E59" s="203" t="s">
        <v>152</v>
      </c>
      <c r="F59" s="203" t="s">
        <v>152</v>
      </c>
      <c r="G59" s="203" t="s">
        <v>152</v>
      </c>
      <c r="H59" s="203" t="s">
        <v>152</v>
      </c>
    </row>
    <row r="60" spans="1:8">
      <c r="A60" s="203" t="s">
        <v>3216</v>
      </c>
      <c r="B60" s="203" t="s">
        <v>3217</v>
      </c>
      <c r="C60" s="202">
        <v>-73715781</v>
      </c>
      <c r="D60" s="203" t="s">
        <v>152</v>
      </c>
      <c r="E60" s="203" t="s">
        <v>152</v>
      </c>
      <c r="F60" s="203" t="s">
        <v>152</v>
      </c>
      <c r="G60" s="203" t="s">
        <v>152</v>
      </c>
      <c r="H60" s="203" t="s">
        <v>152</v>
      </c>
    </row>
    <row r="61" spans="1:8">
      <c r="A61" s="203" t="s">
        <v>3218</v>
      </c>
      <c r="B61" s="203" t="s">
        <v>3219</v>
      </c>
      <c r="C61" s="202">
        <v>-36414741</v>
      </c>
      <c r="D61" s="203" t="s">
        <v>152</v>
      </c>
      <c r="E61" s="203" t="s">
        <v>152</v>
      </c>
      <c r="F61" s="203" t="s">
        <v>152</v>
      </c>
      <c r="G61" s="203" t="s">
        <v>152</v>
      </c>
      <c r="H61" s="203" t="s">
        <v>152</v>
      </c>
    </row>
    <row r="62" spans="1:8">
      <c r="A62" s="203" t="s">
        <v>3220</v>
      </c>
      <c r="B62" s="203" t="s">
        <v>3221</v>
      </c>
      <c r="C62" s="202">
        <v>-26876931</v>
      </c>
      <c r="D62" s="203" t="s">
        <v>152</v>
      </c>
      <c r="E62" s="203" t="s">
        <v>152</v>
      </c>
      <c r="F62" s="203" t="s">
        <v>152</v>
      </c>
      <c r="G62" s="203" t="s">
        <v>152</v>
      </c>
      <c r="H62" s="203" t="s">
        <v>152</v>
      </c>
    </row>
    <row r="63" spans="1:8">
      <c r="A63" s="203" t="s">
        <v>3222</v>
      </c>
      <c r="B63" s="203" t="s">
        <v>3223</v>
      </c>
      <c r="C63" s="202">
        <v>-37983182</v>
      </c>
      <c r="D63" s="203" t="s">
        <v>152</v>
      </c>
      <c r="E63" s="203" t="s">
        <v>152</v>
      </c>
      <c r="F63" s="203" t="s">
        <v>152</v>
      </c>
      <c r="G63" s="203" t="s">
        <v>152</v>
      </c>
      <c r="H63" s="203" t="s">
        <v>152</v>
      </c>
    </row>
    <row r="64" spans="1:8">
      <c r="A64" s="203" t="s">
        <v>3224</v>
      </c>
      <c r="B64" s="203" t="s">
        <v>3225</v>
      </c>
      <c r="C64" s="202">
        <v>-4811267</v>
      </c>
      <c r="D64" s="203" t="s">
        <v>152</v>
      </c>
      <c r="E64" s="203" t="s">
        <v>152</v>
      </c>
      <c r="F64" s="203" t="s">
        <v>152</v>
      </c>
      <c r="G64" s="203" t="s">
        <v>152</v>
      </c>
      <c r="H64" s="203" t="s">
        <v>152</v>
      </c>
    </row>
    <row r="65" spans="1:8">
      <c r="A65" s="203" t="s">
        <v>3226</v>
      </c>
      <c r="B65" s="203" t="s">
        <v>3227</v>
      </c>
      <c r="C65" s="202">
        <v>-3484307</v>
      </c>
      <c r="D65" s="203" t="s">
        <v>152</v>
      </c>
      <c r="E65" s="203" t="s">
        <v>152</v>
      </c>
      <c r="F65" s="203" t="s">
        <v>152</v>
      </c>
      <c r="G65" s="203" t="s">
        <v>152</v>
      </c>
      <c r="H65" s="203" t="s">
        <v>152</v>
      </c>
    </row>
    <row r="66" spans="1:8">
      <c r="A66" s="203" t="s">
        <v>3228</v>
      </c>
      <c r="B66" s="203" t="s">
        <v>3229</v>
      </c>
      <c r="C66" s="202">
        <v>-28276020</v>
      </c>
      <c r="D66" s="203" t="s">
        <v>152</v>
      </c>
      <c r="E66" s="203" t="s">
        <v>152</v>
      </c>
      <c r="F66" s="203" t="s">
        <v>152</v>
      </c>
      <c r="G66" s="203" t="s">
        <v>152</v>
      </c>
      <c r="H66" s="203" t="s">
        <v>152</v>
      </c>
    </row>
    <row r="67" spans="1:8">
      <c r="A67" s="203" t="s">
        <v>3230</v>
      </c>
      <c r="B67" s="203" t="s">
        <v>3231</v>
      </c>
      <c r="C67" s="202">
        <v>-53746942</v>
      </c>
      <c r="D67" s="203" t="s">
        <v>152</v>
      </c>
      <c r="E67" s="203" t="s">
        <v>152</v>
      </c>
      <c r="F67" s="203" t="s">
        <v>152</v>
      </c>
      <c r="G67" s="203" t="s">
        <v>152</v>
      </c>
      <c r="H67" s="203" t="s">
        <v>152</v>
      </c>
    </row>
    <row r="68" spans="1:8">
      <c r="A68" s="203" t="s">
        <v>3232</v>
      </c>
      <c r="B68" s="203" t="s">
        <v>3233</v>
      </c>
      <c r="C68" s="202">
        <v>-34969</v>
      </c>
      <c r="D68" s="203" t="s">
        <v>152</v>
      </c>
      <c r="E68" s="203" t="s">
        <v>152</v>
      </c>
      <c r="F68" s="203" t="s">
        <v>152</v>
      </c>
      <c r="G68" s="203" t="s">
        <v>152</v>
      </c>
      <c r="H68" s="203" t="s">
        <v>152</v>
      </c>
    </row>
    <row r="69" spans="1:8">
      <c r="A69" s="203" t="s">
        <v>3234</v>
      </c>
      <c r="B69" s="203" t="s">
        <v>3235</v>
      </c>
      <c r="C69" s="202">
        <v>-1673354</v>
      </c>
      <c r="D69" s="203" t="s">
        <v>152</v>
      </c>
      <c r="E69" s="203" t="s">
        <v>152</v>
      </c>
      <c r="F69" s="203" t="s">
        <v>152</v>
      </c>
      <c r="G69" s="203" t="s">
        <v>152</v>
      </c>
      <c r="H69" s="203" t="s">
        <v>152</v>
      </c>
    </row>
    <row r="70" spans="1:8" ht="31.5">
      <c r="A70" s="203" t="s">
        <v>3236</v>
      </c>
      <c r="B70" s="203" t="s">
        <v>3237</v>
      </c>
      <c r="C70" s="202">
        <v>-2298666</v>
      </c>
      <c r="D70" s="203" t="s">
        <v>152</v>
      </c>
      <c r="E70" s="203" t="s">
        <v>152</v>
      </c>
      <c r="F70" s="203" t="s">
        <v>152</v>
      </c>
      <c r="G70" s="203" t="s">
        <v>152</v>
      </c>
      <c r="H70" s="203" t="s">
        <v>152</v>
      </c>
    </row>
    <row r="71" spans="1:8">
      <c r="A71" s="203" t="s">
        <v>3238</v>
      </c>
      <c r="B71" s="203" t="s">
        <v>3239</v>
      </c>
      <c r="C71" s="202">
        <v>-99757203</v>
      </c>
      <c r="D71" s="203" t="s">
        <v>152</v>
      </c>
      <c r="E71" s="203" t="s">
        <v>152</v>
      </c>
      <c r="F71" s="203" t="s">
        <v>152</v>
      </c>
      <c r="G71" s="203" t="s">
        <v>152</v>
      </c>
      <c r="H71" s="203" t="s">
        <v>152</v>
      </c>
    </row>
    <row r="72" spans="1:8">
      <c r="A72" s="203" t="s">
        <v>3240</v>
      </c>
      <c r="B72" s="203" t="s">
        <v>3241</v>
      </c>
      <c r="C72" s="202">
        <v>-3248119</v>
      </c>
      <c r="D72" s="203" t="s">
        <v>152</v>
      </c>
      <c r="E72" s="203" t="s">
        <v>152</v>
      </c>
      <c r="F72" s="203" t="s">
        <v>152</v>
      </c>
      <c r="G72" s="203" t="s">
        <v>152</v>
      </c>
      <c r="H72" s="203" t="s">
        <v>152</v>
      </c>
    </row>
    <row r="73" spans="1:8">
      <c r="A73" s="203" t="s">
        <v>3242</v>
      </c>
      <c r="B73" s="203" t="s">
        <v>3243</v>
      </c>
      <c r="C73" s="202">
        <v>-44129890</v>
      </c>
      <c r="D73" s="203" t="s">
        <v>152</v>
      </c>
      <c r="E73" s="203" t="s">
        <v>152</v>
      </c>
      <c r="F73" s="203" t="s">
        <v>152</v>
      </c>
      <c r="G73" s="203" t="s">
        <v>152</v>
      </c>
      <c r="H73" s="203" t="s">
        <v>152</v>
      </c>
    </row>
    <row r="74" spans="1:8">
      <c r="A74" s="203" t="s">
        <v>3244</v>
      </c>
      <c r="B74" s="203" t="s">
        <v>3245</v>
      </c>
      <c r="C74" s="202">
        <v>-729651960</v>
      </c>
      <c r="D74" s="203" t="s">
        <v>152</v>
      </c>
      <c r="E74" s="203" t="s">
        <v>152</v>
      </c>
      <c r="F74" s="203" t="s">
        <v>152</v>
      </c>
      <c r="G74" s="203" t="s">
        <v>152</v>
      </c>
      <c r="H74" s="203" t="s">
        <v>152</v>
      </c>
    </row>
    <row r="75" spans="1:8">
      <c r="A75" s="203" t="s">
        <v>3246</v>
      </c>
      <c r="B75" s="203" t="s">
        <v>3247</v>
      </c>
      <c r="C75" s="202">
        <v>-1818180</v>
      </c>
      <c r="D75" s="203" t="s">
        <v>152</v>
      </c>
      <c r="E75" s="203" t="s">
        <v>152</v>
      </c>
      <c r="F75" s="203" t="s">
        <v>152</v>
      </c>
      <c r="G75" s="203" t="s">
        <v>152</v>
      </c>
      <c r="H75" s="203" t="s">
        <v>152</v>
      </c>
    </row>
    <row r="76" spans="1:8">
      <c r="A76" s="203" t="s">
        <v>3248</v>
      </c>
      <c r="B76" s="203" t="s">
        <v>3249</v>
      </c>
      <c r="C76" s="202">
        <v>-337024956</v>
      </c>
      <c r="D76" s="203" t="s">
        <v>152</v>
      </c>
      <c r="E76" s="203" t="s">
        <v>152</v>
      </c>
      <c r="F76" s="203" t="s">
        <v>152</v>
      </c>
      <c r="G76" s="203" t="s">
        <v>152</v>
      </c>
      <c r="H76" s="203" t="s">
        <v>152</v>
      </c>
    </row>
    <row r="77" spans="1:8">
      <c r="A77" s="203" t="s">
        <v>3250</v>
      </c>
      <c r="B77" s="203" t="s">
        <v>3251</v>
      </c>
      <c r="C77" s="202">
        <v>-1279823535</v>
      </c>
      <c r="D77" s="203" t="s">
        <v>152</v>
      </c>
      <c r="E77" s="203" t="s">
        <v>152</v>
      </c>
      <c r="F77" s="203" t="s">
        <v>152</v>
      </c>
      <c r="G77" s="203" t="s">
        <v>152</v>
      </c>
      <c r="H77" s="203" t="s">
        <v>152</v>
      </c>
    </row>
    <row r="78" spans="1:8">
      <c r="A78" s="203" t="s">
        <v>3252</v>
      </c>
      <c r="B78" s="203" t="s">
        <v>3253</v>
      </c>
      <c r="C78" s="202">
        <v>-54857426</v>
      </c>
      <c r="D78" s="203" t="s">
        <v>152</v>
      </c>
      <c r="E78" s="203" t="s">
        <v>152</v>
      </c>
      <c r="F78" s="203" t="s">
        <v>152</v>
      </c>
      <c r="G78" s="203" t="s">
        <v>152</v>
      </c>
      <c r="H78" s="203" t="s">
        <v>152</v>
      </c>
    </row>
    <row r="79" spans="1:8">
      <c r="A79" s="203" t="s">
        <v>3254</v>
      </c>
      <c r="B79" s="203" t="s">
        <v>3255</v>
      </c>
      <c r="C79" s="202">
        <v>-142251828</v>
      </c>
      <c r="D79" s="203" t="s">
        <v>152</v>
      </c>
      <c r="E79" s="203" t="s">
        <v>152</v>
      </c>
      <c r="F79" s="203" t="s">
        <v>152</v>
      </c>
      <c r="G79" s="203" t="s">
        <v>152</v>
      </c>
      <c r="H79" s="203" t="s">
        <v>152</v>
      </c>
    </row>
    <row r="80" spans="1:8">
      <c r="A80" s="203" t="s">
        <v>3256</v>
      </c>
      <c r="B80" s="203" t="s">
        <v>3257</v>
      </c>
      <c r="C80" s="202">
        <v>-1320695559</v>
      </c>
      <c r="D80" s="203" t="s">
        <v>152</v>
      </c>
      <c r="E80" s="203" t="s">
        <v>152</v>
      </c>
      <c r="F80" s="203" t="s">
        <v>152</v>
      </c>
      <c r="G80" s="203" t="s">
        <v>152</v>
      </c>
      <c r="H80" s="203" t="s">
        <v>152</v>
      </c>
    </row>
    <row r="81" spans="1:8">
      <c r="A81" s="203" t="s">
        <v>3258</v>
      </c>
      <c r="B81" s="203" t="s">
        <v>3259</v>
      </c>
      <c r="C81" s="202">
        <v>86232799</v>
      </c>
      <c r="D81" s="203" t="s">
        <v>152</v>
      </c>
      <c r="E81" s="203" t="s">
        <v>152</v>
      </c>
      <c r="F81" s="203" t="s">
        <v>152</v>
      </c>
      <c r="G81" s="203" t="s">
        <v>152</v>
      </c>
      <c r="H81" s="203" t="s">
        <v>152</v>
      </c>
    </row>
    <row r="82" spans="1:8">
      <c r="A82" s="203" t="s">
        <v>3260</v>
      </c>
      <c r="B82" s="203" t="s">
        <v>3261</v>
      </c>
      <c r="C82" s="202">
        <v>-9772000</v>
      </c>
      <c r="D82" s="203" t="s">
        <v>152</v>
      </c>
      <c r="E82" s="203" t="s">
        <v>152</v>
      </c>
      <c r="F82" s="203" t="s">
        <v>152</v>
      </c>
      <c r="G82" s="203" t="s">
        <v>152</v>
      </c>
      <c r="H82" s="203" t="s">
        <v>152</v>
      </c>
    </row>
    <row r="83" spans="1:8">
      <c r="A83" s="203" t="s">
        <v>3262</v>
      </c>
      <c r="B83" s="203" t="s">
        <v>3263</v>
      </c>
      <c r="C83" s="202">
        <v>-741526</v>
      </c>
      <c r="D83" s="203" t="s">
        <v>152</v>
      </c>
      <c r="E83" s="203" t="s">
        <v>152</v>
      </c>
      <c r="F83" s="203" t="s">
        <v>152</v>
      </c>
      <c r="G83" s="203" t="s">
        <v>152</v>
      </c>
      <c r="H83" s="203" t="s">
        <v>152</v>
      </c>
    </row>
    <row r="84" spans="1:8">
      <c r="A84" s="203" t="s">
        <v>3264</v>
      </c>
      <c r="B84" s="203" t="s">
        <v>3265</v>
      </c>
      <c r="C84" s="202">
        <v>7425782</v>
      </c>
      <c r="D84" s="203" t="s">
        <v>152</v>
      </c>
      <c r="E84" s="203" t="s">
        <v>152</v>
      </c>
      <c r="F84" s="203" t="s">
        <v>152</v>
      </c>
      <c r="G84" s="203" t="s">
        <v>152</v>
      </c>
      <c r="H84" s="203" t="s">
        <v>152</v>
      </c>
    </row>
    <row r="85" spans="1:8">
      <c r="A85" s="203" t="s">
        <v>3266</v>
      </c>
      <c r="B85" s="203" t="s">
        <v>3267</v>
      </c>
      <c r="C85" s="202">
        <v>-3330251841</v>
      </c>
      <c r="D85" s="203" t="s">
        <v>152</v>
      </c>
      <c r="E85" s="203" t="s">
        <v>152</v>
      </c>
      <c r="F85" s="203" t="s">
        <v>152</v>
      </c>
      <c r="G85" s="203" t="s">
        <v>152</v>
      </c>
      <c r="H85" s="203" t="s">
        <v>152</v>
      </c>
    </row>
    <row r="86" spans="1:8">
      <c r="A86" s="203" t="s">
        <v>705</v>
      </c>
      <c r="B86" s="203" t="s">
        <v>706</v>
      </c>
      <c r="C86" s="202">
        <v>-172174335</v>
      </c>
      <c r="D86" s="203" t="s">
        <v>152</v>
      </c>
      <c r="E86" s="203" t="s">
        <v>152</v>
      </c>
      <c r="F86" s="203" t="s">
        <v>152</v>
      </c>
      <c r="G86" s="203" t="s">
        <v>152</v>
      </c>
      <c r="H86" s="203" t="s">
        <v>152</v>
      </c>
    </row>
    <row r="87" spans="1:8" ht="31.5">
      <c r="A87" s="203" t="s">
        <v>3268</v>
      </c>
      <c r="B87" s="203" t="s">
        <v>3269</v>
      </c>
      <c r="C87" s="202">
        <v>2020203511</v>
      </c>
      <c r="D87" s="203" t="s">
        <v>152</v>
      </c>
      <c r="E87" s="203" t="s">
        <v>152</v>
      </c>
      <c r="F87" s="203" t="s">
        <v>152</v>
      </c>
      <c r="G87" s="203" t="s">
        <v>152</v>
      </c>
      <c r="H87" s="203" t="s">
        <v>152</v>
      </c>
    </row>
    <row r="88" spans="1:8">
      <c r="A88" s="203" t="s">
        <v>3336</v>
      </c>
      <c r="B88" s="203" t="s">
        <v>3269</v>
      </c>
      <c r="C88" s="202">
        <v>65766224</v>
      </c>
      <c r="D88" s="203" t="s">
        <v>152</v>
      </c>
      <c r="E88" s="203" t="s">
        <v>152</v>
      </c>
      <c r="F88" s="203" t="s">
        <v>152</v>
      </c>
      <c r="G88" s="203" t="s">
        <v>152</v>
      </c>
      <c r="H88" s="203" t="s">
        <v>152</v>
      </c>
    </row>
    <row r="89" spans="1:8">
      <c r="A89" s="203" t="s">
        <v>3337</v>
      </c>
      <c r="B89" s="203" t="s">
        <v>3269</v>
      </c>
      <c r="C89" s="202">
        <v>6733605</v>
      </c>
      <c r="D89" s="203" t="s">
        <v>152</v>
      </c>
      <c r="E89" s="203" t="s">
        <v>152</v>
      </c>
      <c r="F89" s="203" t="s">
        <v>152</v>
      </c>
      <c r="G89" s="203" t="s">
        <v>152</v>
      </c>
      <c r="H89" s="203" t="s">
        <v>152</v>
      </c>
    </row>
    <row r="90" spans="1:8">
      <c r="A90" s="203" t="s">
        <v>3338</v>
      </c>
      <c r="B90" s="203" t="s">
        <v>3269</v>
      </c>
      <c r="C90" s="202">
        <v>42038005</v>
      </c>
      <c r="D90" s="203" t="s">
        <v>152</v>
      </c>
      <c r="E90" s="203" t="s">
        <v>152</v>
      </c>
      <c r="F90" s="203" t="s">
        <v>152</v>
      </c>
      <c r="G90" s="203" t="s">
        <v>152</v>
      </c>
      <c r="H90" s="203" t="s">
        <v>152</v>
      </c>
    </row>
    <row r="91" spans="1:8" ht="31.5">
      <c r="A91" s="203" t="s">
        <v>3272</v>
      </c>
      <c r="B91" s="203" t="s">
        <v>3273</v>
      </c>
      <c r="C91" s="202">
        <v>238037064</v>
      </c>
      <c r="D91" s="203" t="s">
        <v>152</v>
      </c>
      <c r="E91" s="203" t="s">
        <v>152</v>
      </c>
      <c r="F91" s="203" t="s">
        <v>152</v>
      </c>
      <c r="G91" s="203" t="s">
        <v>152</v>
      </c>
      <c r="H91" s="203" t="s">
        <v>152</v>
      </c>
    </row>
    <row r="92" spans="1:8">
      <c r="A92" s="203" t="s">
        <v>3341</v>
      </c>
      <c r="B92" s="203" t="s">
        <v>3273</v>
      </c>
      <c r="C92" s="202">
        <v>17380945</v>
      </c>
      <c r="D92" s="203" t="s">
        <v>152</v>
      </c>
      <c r="E92" s="203" t="s">
        <v>152</v>
      </c>
      <c r="F92" s="203" t="s">
        <v>152</v>
      </c>
      <c r="G92" s="203" t="s">
        <v>152</v>
      </c>
      <c r="H92" s="203" t="s">
        <v>152</v>
      </c>
    </row>
    <row r="93" spans="1:8">
      <c r="A93" s="203" t="s">
        <v>3342</v>
      </c>
      <c r="B93" s="203" t="s">
        <v>3273</v>
      </c>
      <c r="C93" s="202">
        <v>4356438</v>
      </c>
      <c r="D93" s="203" t="s">
        <v>152</v>
      </c>
      <c r="E93" s="203" t="s">
        <v>152</v>
      </c>
      <c r="F93" s="203" t="s">
        <v>152</v>
      </c>
      <c r="G93" s="203" t="s">
        <v>152</v>
      </c>
      <c r="H93" s="203" t="s">
        <v>152</v>
      </c>
    </row>
    <row r="94" spans="1:8">
      <c r="A94" s="203" t="s">
        <v>3343</v>
      </c>
      <c r="B94" s="203" t="s">
        <v>3273</v>
      </c>
      <c r="C94" s="202">
        <v>15587109</v>
      </c>
      <c r="D94" s="203" t="s">
        <v>152</v>
      </c>
      <c r="E94" s="203" t="s">
        <v>152</v>
      </c>
      <c r="F94" s="203" t="s">
        <v>152</v>
      </c>
      <c r="G94" s="203" t="s">
        <v>152</v>
      </c>
      <c r="H94" s="203" t="s">
        <v>152</v>
      </c>
    </row>
    <row r="95" spans="1:8" ht="31.5">
      <c r="A95" s="203" t="s">
        <v>3274</v>
      </c>
      <c r="B95" s="203" t="s">
        <v>3275</v>
      </c>
      <c r="C95" s="202">
        <v>6789617</v>
      </c>
      <c r="D95" s="203" t="s">
        <v>152</v>
      </c>
      <c r="E95" s="203" t="s">
        <v>152</v>
      </c>
      <c r="F95" s="203" t="s">
        <v>152</v>
      </c>
      <c r="G95" s="203" t="s">
        <v>152</v>
      </c>
      <c r="H95" s="203" t="s">
        <v>152</v>
      </c>
    </row>
    <row r="96" spans="1:8">
      <c r="A96" s="203" t="s">
        <v>3344</v>
      </c>
      <c r="B96" s="203" t="s">
        <v>3275</v>
      </c>
      <c r="C96" s="202">
        <v>881196</v>
      </c>
      <c r="D96" s="203" t="s">
        <v>152</v>
      </c>
      <c r="E96" s="203" t="s">
        <v>152</v>
      </c>
      <c r="F96" s="203" t="s">
        <v>152</v>
      </c>
      <c r="G96" s="203" t="s">
        <v>152</v>
      </c>
      <c r="H96" s="203" t="s">
        <v>152</v>
      </c>
    </row>
    <row r="97" spans="1:8">
      <c r="A97" s="203" t="s">
        <v>3345</v>
      </c>
      <c r="B97" s="203" t="s">
        <v>3275</v>
      </c>
      <c r="C97" s="202">
        <v>104552</v>
      </c>
      <c r="D97" s="203" t="s">
        <v>152</v>
      </c>
      <c r="E97" s="203" t="s">
        <v>152</v>
      </c>
      <c r="F97" s="203" t="s">
        <v>152</v>
      </c>
      <c r="G97" s="203" t="s">
        <v>152</v>
      </c>
      <c r="H97" s="203" t="s">
        <v>152</v>
      </c>
    </row>
    <row r="98" spans="1:8">
      <c r="A98" s="203" t="s">
        <v>3346</v>
      </c>
      <c r="B98" s="203" t="s">
        <v>3275</v>
      </c>
      <c r="C98" s="202">
        <v>1151003</v>
      </c>
      <c r="D98" s="203" t="s">
        <v>152</v>
      </c>
      <c r="E98" s="203" t="s">
        <v>152</v>
      </c>
      <c r="F98" s="203" t="s">
        <v>152</v>
      </c>
      <c r="G98" s="203" t="s">
        <v>152</v>
      </c>
      <c r="H98" s="203" t="s">
        <v>152</v>
      </c>
    </row>
    <row r="99" spans="1:8" ht="31.5">
      <c r="A99" s="203" t="s">
        <v>3276</v>
      </c>
      <c r="B99" s="203" t="s">
        <v>3277</v>
      </c>
      <c r="C99" s="202">
        <v>83471367</v>
      </c>
      <c r="D99" s="203" t="s">
        <v>152</v>
      </c>
      <c r="E99" s="203" t="s">
        <v>152</v>
      </c>
      <c r="F99" s="203" t="s">
        <v>152</v>
      </c>
      <c r="G99" s="203" t="s">
        <v>152</v>
      </c>
      <c r="H99" s="203" t="s">
        <v>152</v>
      </c>
    </row>
    <row r="100" spans="1:8">
      <c r="A100" s="203" t="s">
        <v>3347</v>
      </c>
      <c r="B100" s="203" t="s">
        <v>3277</v>
      </c>
      <c r="C100" s="202">
        <v>10352449</v>
      </c>
      <c r="D100" s="203" t="s">
        <v>152</v>
      </c>
      <c r="E100" s="203" t="s">
        <v>152</v>
      </c>
      <c r="F100" s="203" t="s">
        <v>152</v>
      </c>
      <c r="G100" s="203" t="s">
        <v>152</v>
      </c>
      <c r="H100" s="203" t="s">
        <v>152</v>
      </c>
    </row>
    <row r="101" spans="1:8">
      <c r="A101" s="203" t="s">
        <v>3348</v>
      </c>
      <c r="B101" s="203" t="s">
        <v>3277</v>
      </c>
      <c r="C101" s="202">
        <v>-564</v>
      </c>
      <c r="D101" s="203" t="s">
        <v>152</v>
      </c>
      <c r="E101" s="203" t="s">
        <v>152</v>
      </c>
      <c r="F101" s="203" t="s">
        <v>152</v>
      </c>
      <c r="G101" s="203" t="s">
        <v>152</v>
      </c>
      <c r="H101" s="203" t="s">
        <v>152</v>
      </c>
    </row>
    <row r="102" spans="1:8">
      <c r="A102" s="203" t="s">
        <v>3349</v>
      </c>
      <c r="B102" s="203" t="s">
        <v>3277</v>
      </c>
      <c r="C102" s="202">
        <v>1893490</v>
      </c>
      <c r="D102" s="203" t="s">
        <v>152</v>
      </c>
      <c r="E102" s="203" t="s">
        <v>152</v>
      </c>
      <c r="F102" s="203" t="s">
        <v>152</v>
      </c>
      <c r="G102" s="203" t="s">
        <v>152</v>
      </c>
      <c r="H102" s="203" t="s">
        <v>152</v>
      </c>
    </row>
    <row r="103" spans="1:8">
      <c r="A103" s="203" t="s">
        <v>3350</v>
      </c>
      <c r="B103" s="203" t="s">
        <v>3351</v>
      </c>
      <c r="C103" s="202">
        <v>21754668</v>
      </c>
      <c r="D103" s="203" t="s">
        <v>152</v>
      </c>
      <c r="E103" s="203" t="s">
        <v>152</v>
      </c>
      <c r="F103" s="203" t="s">
        <v>152</v>
      </c>
      <c r="G103" s="203" t="s">
        <v>152</v>
      </c>
      <c r="H103" s="203" t="s">
        <v>152</v>
      </c>
    </row>
    <row r="104" spans="1:8">
      <c r="A104" s="203" t="s">
        <v>3352</v>
      </c>
      <c r="B104" s="203" t="s">
        <v>3351</v>
      </c>
      <c r="C104" s="202">
        <v>2255332</v>
      </c>
      <c r="D104" s="203" t="s">
        <v>152</v>
      </c>
      <c r="E104" s="203" t="s">
        <v>152</v>
      </c>
      <c r="F104" s="203" t="s">
        <v>152</v>
      </c>
      <c r="G104" s="203" t="s">
        <v>152</v>
      </c>
      <c r="H104" s="203" t="s">
        <v>152</v>
      </c>
    </row>
    <row r="105" spans="1:8" ht="31.5">
      <c r="A105" s="203" t="s">
        <v>3278</v>
      </c>
      <c r="B105" s="203" t="s">
        <v>3279</v>
      </c>
      <c r="C105" s="202">
        <v>15411923</v>
      </c>
      <c r="D105" s="203" t="s">
        <v>152</v>
      </c>
      <c r="E105" s="203" t="s">
        <v>152</v>
      </c>
      <c r="F105" s="203" t="s">
        <v>152</v>
      </c>
      <c r="G105" s="203" t="s">
        <v>152</v>
      </c>
      <c r="H105" s="203" t="s">
        <v>152</v>
      </c>
    </row>
    <row r="106" spans="1:8">
      <c r="A106" s="203" t="s">
        <v>3353</v>
      </c>
      <c r="B106" s="203" t="s">
        <v>3279</v>
      </c>
      <c r="C106" s="202">
        <v>2534987</v>
      </c>
      <c r="D106" s="203" t="s">
        <v>152</v>
      </c>
      <c r="E106" s="203" t="s">
        <v>152</v>
      </c>
      <c r="F106" s="203" t="s">
        <v>152</v>
      </c>
      <c r="G106" s="203" t="s">
        <v>152</v>
      </c>
      <c r="H106" s="203" t="s">
        <v>152</v>
      </c>
    </row>
    <row r="107" spans="1:8">
      <c r="A107" s="203" t="s">
        <v>3354</v>
      </c>
      <c r="B107" s="203" t="s">
        <v>3279</v>
      </c>
      <c r="C107" s="202">
        <v>1308437</v>
      </c>
      <c r="D107" s="203" t="s">
        <v>152</v>
      </c>
      <c r="E107" s="203" t="s">
        <v>152</v>
      </c>
      <c r="F107" s="203" t="s">
        <v>152</v>
      </c>
      <c r="G107" s="203" t="s">
        <v>152</v>
      </c>
      <c r="H107" s="203" t="s">
        <v>152</v>
      </c>
    </row>
    <row r="108" spans="1:8">
      <c r="A108" s="203" t="s">
        <v>3355</v>
      </c>
      <c r="B108" s="203" t="s">
        <v>3356</v>
      </c>
      <c r="C108" s="202">
        <v>45315109</v>
      </c>
      <c r="D108" s="203" t="s">
        <v>152</v>
      </c>
      <c r="E108" s="203" t="s">
        <v>152</v>
      </c>
      <c r="F108" s="203" t="s">
        <v>152</v>
      </c>
      <c r="G108" s="203" t="s">
        <v>152</v>
      </c>
      <c r="H108" s="203" t="s">
        <v>152</v>
      </c>
    </row>
    <row r="109" spans="1:8">
      <c r="A109" s="203" t="s">
        <v>3357</v>
      </c>
      <c r="B109" s="203" t="s">
        <v>3358</v>
      </c>
      <c r="C109" s="202">
        <v>2660000</v>
      </c>
      <c r="D109" s="203" t="s">
        <v>152</v>
      </c>
      <c r="E109" s="203" t="s">
        <v>152</v>
      </c>
      <c r="F109" s="203" t="s">
        <v>152</v>
      </c>
      <c r="G109" s="203" t="s">
        <v>152</v>
      </c>
      <c r="H109" s="203" t="s">
        <v>152</v>
      </c>
    </row>
    <row r="110" spans="1:8" ht="31.5">
      <c r="A110" s="203" t="s">
        <v>3280</v>
      </c>
      <c r="B110" s="203" t="s">
        <v>3281</v>
      </c>
      <c r="C110" s="202">
        <v>34562846</v>
      </c>
      <c r="D110" s="203" t="s">
        <v>152</v>
      </c>
      <c r="E110" s="203" t="s">
        <v>152</v>
      </c>
      <c r="F110" s="203" t="s">
        <v>152</v>
      </c>
      <c r="G110" s="203" t="s">
        <v>152</v>
      </c>
      <c r="H110" s="203" t="s">
        <v>152</v>
      </c>
    </row>
    <row r="111" spans="1:8">
      <c r="A111" s="203" t="s">
        <v>3359</v>
      </c>
      <c r="B111" s="203" t="s">
        <v>3281</v>
      </c>
      <c r="C111" s="202">
        <v>7048011</v>
      </c>
      <c r="D111" s="203" t="s">
        <v>152</v>
      </c>
      <c r="E111" s="203" t="s">
        <v>152</v>
      </c>
      <c r="F111" s="203" t="s">
        <v>152</v>
      </c>
      <c r="G111" s="203" t="s">
        <v>152</v>
      </c>
      <c r="H111" s="203" t="s">
        <v>152</v>
      </c>
    </row>
    <row r="112" spans="1:8">
      <c r="A112" s="203" t="s">
        <v>3360</v>
      </c>
      <c r="B112" s="203" t="s">
        <v>3281</v>
      </c>
      <c r="C112" s="202">
        <v>1468796</v>
      </c>
      <c r="D112" s="203" t="s">
        <v>152</v>
      </c>
      <c r="E112" s="203" t="s">
        <v>152</v>
      </c>
      <c r="F112" s="203" t="s">
        <v>152</v>
      </c>
      <c r="G112" s="203" t="s">
        <v>152</v>
      </c>
      <c r="H112" s="203" t="s">
        <v>152</v>
      </c>
    </row>
    <row r="113" spans="1:8">
      <c r="A113" s="203" t="s">
        <v>3361</v>
      </c>
      <c r="B113" s="203" t="s">
        <v>3281</v>
      </c>
      <c r="C113" s="202">
        <v>554053</v>
      </c>
      <c r="D113" s="203" t="s">
        <v>152</v>
      </c>
      <c r="E113" s="203" t="s">
        <v>152</v>
      </c>
      <c r="F113" s="203" t="s">
        <v>152</v>
      </c>
      <c r="G113" s="203" t="s">
        <v>152</v>
      </c>
      <c r="H113" s="203" t="s">
        <v>152</v>
      </c>
    </row>
    <row r="114" spans="1:8" ht="31.5">
      <c r="A114" s="203" t="s">
        <v>3282</v>
      </c>
      <c r="B114" s="203" t="s">
        <v>3283</v>
      </c>
      <c r="C114" s="202">
        <v>37411058</v>
      </c>
      <c r="D114" s="203" t="s">
        <v>152</v>
      </c>
      <c r="E114" s="203" t="s">
        <v>152</v>
      </c>
      <c r="F114" s="203" t="s">
        <v>152</v>
      </c>
      <c r="G114" s="203" t="s">
        <v>152</v>
      </c>
      <c r="H114" s="203" t="s">
        <v>152</v>
      </c>
    </row>
    <row r="115" spans="1:8">
      <c r="A115" s="203" t="s">
        <v>3362</v>
      </c>
      <c r="B115" s="203" t="s">
        <v>3283</v>
      </c>
      <c r="C115" s="202">
        <v>529063</v>
      </c>
      <c r="D115" s="203" t="s">
        <v>152</v>
      </c>
      <c r="E115" s="203" t="s">
        <v>152</v>
      </c>
      <c r="F115" s="203" t="s">
        <v>152</v>
      </c>
      <c r="G115" s="203" t="s">
        <v>152</v>
      </c>
      <c r="H115" s="203" t="s">
        <v>152</v>
      </c>
    </row>
    <row r="116" spans="1:8">
      <c r="A116" s="203" t="s">
        <v>3363</v>
      </c>
      <c r="B116" s="203" t="s">
        <v>3283</v>
      </c>
      <c r="C116" s="202">
        <v>80177</v>
      </c>
      <c r="D116" s="203" t="s">
        <v>152</v>
      </c>
      <c r="E116" s="203" t="s">
        <v>152</v>
      </c>
      <c r="F116" s="203" t="s">
        <v>152</v>
      </c>
      <c r="G116" s="203" t="s">
        <v>152</v>
      </c>
      <c r="H116" s="203" t="s">
        <v>152</v>
      </c>
    </row>
    <row r="117" spans="1:8">
      <c r="A117" s="203" t="s">
        <v>3364</v>
      </c>
      <c r="B117" s="203" t="s">
        <v>3283</v>
      </c>
      <c r="C117" s="202">
        <v>-16839</v>
      </c>
      <c r="D117" s="203" t="s">
        <v>152</v>
      </c>
      <c r="E117" s="203" t="s">
        <v>152</v>
      </c>
      <c r="F117" s="203" t="s">
        <v>152</v>
      </c>
      <c r="G117" s="203" t="s">
        <v>152</v>
      </c>
      <c r="H117" s="203" t="s">
        <v>152</v>
      </c>
    </row>
    <row r="118" spans="1:8" ht="31.5">
      <c r="A118" s="203" t="s">
        <v>3284</v>
      </c>
      <c r="B118" s="203" t="s">
        <v>3285</v>
      </c>
      <c r="C118" s="202">
        <v>15459934</v>
      </c>
      <c r="D118" s="203" t="s">
        <v>152</v>
      </c>
      <c r="E118" s="203" t="s">
        <v>152</v>
      </c>
      <c r="F118" s="203" t="s">
        <v>152</v>
      </c>
      <c r="G118" s="203" t="s">
        <v>152</v>
      </c>
      <c r="H118" s="203" t="s">
        <v>152</v>
      </c>
    </row>
    <row r="119" spans="1:8">
      <c r="A119" s="203" t="s">
        <v>3365</v>
      </c>
      <c r="B119" s="203" t="s">
        <v>3285</v>
      </c>
      <c r="C119" s="202">
        <v>867687</v>
      </c>
      <c r="D119" s="203" t="s">
        <v>152</v>
      </c>
      <c r="E119" s="203" t="s">
        <v>152</v>
      </c>
      <c r="F119" s="203" t="s">
        <v>152</v>
      </c>
      <c r="G119" s="203" t="s">
        <v>152</v>
      </c>
      <c r="H119" s="203" t="s">
        <v>152</v>
      </c>
    </row>
    <row r="120" spans="1:8">
      <c r="A120" s="203" t="s">
        <v>3366</v>
      </c>
      <c r="B120" s="203" t="s">
        <v>3285</v>
      </c>
      <c r="C120" s="202">
        <v>167005</v>
      </c>
      <c r="D120" s="203" t="s">
        <v>152</v>
      </c>
      <c r="E120" s="203" t="s">
        <v>152</v>
      </c>
      <c r="F120" s="203" t="s">
        <v>152</v>
      </c>
      <c r="G120" s="203" t="s">
        <v>152</v>
      </c>
      <c r="H120" s="203" t="s">
        <v>152</v>
      </c>
    </row>
    <row r="121" spans="1:8">
      <c r="A121" s="203" t="s">
        <v>3367</v>
      </c>
      <c r="B121" s="203" t="s">
        <v>3285</v>
      </c>
      <c r="C121" s="202">
        <v>520946</v>
      </c>
      <c r="D121" s="203" t="s">
        <v>152</v>
      </c>
      <c r="E121" s="203" t="s">
        <v>152</v>
      </c>
      <c r="F121" s="203" t="s">
        <v>152</v>
      </c>
      <c r="G121" s="203" t="s">
        <v>152</v>
      </c>
      <c r="H121" s="203" t="s">
        <v>152</v>
      </c>
    </row>
    <row r="122" spans="1:8" ht="31.5">
      <c r="A122" s="203" t="s">
        <v>3286</v>
      </c>
      <c r="B122" s="203" t="s">
        <v>3287</v>
      </c>
      <c r="C122" s="202">
        <v>141598500</v>
      </c>
      <c r="D122" s="203" t="s">
        <v>152</v>
      </c>
      <c r="E122" s="203" t="s">
        <v>152</v>
      </c>
      <c r="F122" s="203" t="s">
        <v>152</v>
      </c>
      <c r="G122" s="203" t="s">
        <v>152</v>
      </c>
      <c r="H122" s="203" t="s">
        <v>152</v>
      </c>
    </row>
    <row r="123" spans="1:8">
      <c r="A123" s="203" t="s">
        <v>3368</v>
      </c>
      <c r="B123" s="203" t="s">
        <v>3287</v>
      </c>
      <c r="C123" s="202">
        <v>8505042</v>
      </c>
      <c r="D123" s="203" t="s">
        <v>152</v>
      </c>
      <c r="E123" s="203" t="s">
        <v>152</v>
      </c>
      <c r="F123" s="203" t="s">
        <v>152</v>
      </c>
      <c r="G123" s="203" t="s">
        <v>152</v>
      </c>
      <c r="H123" s="203" t="s">
        <v>152</v>
      </c>
    </row>
    <row r="124" spans="1:8">
      <c r="A124" s="203" t="s">
        <v>3369</v>
      </c>
      <c r="B124" s="203" t="s">
        <v>3287</v>
      </c>
      <c r="C124" s="202">
        <v>805710</v>
      </c>
      <c r="D124" s="203" t="s">
        <v>152</v>
      </c>
      <c r="E124" s="203" t="s">
        <v>152</v>
      </c>
      <c r="F124" s="203" t="s">
        <v>152</v>
      </c>
      <c r="G124" s="203" t="s">
        <v>152</v>
      </c>
      <c r="H124" s="203" t="s">
        <v>152</v>
      </c>
    </row>
    <row r="125" spans="1:8">
      <c r="A125" s="203" t="s">
        <v>3370</v>
      </c>
      <c r="B125" s="203" t="s">
        <v>3287</v>
      </c>
      <c r="C125" s="202">
        <v>6386724</v>
      </c>
      <c r="D125" s="203" t="s">
        <v>152</v>
      </c>
      <c r="E125" s="203" t="s">
        <v>152</v>
      </c>
      <c r="F125" s="203" t="s">
        <v>152</v>
      </c>
      <c r="G125" s="203" t="s">
        <v>152</v>
      </c>
      <c r="H125" s="203" t="s">
        <v>152</v>
      </c>
    </row>
    <row r="126" spans="1:8" ht="31.5">
      <c r="A126" s="203" t="s">
        <v>3288</v>
      </c>
      <c r="B126" s="203" t="s">
        <v>3289</v>
      </c>
      <c r="C126" s="202">
        <v>182885694</v>
      </c>
      <c r="D126" s="203" t="s">
        <v>152</v>
      </c>
      <c r="E126" s="203" t="s">
        <v>152</v>
      </c>
      <c r="F126" s="203" t="s">
        <v>152</v>
      </c>
      <c r="G126" s="203" t="s">
        <v>152</v>
      </c>
      <c r="H126" s="203" t="s">
        <v>152</v>
      </c>
    </row>
    <row r="127" spans="1:8">
      <c r="A127" s="203" t="s">
        <v>3371</v>
      </c>
      <c r="B127" s="203" t="s">
        <v>3289</v>
      </c>
      <c r="C127" s="202">
        <v>8826615</v>
      </c>
      <c r="D127" s="203" t="s">
        <v>152</v>
      </c>
      <c r="E127" s="203" t="s">
        <v>152</v>
      </c>
      <c r="F127" s="203" t="s">
        <v>152</v>
      </c>
      <c r="G127" s="203" t="s">
        <v>152</v>
      </c>
      <c r="H127" s="203" t="s">
        <v>152</v>
      </c>
    </row>
    <row r="128" spans="1:8">
      <c r="A128" s="203" t="s">
        <v>3372</v>
      </c>
      <c r="B128" s="203" t="s">
        <v>3289</v>
      </c>
      <c r="C128" s="202">
        <v>786647</v>
      </c>
      <c r="D128" s="203" t="s">
        <v>152</v>
      </c>
      <c r="E128" s="203" t="s">
        <v>152</v>
      </c>
      <c r="F128" s="203" t="s">
        <v>152</v>
      </c>
      <c r="G128" s="203" t="s">
        <v>152</v>
      </c>
      <c r="H128" s="203" t="s">
        <v>152</v>
      </c>
    </row>
    <row r="129" spans="1:8">
      <c r="A129" s="203" t="s">
        <v>3373</v>
      </c>
      <c r="B129" s="203" t="s">
        <v>3289</v>
      </c>
      <c r="C129" s="202">
        <v>5360342</v>
      </c>
      <c r="D129" s="203" t="s">
        <v>152</v>
      </c>
      <c r="E129" s="203" t="s">
        <v>152</v>
      </c>
      <c r="F129" s="203" t="s">
        <v>152</v>
      </c>
      <c r="G129" s="203" t="s">
        <v>152</v>
      </c>
      <c r="H129" s="203" t="s">
        <v>152</v>
      </c>
    </row>
    <row r="130" spans="1:8" ht="31.5">
      <c r="A130" s="203" t="s">
        <v>3290</v>
      </c>
      <c r="B130" s="203" t="s">
        <v>3291</v>
      </c>
      <c r="C130" s="202">
        <v>13967700</v>
      </c>
      <c r="D130" s="203" t="s">
        <v>152</v>
      </c>
      <c r="E130" s="203" t="s">
        <v>152</v>
      </c>
      <c r="F130" s="203" t="s">
        <v>152</v>
      </c>
      <c r="G130" s="203" t="s">
        <v>152</v>
      </c>
      <c r="H130" s="203" t="s">
        <v>152</v>
      </c>
    </row>
    <row r="131" spans="1:8">
      <c r="A131" s="203" t="s">
        <v>3374</v>
      </c>
      <c r="B131" s="203" t="s">
        <v>3291</v>
      </c>
      <c r="C131" s="202">
        <v>2324178</v>
      </c>
      <c r="D131" s="203" t="s">
        <v>152</v>
      </c>
      <c r="E131" s="203" t="s">
        <v>152</v>
      </c>
      <c r="F131" s="203" t="s">
        <v>152</v>
      </c>
      <c r="G131" s="203" t="s">
        <v>152</v>
      </c>
      <c r="H131" s="203" t="s">
        <v>152</v>
      </c>
    </row>
    <row r="132" spans="1:8">
      <c r="A132" s="203" t="s">
        <v>3375</v>
      </c>
      <c r="B132" s="203" t="s">
        <v>3291</v>
      </c>
      <c r="C132" s="202">
        <v>51738</v>
      </c>
      <c r="D132" s="203" t="s">
        <v>152</v>
      </c>
      <c r="E132" s="203" t="s">
        <v>152</v>
      </c>
      <c r="F132" s="203" t="s">
        <v>152</v>
      </c>
      <c r="G132" s="203" t="s">
        <v>152</v>
      </c>
      <c r="H132" s="203" t="s">
        <v>152</v>
      </c>
    </row>
    <row r="133" spans="1:8">
      <c r="A133" s="203" t="s">
        <v>3376</v>
      </c>
      <c r="B133" s="203" t="s">
        <v>3291</v>
      </c>
      <c r="C133" s="202">
        <v>377487</v>
      </c>
      <c r="D133" s="203" t="s">
        <v>152</v>
      </c>
      <c r="E133" s="203" t="s">
        <v>152</v>
      </c>
      <c r="F133" s="203" t="s">
        <v>152</v>
      </c>
      <c r="G133" s="203" t="s">
        <v>152</v>
      </c>
      <c r="H133" s="203" t="s">
        <v>152</v>
      </c>
    </row>
    <row r="134" spans="1:8" ht="31.5">
      <c r="A134" s="203" t="s">
        <v>3292</v>
      </c>
      <c r="B134" s="203" t="s">
        <v>3293</v>
      </c>
      <c r="C134" s="202">
        <v>936522</v>
      </c>
      <c r="D134" s="203" t="s">
        <v>152</v>
      </c>
      <c r="E134" s="203" t="s">
        <v>152</v>
      </c>
      <c r="F134" s="203" t="s">
        <v>152</v>
      </c>
      <c r="G134" s="203" t="s">
        <v>152</v>
      </c>
      <c r="H134" s="203" t="s">
        <v>152</v>
      </c>
    </row>
    <row r="135" spans="1:8">
      <c r="A135" s="203" t="s">
        <v>3377</v>
      </c>
      <c r="B135" s="203" t="s">
        <v>3293</v>
      </c>
      <c r="C135" s="202">
        <v>470229</v>
      </c>
      <c r="D135" s="203" t="s">
        <v>152</v>
      </c>
      <c r="E135" s="203" t="s">
        <v>152</v>
      </c>
      <c r="F135" s="203" t="s">
        <v>152</v>
      </c>
      <c r="G135" s="203" t="s">
        <v>152</v>
      </c>
      <c r="H135" s="203" t="s">
        <v>152</v>
      </c>
    </row>
    <row r="136" spans="1:8" ht="31.5">
      <c r="A136" s="203" t="s">
        <v>3294</v>
      </c>
      <c r="B136" s="203" t="s">
        <v>3295</v>
      </c>
      <c r="C136" s="202">
        <v>38170942</v>
      </c>
      <c r="D136" s="203" t="s">
        <v>152</v>
      </c>
      <c r="E136" s="203" t="s">
        <v>152</v>
      </c>
      <c r="F136" s="203" t="s">
        <v>152</v>
      </c>
      <c r="G136" s="203" t="s">
        <v>152</v>
      </c>
      <c r="H136" s="203" t="s">
        <v>152</v>
      </c>
    </row>
    <row r="137" spans="1:8">
      <c r="A137" s="203" t="s">
        <v>3378</v>
      </c>
      <c r="B137" s="203" t="s">
        <v>3295</v>
      </c>
      <c r="C137" s="202">
        <v>2518516</v>
      </c>
      <c r="D137" s="203" t="s">
        <v>152</v>
      </c>
      <c r="E137" s="203" t="s">
        <v>152</v>
      </c>
      <c r="F137" s="203" t="s">
        <v>152</v>
      </c>
      <c r="G137" s="203" t="s">
        <v>152</v>
      </c>
      <c r="H137" s="203" t="s">
        <v>152</v>
      </c>
    </row>
    <row r="138" spans="1:8">
      <c r="A138" s="203" t="s">
        <v>3379</v>
      </c>
      <c r="B138" s="203" t="s">
        <v>3295</v>
      </c>
      <c r="C138" s="202">
        <v>278686</v>
      </c>
      <c r="D138" s="203" t="s">
        <v>152</v>
      </c>
      <c r="E138" s="203" t="s">
        <v>152</v>
      </c>
      <c r="F138" s="203" t="s">
        <v>152</v>
      </c>
      <c r="G138" s="203" t="s">
        <v>152</v>
      </c>
      <c r="H138" s="203" t="s">
        <v>152</v>
      </c>
    </row>
    <row r="139" spans="1:8">
      <c r="A139" s="203" t="s">
        <v>3380</v>
      </c>
      <c r="B139" s="203" t="s">
        <v>3295</v>
      </c>
      <c r="C139" s="202">
        <v>1609049</v>
      </c>
      <c r="D139" s="203" t="s">
        <v>152</v>
      </c>
      <c r="E139" s="203" t="s">
        <v>152</v>
      </c>
      <c r="F139" s="203" t="s">
        <v>152</v>
      </c>
      <c r="G139" s="203" t="s">
        <v>152</v>
      </c>
      <c r="H139" s="203" t="s">
        <v>152</v>
      </c>
    </row>
    <row r="140" spans="1:8" ht="31.5">
      <c r="A140" s="203" t="s">
        <v>3296</v>
      </c>
      <c r="B140" s="203" t="s">
        <v>3297</v>
      </c>
      <c r="C140" s="202">
        <v>2140140</v>
      </c>
      <c r="D140" s="203" t="s">
        <v>152</v>
      </c>
      <c r="E140" s="203" t="s">
        <v>152</v>
      </c>
      <c r="F140" s="203" t="s">
        <v>152</v>
      </c>
      <c r="G140" s="203" t="s">
        <v>152</v>
      </c>
      <c r="H140" s="203" t="s">
        <v>152</v>
      </c>
    </row>
    <row r="141" spans="1:8">
      <c r="A141" s="203" t="s">
        <v>3381</v>
      </c>
      <c r="B141" s="203" t="s">
        <v>3297</v>
      </c>
      <c r="C141" s="202">
        <v>23082522</v>
      </c>
      <c r="D141" s="203" t="s">
        <v>152</v>
      </c>
      <c r="E141" s="203" t="s">
        <v>152</v>
      </c>
      <c r="F141" s="203" t="s">
        <v>152</v>
      </c>
      <c r="G141" s="203" t="s">
        <v>152</v>
      </c>
      <c r="H141" s="203" t="s">
        <v>152</v>
      </c>
    </row>
    <row r="142" spans="1:8">
      <c r="A142" s="203" t="s">
        <v>3382</v>
      </c>
      <c r="B142" s="203" t="s">
        <v>3297</v>
      </c>
      <c r="C142" s="202">
        <v>462624</v>
      </c>
      <c r="D142" s="203" t="s">
        <v>152</v>
      </c>
      <c r="E142" s="203" t="s">
        <v>152</v>
      </c>
      <c r="F142" s="203" t="s">
        <v>152</v>
      </c>
      <c r="G142" s="203" t="s">
        <v>152</v>
      </c>
      <c r="H142" s="203" t="s">
        <v>152</v>
      </c>
    </row>
    <row r="143" spans="1:8" ht="31.5">
      <c r="A143" s="203" t="s">
        <v>3298</v>
      </c>
      <c r="B143" s="203" t="s">
        <v>3299</v>
      </c>
      <c r="C143" s="202">
        <v>4329</v>
      </c>
      <c r="D143" s="203" t="s">
        <v>152</v>
      </c>
      <c r="E143" s="203" t="s">
        <v>152</v>
      </c>
      <c r="F143" s="203" t="s">
        <v>152</v>
      </c>
      <c r="G143" s="203" t="s">
        <v>152</v>
      </c>
      <c r="H143" s="203" t="s">
        <v>152</v>
      </c>
    </row>
    <row r="144" spans="1:8">
      <c r="A144" s="203" t="s">
        <v>3385</v>
      </c>
      <c r="B144" s="203" t="s">
        <v>3299</v>
      </c>
      <c r="C144" s="202">
        <v>130904</v>
      </c>
      <c r="D144" s="203" t="s">
        <v>152</v>
      </c>
      <c r="E144" s="203" t="s">
        <v>152</v>
      </c>
      <c r="F144" s="203" t="s">
        <v>152</v>
      </c>
      <c r="G144" s="203" t="s">
        <v>152</v>
      </c>
      <c r="H144" s="203" t="s">
        <v>152</v>
      </c>
    </row>
    <row r="145" spans="1:8" ht="31.5">
      <c r="A145" s="203" t="s">
        <v>3300</v>
      </c>
      <c r="B145" s="203" t="s">
        <v>3301</v>
      </c>
      <c r="C145" s="202">
        <v>2227780</v>
      </c>
      <c r="D145" s="203" t="s">
        <v>152</v>
      </c>
      <c r="E145" s="203" t="s">
        <v>152</v>
      </c>
      <c r="F145" s="203" t="s">
        <v>152</v>
      </c>
      <c r="G145" s="203" t="s">
        <v>152</v>
      </c>
      <c r="H145" s="203" t="s">
        <v>152</v>
      </c>
    </row>
    <row r="146" spans="1:8">
      <c r="A146" s="203" t="s">
        <v>3386</v>
      </c>
      <c r="B146" s="203" t="s">
        <v>3301</v>
      </c>
      <c r="C146" s="202">
        <v>631156</v>
      </c>
      <c r="D146" s="203" t="s">
        <v>152</v>
      </c>
      <c r="E146" s="203" t="s">
        <v>152</v>
      </c>
      <c r="F146" s="203" t="s">
        <v>152</v>
      </c>
      <c r="G146" s="203" t="s">
        <v>152</v>
      </c>
      <c r="H146" s="203" t="s">
        <v>152</v>
      </c>
    </row>
    <row r="147" spans="1:8">
      <c r="A147" s="203" t="s">
        <v>3387</v>
      </c>
      <c r="B147" s="203" t="s">
        <v>3301</v>
      </c>
      <c r="C147" s="202">
        <v>332542</v>
      </c>
      <c r="D147" s="203" t="s">
        <v>152</v>
      </c>
      <c r="E147" s="203" t="s">
        <v>152</v>
      </c>
      <c r="F147" s="203" t="s">
        <v>152</v>
      </c>
      <c r="G147" s="203" t="s">
        <v>152</v>
      </c>
      <c r="H147" s="203" t="s">
        <v>152</v>
      </c>
    </row>
    <row r="148" spans="1:8" ht="31.5">
      <c r="A148" s="203" t="s">
        <v>3302</v>
      </c>
      <c r="B148" s="203" t="s">
        <v>3303</v>
      </c>
      <c r="C148" s="202">
        <v>168259</v>
      </c>
      <c r="D148" s="203" t="s">
        <v>152</v>
      </c>
      <c r="E148" s="203" t="s">
        <v>152</v>
      </c>
      <c r="F148" s="203" t="s">
        <v>152</v>
      </c>
      <c r="G148" s="203" t="s">
        <v>152</v>
      </c>
      <c r="H148" s="203" t="s">
        <v>152</v>
      </c>
    </row>
    <row r="149" spans="1:8">
      <c r="A149" s="203" t="s">
        <v>3388</v>
      </c>
      <c r="B149" s="203" t="s">
        <v>3303</v>
      </c>
      <c r="C149" s="202">
        <v>307643</v>
      </c>
      <c r="D149" s="203" t="s">
        <v>152</v>
      </c>
      <c r="E149" s="203" t="s">
        <v>152</v>
      </c>
      <c r="F149" s="203" t="s">
        <v>152</v>
      </c>
      <c r="G149" s="203" t="s">
        <v>152</v>
      </c>
      <c r="H149" s="203" t="s">
        <v>152</v>
      </c>
    </row>
    <row r="150" spans="1:8">
      <c r="A150" s="203" t="s">
        <v>3389</v>
      </c>
      <c r="B150" s="203" t="s">
        <v>3303</v>
      </c>
      <c r="C150" s="202">
        <v>3088</v>
      </c>
      <c r="D150" s="203" t="s">
        <v>152</v>
      </c>
      <c r="E150" s="203" t="s">
        <v>152</v>
      </c>
      <c r="F150" s="203" t="s">
        <v>152</v>
      </c>
      <c r="G150" s="203" t="s">
        <v>152</v>
      </c>
      <c r="H150" s="203" t="s">
        <v>152</v>
      </c>
    </row>
    <row r="151" spans="1:8" ht="31.5">
      <c r="A151" s="203" t="s">
        <v>3304</v>
      </c>
      <c r="B151" s="203" t="s">
        <v>3305</v>
      </c>
      <c r="C151" s="202">
        <v>16207757</v>
      </c>
      <c r="D151" s="203" t="s">
        <v>152</v>
      </c>
      <c r="E151" s="203" t="s">
        <v>152</v>
      </c>
      <c r="F151" s="203" t="s">
        <v>152</v>
      </c>
      <c r="G151" s="203" t="s">
        <v>152</v>
      </c>
      <c r="H151" s="203" t="s">
        <v>152</v>
      </c>
    </row>
    <row r="152" spans="1:8">
      <c r="A152" s="203" t="s">
        <v>3390</v>
      </c>
      <c r="B152" s="203" t="s">
        <v>3305</v>
      </c>
      <c r="C152" s="202">
        <v>2712321</v>
      </c>
      <c r="D152" s="203" t="s">
        <v>152</v>
      </c>
      <c r="E152" s="203" t="s">
        <v>152</v>
      </c>
      <c r="F152" s="203" t="s">
        <v>152</v>
      </c>
      <c r="G152" s="203" t="s">
        <v>152</v>
      </c>
      <c r="H152" s="203" t="s">
        <v>152</v>
      </c>
    </row>
    <row r="153" spans="1:8">
      <c r="A153" s="203" t="s">
        <v>3391</v>
      </c>
      <c r="B153" s="203" t="s">
        <v>3305</v>
      </c>
      <c r="C153" s="202">
        <v>391699</v>
      </c>
      <c r="D153" s="203" t="s">
        <v>152</v>
      </c>
      <c r="E153" s="203" t="s">
        <v>152</v>
      </c>
      <c r="F153" s="203" t="s">
        <v>152</v>
      </c>
      <c r="G153" s="203" t="s">
        <v>152</v>
      </c>
      <c r="H153" s="203" t="s">
        <v>152</v>
      </c>
    </row>
    <row r="154" spans="1:8" ht="31.5">
      <c r="A154" s="203" t="s">
        <v>3306</v>
      </c>
      <c r="B154" s="203" t="s">
        <v>3307</v>
      </c>
      <c r="C154" s="202">
        <v>798813</v>
      </c>
      <c r="D154" s="203" t="s">
        <v>152</v>
      </c>
      <c r="E154" s="203" t="s">
        <v>152</v>
      </c>
      <c r="F154" s="203" t="s">
        <v>152</v>
      </c>
      <c r="G154" s="203" t="s">
        <v>152</v>
      </c>
      <c r="H154" s="203" t="s">
        <v>152</v>
      </c>
    </row>
    <row r="155" spans="1:8">
      <c r="A155" s="203" t="s">
        <v>3392</v>
      </c>
      <c r="B155" s="203" t="s">
        <v>3307</v>
      </c>
      <c r="C155" s="202">
        <v>544937</v>
      </c>
      <c r="D155" s="203" t="s">
        <v>152</v>
      </c>
      <c r="E155" s="203" t="s">
        <v>152</v>
      </c>
      <c r="F155" s="203" t="s">
        <v>152</v>
      </c>
      <c r="G155" s="203" t="s">
        <v>152</v>
      </c>
      <c r="H155" s="203" t="s">
        <v>152</v>
      </c>
    </row>
    <row r="156" spans="1:8">
      <c r="A156" s="203" t="s">
        <v>3393</v>
      </c>
      <c r="B156" s="203" t="s">
        <v>3307</v>
      </c>
      <c r="C156" s="202">
        <v>6902</v>
      </c>
      <c r="D156" s="203" t="s">
        <v>152</v>
      </c>
      <c r="E156" s="203" t="s">
        <v>152</v>
      </c>
      <c r="F156" s="203" t="s">
        <v>152</v>
      </c>
      <c r="G156" s="203" t="s">
        <v>152</v>
      </c>
      <c r="H156" s="203" t="s">
        <v>152</v>
      </c>
    </row>
    <row r="157" spans="1:8" ht="31.5">
      <c r="A157" s="203" t="s">
        <v>3308</v>
      </c>
      <c r="B157" s="203" t="s">
        <v>3309</v>
      </c>
      <c r="C157" s="202">
        <v>272490</v>
      </c>
      <c r="D157" s="203" t="s">
        <v>152</v>
      </c>
      <c r="E157" s="203" t="s">
        <v>152</v>
      </c>
      <c r="F157" s="203" t="s">
        <v>152</v>
      </c>
      <c r="G157" s="203" t="s">
        <v>152</v>
      </c>
      <c r="H157" s="203" t="s">
        <v>152</v>
      </c>
    </row>
    <row r="158" spans="1:8">
      <c r="A158" s="203" t="s">
        <v>3394</v>
      </c>
      <c r="B158" s="203" t="s">
        <v>3309</v>
      </c>
      <c r="C158" s="202">
        <v>1393976</v>
      </c>
      <c r="D158" s="203" t="s">
        <v>152</v>
      </c>
      <c r="E158" s="203" t="s">
        <v>152</v>
      </c>
      <c r="F158" s="203" t="s">
        <v>152</v>
      </c>
      <c r="G158" s="203" t="s">
        <v>152</v>
      </c>
      <c r="H158" s="203" t="s">
        <v>152</v>
      </c>
    </row>
    <row r="159" spans="1:8">
      <c r="A159" s="203" t="s">
        <v>3395</v>
      </c>
      <c r="B159" s="203" t="s">
        <v>3309</v>
      </c>
      <c r="C159" s="202">
        <v>4092765</v>
      </c>
      <c r="D159" s="203" t="s">
        <v>152</v>
      </c>
      <c r="E159" s="203" t="s">
        <v>152</v>
      </c>
      <c r="F159" s="203" t="s">
        <v>152</v>
      </c>
      <c r="G159" s="203" t="s">
        <v>152</v>
      </c>
      <c r="H159" s="203" t="s">
        <v>152</v>
      </c>
    </row>
    <row r="160" spans="1:8" ht="31.5">
      <c r="A160" s="203" t="s">
        <v>3310</v>
      </c>
      <c r="B160" s="203" t="s">
        <v>3311</v>
      </c>
      <c r="C160" s="202">
        <v>667539</v>
      </c>
      <c r="D160" s="203" t="s">
        <v>152</v>
      </c>
      <c r="E160" s="203" t="s">
        <v>152</v>
      </c>
      <c r="F160" s="203" t="s">
        <v>152</v>
      </c>
      <c r="G160" s="203" t="s">
        <v>152</v>
      </c>
      <c r="H160" s="203" t="s">
        <v>152</v>
      </c>
    </row>
    <row r="161" spans="1:8">
      <c r="A161" s="203" t="s">
        <v>3396</v>
      </c>
      <c r="B161" s="203" t="s">
        <v>3311</v>
      </c>
      <c r="C161" s="202">
        <v>3198843</v>
      </c>
      <c r="D161" s="203" t="s">
        <v>152</v>
      </c>
      <c r="E161" s="203" t="s">
        <v>152</v>
      </c>
      <c r="F161" s="203" t="s">
        <v>152</v>
      </c>
      <c r="G161" s="203" t="s">
        <v>152</v>
      </c>
      <c r="H161" s="203" t="s">
        <v>152</v>
      </c>
    </row>
    <row r="162" spans="1:8">
      <c r="A162" s="203" t="s">
        <v>3397</v>
      </c>
      <c r="B162" s="203" t="s">
        <v>3311</v>
      </c>
      <c r="C162" s="202">
        <v>111347</v>
      </c>
      <c r="D162" s="203" t="s">
        <v>152</v>
      </c>
      <c r="E162" s="203" t="s">
        <v>152</v>
      </c>
      <c r="F162" s="203" t="s">
        <v>152</v>
      </c>
      <c r="G162" s="203" t="s">
        <v>152</v>
      </c>
      <c r="H162" s="203" t="s">
        <v>152</v>
      </c>
    </row>
    <row r="163" spans="1:8" ht="31.5">
      <c r="A163" s="203" t="s">
        <v>3312</v>
      </c>
      <c r="B163" s="203" t="s">
        <v>3313</v>
      </c>
      <c r="C163" s="202">
        <v>1144056</v>
      </c>
      <c r="D163" s="203" t="s">
        <v>152</v>
      </c>
      <c r="E163" s="203" t="s">
        <v>152</v>
      </c>
      <c r="F163" s="203" t="s">
        <v>152</v>
      </c>
      <c r="G163" s="203" t="s">
        <v>152</v>
      </c>
      <c r="H163" s="203" t="s">
        <v>152</v>
      </c>
    </row>
    <row r="164" spans="1:8">
      <c r="A164" s="203" t="s">
        <v>3398</v>
      </c>
      <c r="B164" s="203" t="s">
        <v>3313</v>
      </c>
      <c r="C164" s="202">
        <v>357125</v>
      </c>
      <c r="D164" s="203" t="s">
        <v>152</v>
      </c>
      <c r="E164" s="203" t="s">
        <v>152</v>
      </c>
      <c r="F164" s="203" t="s">
        <v>152</v>
      </c>
      <c r="G164" s="203" t="s">
        <v>152</v>
      </c>
      <c r="H164" s="203" t="s">
        <v>152</v>
      </c>
    </row>
    <row r="165" spans="1:8">
      <c r="A165" s="203" t="s">
        <v>3399</v>
      </c>
      <c r="B165" s="203" t="s">
        <v>3313</v>
      </c>
      <c r="C165" s="202">
        <v>1132</v>
      </c>
      <c r="D165" s="203" t="s">
        <v>152</v>
      </c>
      <c r="E165" s="203" t="s">
        <v>152</v>
      </c>
      <c r="F165" s="203" t="s">
        <v>152</v>
      </c>
      <c r="G165" s="203" t="s">
        <v>152</v>
      </c>
      <c r="H165" s="203" t="s">
        <v>152</v>
      </c>
    </row>
    <row r="166" spans="1:8">
      <c r="A166" s="203" t="s">
        <v>3400</v>
      </c>
      <c r="B166" s="203" t="s">
        <v>3313</v>
      </c>
      <c r="C166" s="202">
        <v>711492</v>
      </c>
      <c r="D166" s="203" t="s">
        <v>152</v>
      </c>
      <c r="E166" s="203" t="s">
        <v>152</v>
      </c>
      <c r="F166" s="203" t="s">
        <v>152</v>
      </c>
      <c r="G166" s="203" t="s">
        <v>152</v>
      </c>
      <c r="H166" s="203" t="s">
        <v>152</v>
      </c>
    </row>
    <row r="167" spans="1:8">
      <c r="A167" s="203" t="s">
        <v>3401</v>
      </c>
      <c r="B167" s="203" t="s">
        <v>3402</v>
      </c>
      <c r="C167" s="202">
        <v>23169</v>
      </c>
      <c r="D167" s="203" t="s">
        <v>152</v>
      </c>
      <c r="E167" s="203" t="s">
        <v>152</v>
      </c>
      <c r="F167" s="203" t="s">
        <v>152</v>
      </c>
      <c r="G167" s="203" t="s">
        <v>152</v>
      </c>
      <c r="H167" s="203" t="s">
        <v>152</v>
      </c>
    </row>
    <row r="168" spans="1:8" ht="31.5">
      <c r="A168" s="203" t="s">
        <v>3314</v>
      </c>
      <c r="B168" s="203" t="s">
        <v>3315</v>
      </c>
      <c r="C168" s="202">
        <v>31350</v>
      </c>
      <c r="D168" s="203" t="s">
        <v>152</v>
      </c>
      <c r="E168" s="203" t="s">
        <v>152</v>
      </c>
      <c r="F168" s="203" t="s">
        <v>152</v>
      </c>
      <c r="G168" s="203" t="s">
        <v>152</v>
      </c>
      <c r="H168" s="203" t="s">
        <v>152</v>
      </c>
    </row>
    <row r="169" spans="1:8">
      <c r="A169" s="203" t="s">
        <v>3403</v>
      </c>
      <c r="B169" s="203" t="s">
        <v>3315</v>
      </c>
      <c r="C169" s="202">
        <v>179924</v>
      </c>
      <c r="D169" s="203" t="s">
        <v>152</v>
      </c>
      <c r="E169" s="203" t="s">
        <v>152</v>
      </c>
      <c r="F169" s="203" t="s">
        <v>152</v>
      </c>
      <c r="G169" s="203" t="s">
        <v>152</v>
      </c>
      <c r="H169" s="203" t="s">
        <v>152</v>
      </c>
    </row>
    <row r="170" spans="1:8">
      <c r="A170" s="203" t="s">
        <v>3404</v>
      </c>
      <c r="B170" s="203" t="s">
        <v>3315</v>
      </c>
      <c r="C170" s="202">
        <v>134139</v>
      </c>
      <c r="D170" s="203" t="s">
        <v>152</v>
      </c>
      <c r="E170" s="203" t="s">
        <v>152</v>
      </c>
      <c r="F170" s="203" t="s">
        <v>152</v>
      </c>
      <c r="G170" s="203" t="s">
        <v>152</v>
      </c>
      <c r="H170" s="203" t="s">
        <v>152</v>
      </c>
    </row>
    <row r="171" spans="1:8" ht="31.5">
      <c r="A171" s="203" t="s">
        <v>3316</v>
      </c>
      <c r="B171" s="203" t="s">
        <v>3317</v>
      </c>
      <c r="C171" s="202">
        <v>9384549</v>
      </c>
      <c r="D171" s="203" t="s">
        <v>152</v>
      </c>
      <c r="E171" s="203" t="s">
        <v>152</v>
      </c>
      <c r="F171" s="203" t="s">
        <v>152</v>
      </c>
      <c r="G171" s="203" t="s">
        <v>152</v>
      </c>
      <c r="H171" s="203" t="s">
        <v>152</v>
      </c>
    </row>
    <row r="172" spans="1:8">
      <c r="A172" s="203" t="s">
        <v>3405</v>
      </c>
      <c r="B172" s="203" t="s">
        <v>3317</v>
      </c>
      <c r="C172" s="202">
        <v>2274218</v>
      </c>
      <c r="D172" s="203" t="s">
        <v>152</v>
      </c>
      <c r="E172" s="203" t="s">
        <v>152</v>
      </c>
      <c r="F172" s="203" t="s">
        <v>152</v>
      </c>
      <c r="G172" s="203" t="s">
        <v>152</v>
      </c>
      <c r="H172" s="203" t="s">
        <v>152</v>
      </c>
    </row>
    <row r="173" spans="1:8">
      <c r="A173" s="203" t="s">
        <v>3406</v>
      </c>
      <c r="B173" s="203" t="s">
        <v>3317</v>
      </c>
      <c r="C173" s="202">
        <v>4641057</v>
      </c>
      <c r="D173" s="203" t="s">
        <v>152</v>
      </c>
      <c r="E173" s="203" t="s">
        <v>152</v>
      </c>
      <c r="F173" s="203" t="s">
        <v>152</v>
      </c>
      <c r="G173" s="203" t="s">
        <v>152</v>
      </c>
      <c r="H173" s="203" t="s">
        <v>152</v>
      </c>
    </row>
    <row r="174" spans="1:8" ht="31.5">
      <c r="A174" s="203" t="s">
        <v>3318</v>
      </c>
      <c r="B174" s="203" t="s">
        <v>3319</v>
      </c>
      <c r="C174" s="202">
        <v>19841</v>
      </c>
      <c r="D174" s="203" t="s">
        <v>152</v>
      </c>
      <c r="E174" s="203" t="s">
        <v>152</v>
      </c>
      <c r="F174" s="203" t="s">
        <v>152</v>
      </c>
      <c r="G174" s="203" t="s">
        <v>152</v>
      </c>
      <c r="H174" s="203" t="s">
        <v>152</v>
      </c>
    </row>
    <row r="175" spans="1:8">
      <c r="A175" s="203" t="s">
        <v>3407</v>
      </c>
      <c r="B175" s="203" t="s">
        <v>3319</v>
      </c>
      <c r="C175" s="202">
        <v>1746370</v>
      </c>
      <c r="D175" s="203" t="s">
        <v>152</v>
      </c>
      <c r="E175" s="203" t="s">
        <v>152</v>
      </c>
      <c r="F175" s="203" t="s">
        <v>152</v>
      </c>
      <c r="G175" s="203" t="s">
        <v>152</v>
      </c>
      <c r="H175" s="203" t="s">
        <v>152</v>
      </c>
    </row>
    <row r="176" spans="1:8">
      <c r="A176" s="203" t="s">
        <v>3408</v>
      </c>
      <c r="B176" s="203" t="s">
        <v>3319</v>
      </c>
      <c r="C176" s="202">
        <v>7005</v>
      </c>
      <c r="D176" s="203" t="s">
        <v>152</v>
      </c>
      <c r="E176" s="203" t="s">
        <v>152</v>
      </c>
      <c r="F176" s="203" t="s">
        <v>152</v>
      </c>
      <c r="G176" s="203" t="s">
        <v>152</v>
      </c>
      <c r="H176" s="203" t="s">
        <v>152</v>
      </c>
    </row>
    <row r="177" spans="1:8">
      <c r="A177" s="203" t="s">
        <v>3409</v>
      </c>
      <c r="B177" s="203" t="s">
        <v>3410</v>
      </c>
      <c r="C177" s="202">
        <v>326965</v>
      </c>
      <c r="D177" s="203" t="s">
        <v>152</v>
      </c>
      <c r="E177" s="203" t="s">
        <v>152</v>
      </c>
      <c r="F177" s="203" t="s">
        <v>152</v>
      </c>
      <c r="G177" s="203" t="s">
        <v>152</v>
      </c>
      <c r="H177" s="203" t="s">
        <v>152</v>
      </c>
    </row>
    <row r="178" spans="1:8">
      <c r="A178" s="203" t="s">
        <v>3411</v>
      </c>
      <c r="B178" s="203" t="s">
        <v>3410</v>
      </c>
      <c r="C178" s="202">
        <v>5460</v>
      </c>
      <c r="D178" s="203" t="s">
        <v>152</v>
      </c>
      <c r="E178" s="203" t="s">
        <v>152</v>
      </c>
      <c r="F178" s="203" t="s">
        <v>152</v>
      </c>
      <c r="G178" s="203" t="s">
        <v>152</v>
      </c>
      <c r="H178" s="203" t="s">
        <v>152</v>
      </c>
    </row>
    <row r="179" spans="1:8" ht="31.5">
      <c r="A179" s="203" t="s">
        <v>3320</v>
      </c>
      <c r="B179" s="203" t="s">
        <v>3321</v>
      </c>
      <c r="C179" s="202">
        <v>169985</v>
      </c>
      <c r="D179" s="203" t="s">
        <v>152</v>
      </c>
      <c r="E179" s="203" t="s">
        <v>152</v>
      </c>
      <c r="F179" s="203" t="s">
        <v>152</v>
      </c>
      <c r="G179" s="203" t="s">
        <v>152</v>
      </c>
      <c r="H179" s="203" t="s">
        <v>152</v>
      </c>
    </row>
    <row r="180" spans="1:8">
      <c r="A180" s="203" t="s">
        <v>3412</v>
      </c>
      <c r="B180" s="203" t="s">
        <v>3321</v>
      </c>
      <c r="C180" s="202">
        <v>8430757</v>
      </c>
      <c r="D180" s="203" t="s">
        <v>152</v>
      </c>
      <c r="E180" s="203" t="s">
        <v>152</v>
      </c>
      <c r="F180" s="203" t="s">
        <v>152</v>
      </c>
      <c r="G180" s="203" t="s">
        <v>152</v>
      </c>
      <c r="H180" s="203" t="s">
        <v>152</v>
      </c>
    </row>
    <row r="181" spans="1:8">
      <c r="A181" s="203" t="s">
        <v>3413</v>
      </c>
      <c r="B181" s="203" t="s">
        <v>3321</v>
      </c>
      <c r="C181" s="202">
        <v>199573</v>
      </c>
      <c r="D181" s="203" t="s">
        <v>152</v>
      </c>
      <c r="E181" s="203" t="s">
        <v>152</v>
      </c>
      <c r="F181" s="203" t="s">
        <v>152</v>
      </c>
      <c r="G181" s="203" t="s">
        <v>152</v>
      </c>
      <c r="H181" s="203" t="s">
        <v>152</v>
      </c>
    </row>
    <row r="182" spans="1:8" ht="31.5">
      <c r="A182" s="203" t="s">
        <v>3322</v>
      </c>
      <c r="B182" s="203" t="s">
        <v>3323</v>
      </c>
      <c r="C182" s="202">
        <v>4164874</v>
      </c>
      <c r="D182" s="203" t="s">
        <v>152</v>
      </c>
      <c r="E182" s="203" t="s">
        <v>152</v>
      </c>
      <c r="F182" s="203" t="s">
        <v>152</v>
      </c>
      <c r="G182" s="203" t="s">
        <v>152</v>
      </c>
      <c r="H182" s="203" t="s">
        <v>152</v>
      </c>
    </row>
    <row r="183" spans="1:8">
      <c r="A183" s="203" t="s">
        <v>3414</v>
      </c>
      <c r="B183" s="203" t="s">
        <v>3323</v>
      </c>
      <c r="C183" s="202">
        <v>7067915</v>
      </c>
      <c r="D183" s="203" t="s">
        <v>152</v>
      </c>
      <c r="E183" s="203" t="s">
        <v>152</v>
      </c>
      <c r="F183" s="203" t="s">
        <v>152</v>
      </c>
      <c r="G183" s="203" t="s">
        <v>152</v>
      </c>
      <c r="H183" s="203" t="s">
        <v>152</v>
      </c>
    </row>
    <row r="184" spans="1:8">
      <c r="A184" s="203" t="s">
        <v>3415</v>
      </c>
      <c r="B184" s="203" t="s">
        <v>3323</v>
      </c>
      <c r="C184" s="202">
        <v>2453</v>
      </c>
      <c r="D184" s="203" t="s">
        <v>152</v>
      </c>
      <c r="E184" s="203" t="s">
        <v>152</v>
      </c>
      <c r="F184" s="203" t="s">
        <v>152</v>
      </c>
      <c r="G184" s="203" t="s">
        <v>152</v>
      </c>
      <c r="H184" s="203" t="s">
        <v>152</v>
      </c>
    </row>
    <row r="185" spans="1:8">
      <c r="A185" s="203" t="s">
        <v>3416</v>
      </c>
      <c r="B185" s="203" t="s">
        <v>3323</v>
      </c>
      <c r="C185" s="202">
        <v>3782788</v>
      </c>
      <c r="D185" s="203" t="s">
        <v>152</v>
      </c>
      <c r="E185" s="203" t="s">
        <v>152</v>
      </c>
      <c r="F185" s="203" t="s">
        <v>152</v>
      </c>
      <c r="G185" s="203" t="s">
        <v>152</v>
      </c>
      <c r="H185" s="203" t="s">
        <v>152</v>
      </c>
    </row>
    <row r="186" spans="1:8" ht="31.5">
      <c r="A186" s="203" t="s">
        <v>3324</v>
      </c>
      <c r="B186" s="203" t="s">
        <v>3325</v>
      </c>
      <c r="C186" s="202">
        <v>153880778</v>
      </c>
      <c r="D186" s="203" t="s">
        <v>152</v>
      </c>
      <c r="E186" s="203" t="s">
        <v>152</v>
      </c>
      <c r="F186" s="203" t="s">
        <v>152</v>
      </c>
      <c r="G186" s="203" t="s">
        <v>152</v>
      </c>
      <c r="H186" s="203" t="s">
        <v>152</v>
      </c>
    </row>
    <row r="187" spans="1:8">
      <c r="A187" s="203" t="s">
        <v>3417</v>
      </c>
      <c r="B187" s="203" t="s">
        <v>3325</v>
      </c>
      <c r="C187" s="202">
        <v>55012</v>
      </c>
      <c r="D187" s="203" t="s">
        <v>152</v>
      </c>
      <c r="E187" s="203" t="s">
        <v>152</v>
      </c>
      <c r="F187" s="203" t="s">
        <v>152</v>
      </c>
      <c r="G187" s="203" t="s">
        <v>152</v>
      </c>
      <c r="H187" s="203" t="s">
        <v>152</v>
      </c>
    </row>
    <row r="188" spans="1:8">
      <c r="A188" s="203" t="s">
        <v>3418</v>
      </c>
      <c r="B188" s="203" t="s">
        <v>3325</v>
      </c>
      <c r="C188" s="202">
        <v>257501</v>
      </c>
      <c r="D188" s="203" t="s">
        <v>152</v>
      </c>
      <c r="E188" s="203" t="s">
        <v>152</v>
      </c>
      <c r="F188" s="203" t="s">
        <v>152</v>
      </c>
      <c r="G188" s="203" t="s">
        <v>152</v>
      </c>
      <c r="H188" s="203" t="s">
        <v>152</v>
      </c>
    </row>
    <row r="189" spans="1:8">
      <c r="A189" s="203" t="s">
        <v>3419</v>
      </c>
      <c r="B189" s="203" t="s">
        <v>3420</v>
      </c>
      <c r="C189" s="202">
        <v>100000</v>
      </c>
      <c r="D189" s="203" t="s">
        <v>152</v>
      </c>
      <c r="E189" s="203" t="s">
        <v>152</v>
      </c>
      <c r="F189" s="203" t="s">
        <v>152</v>
      </c>
      <c r="G189" s="203" t="s">
        <v>152</v>
      </c>
      <c r="H189" s="203" t="s">
        <v>152</v>
      </c>
    </row>
    <row r="190" spans="1:8" ht="31.5">
      <c r="A190" s="203" t="s">
        <v>3326</v>
      </c>
      <c r="B190" s="203" t="s">
        <v>3327</v>
      </c>
      <c r="C190" s="202">
        <v>29125</v>
      </c>
      <c r="D190" s="203" t="s">
        <v>152</v>
      </c>
      <c r="E190" s="203" t="s">
        <v>152</v>
      </c>
      <c r="F190" s="203" t="s">
        <v>152</v>
      </c>
      <c r="G190" s="203" t="s">
        <v>152</v>
      </c>
      <c r="H190" s="203" t="s">
        <v>152</v>
      </c>
    </row>
    <row r="191" spans="1:8">
      <c r="A191" s="203" t="s">
        <v>3421</v>
      </c>
      <c r="B191" s="203" t="s">
        <v>3327</v>
      </c>
      <c r="C191" s="202">
        <v>1488531</v>
      </c>
      <c r="D191" s="203" t="s">
        <v>152</v>
      </c>
      <c r="E191" s="203" t="s">
        <v>152</v>
      </c>
      <c r="F191" s="203" t="s">
        <v>152</v>
      </c>
      <c r="G191" s="203" t="s">
        <v>152</v>
      </c>
      <c r="H191" s="203" t="s">
        <v>152</v>
      </c>
    </row>
    <row r="192" spans="1:8">
      <c r="A192" s="203" t="s">
        <v>3422</v>
      </c>
      <c r="B192" s="203" t="s">
        <v>3327</v>
      </c>
      <c r="C192" s="202">
        <v>53717</v>
      </c>
      <c r="D192" s="203" t="s">
        <v>152</v>
      </c>
      <c r="E192" s="203" t="s">
        <v>152</v>
      </c>
      <c r="F192" s="203" t="s">
        <v>152</v>
      </c>
      <c r="G192" s="203" t="s">
        <v>152</v>
      </c>
      <c r="H192" s="203" t="s">
        <v>152</v>
      </c>
    </row>
    <row r="193" spans="1:8" ht="31.5">
      <c r="A193" s="203" t="s">
        <v>3328</v>
      </c>
      <c r="B193" s="203" t="s">
        <v>3329</v>
      </c>
      <c r="C193" s="202">
        <v>49514</v>
      </c>
      <c r="D193" s="203" t="s">
        <v>152</v>
      </c>
      <c r="E193" s="203" t="s">
        <v>152</v>
      </c>
      <c r="F193" s="203" t="s">
        <v>152</v>
      </c>
      <c r="G193" s="203" t="s">
        <v>152</v>
      </c>
      <c r="H193" s="203" t="s">
        <v>152</v>
      </c>
    </row>
    <row r="194" spans="1:8">
      <c r="A194" s="203" t="s">
        <v>3423</v>
      </c>
      <c r="B194" s="203" t="s">
        <v>3329</v>
      </c>
      <c r="C194" s="202">
        <v>822990</v>
      </c>
      <c r="D194" s="203" t="s">
        <v>152</v>
      </c>
      <c r="E194" s="203" t="s">
        <v>152</v>
      </c>
      <c r="F194" s="203" t="s">
        <v>152</v>
      </c>
      <c r="G194" s="203" t="s">
        <v>152</v>
      </c>
      <c r="H194" s="203" t="s">
        <v>152</v>
      </c>
    </row>
    <row r="195" spans="1:8">
      <c r="A195" s="203" t="s">
        <v>3424</v>
      </c>
      <c r="B195" s="203" t="s">
        <v>3329</v>
      </c>
      <c r="C195" s="202">
        <v>481439</v>
      </c>
      <c r="D195" s="203" t="s">
        <v>152</v>
      </c>
      <c r="E195" s="203" t="s">
        <v>152</v>
      </c>
      <c r="F195" s="203" t="s">
        <v>152</v>
      </c>
      <c r="G195" s="203" t="s">
        <v>152</v>
      </c>
      <c r="H195" s="203" t="s">
        <v>152</v>
      </c>
    </row>
    <row r="196" spans="1:8">
      <c r="A196" s="203" t="s">
        <v>3426</v>
      </c>
      <c r="B196" s="203" t="s">
        <v>3331</v>
      </c>
      <c r="C196" s="202">
        <v>833085</v>
      </c>
      <c r="D196" s="203" t="s">
        <v>152</v>
      </c>
      <c r="E196" s="203" t="s">
        <v>152</v>
      </c>
      <c r="F196" s="203" t="s">
        <v>152</v>
      </c>
      <c r="G196" s="203" t="s">
        <v>152</v>
      </c>
      <c r="H196" s="203" t="s">
        <v>152</v>
      </c>
    </row>
    <row r="197" spans="1:8" ht="31.5">
      <c r="A197" s="203" t="s">
        <v>3332</v>
      </c>
      <c r="B197" s="203" t="s">
        <v>3333</v>
      </c>
      <c r="C197" s="202">
        <v>1125</v>
      </c>
      <c r="D197" s="203" t="s">
        <v>152</v>
      </c>
      <c r="E197" s="203" t="s">
        <v>152</v>
      </c>
      <c r="F197" s="203" t="s">
        <v>152</v>
      </c>
      <c r="G197" s="203" t="s">
        <v>152</v>
      </c>
      <c r="H197" s="203" t="s">
        <v>152</v>
      </c>
    </row>
    <row r="198" spans="1:8">
      <c r="A198" s="203" t="s">
        <v>3428</v>
      </c>
      <c r="B198" s="203" t="s">
        <v>3429</v>
      </c>
      <c r="C198" s="202">
        <v>2243602</v>
      </c>
      <c r="D198" s="203" t="s">
        <v>152</v>
      </c>
      <c r="E198" s="203" t="s">
        <v>152</v>
      </c>
      <c r="F198" s="203" t="s">
        <v>152</v>
      </c>
      <c r="G198" s="203" t="s">
        <v>152</v>
      </c>
      <c r="H198" s="203" t="s">
        <v>152</v>
      </c>
    </row>
    <row r="199" spans="1:8" ht="31.5">
      <c r="A199" s="203" t="s">
        <v>3334</v>
      </c>
      <c r="B199" s="203" t="s">
        <v>3335</v>
      </c>
      <c r="C199" s="202">
        <v>40093</v>
      </c>
      <c r="D199" s="203" t="s">
        <v>152</v>
      </c>
      <c r="E199" s="203" t="s">
        <v>152</v>
      </c>
      <c r="F199" s="203" t="s">
        <v>152</v>
      </c>
      <c r="G199" s="203" t="s">
        <v>152</v>
      </c>
      <c r="H199" s="203" t="s">
        <v>152</v>
      </c>
    </row>
    <row r="200" spans="1:8">
      <c r="A200" s="203" t="s">
        <v>3430</v>
      </c>
      <c r="B200" s="203" t="s">
        <v>3335</v>
      </c>
      <c r="C200" s="202">
        <v>155388</v>
      </c>
      <c r="D200" s="203" t="s">
        <v>152</v>
      </c>
      <c r="E200" s="203" t="s">
        <v>152</v>
      </c>
      <c r="F200" s="203" t="s">
        <v>152</v>
      </c>
      <c r="G200" s="203" t="s">
        <v>152</v>
      </c>
      <c r="H200" s="203" t="s">
        <v>152</v>
      </c>
    </row>
    <row r="201" spans="1:8">
      <c r="A201" s="203" t="s">
        <v>3431</v>
      </c>
      <c r="B201" s="203" t="s">
        <v>3335</v>
      </c>
      <c r="C201" s="202">
        <v>100</v>
      </c>
      <c r="D201" s="203" t="s">
        <v>152</v>
      </c>
      <c r="E201" s="203" t="s">
        <v>152</v>
      </c>
      <c r="F201" s="203" t="s">
        <v>152</v>
      </c>
      <c r="G201" s="203" t="s">
        <v>152</v>
      </c>
      <c r="H201" s="203" t="s">
        <v>152</v>
      </c>
    </row>
    <row r="202" spans="1:8">
      <c r="A202" s="203" t="s">
        <v>3432</v>
      </c>
      <c r="B202" s="203" t="s">
        <v>3433</v>
      </c>
      <c r="C202" s="202">
        <v>-2243881</v>
      </c>
      <c r="D202" s="203" t="s">
        <v>152</v>
      </c>
      <c r="E202" s="203" t="s">
        <v>152</v>
      </c>
      <c r="F202" s="203" t="s">
        <v>152</v>
      </c>
      <c r="G202" s="203" t="s">
        <v>152</v>
      </c>
      <c r="H202" s="203" t="s">
        <v>152</v>
      </c>
    </row>
    <row r="203" spans="1:8">
      <c r="A203" s="203" t="s">
        <v>3497</v>
      </c>
      <c r="B203" s="203" t="s">
        <v>3498</v>
      </c>
      <c r="C203" s="202">
        <v>-41000</v>
      </c>
      <c r="D203" s="203" t="s">
        <v>152</v>
      </c>
      <c r="E203" s="203" t="s">
        <v>152</v>
      </c>
      <c r="F203" s="203" t="s">
        <v>152</v>
      </c>
      <c r="G203" s="203" t="s">
        <v>152</v>
      </c>
      <c r="H203" s="203" t="s">
        <v>152</v>
      </c>
    </row>
    <row r="204" spans="1:8">
      <c r="A204" s="203" t="s">
        <v>3438</v>
      </c>
      <c r="B204" s="203" t="s">
        <v>3439</v>
      </c>
      <c r="C204" s="202">
        <v>-361647</v>
      </c>
      <c r="D204" s="203" t="s">
        <v>152</v>
      </c>
      <c r="E204" s="203" t="s">
        <v>152</v>
      </c>
      <c r="F204" s="203" t="s">
        <v>152</v>
      </c>
      <c r="G204" s="203" t="s">
        <v>152</v>
      </c>
      <c r="H204" s="203" t="s">
        <v>152</v>
      </c>
    </row>
    <row r="205" spans="1:8">
      <c r="A205" s="203" t="s">
        <v>3440</v>
      </c>
      <c r="B205" s="203" t="s">
        <v>3441</v>
      </c>
      <c r="C205" s="202">
        <v>-2727029</v>
      </c>
      <c r="D205" s="203" t="s">
        <v>152</v>
      </c>
      <c r="E205" s="203" t="s">
        <v>152</v>
      </c>
      <c r="F205" s="203" t="s">
        <v>152</v>
      </c>
      <c r="G205" s="203" t="s">
        <v>152</v>
      </c>
      <c r="H205" s="203" t="s">
        <v>152</v>
      </c>
    </row>
    <row r="206" spans="1:8">
      <c r="A206" s="203" t="s">
        <v>3442</v>
      </c>
      <c r="B206" s="203" t="s">
        <v>3443</v>
      </c>
      <c r="C206" s="202">
        <v>-1186235263</v>
      </c>
      <c r="D206" s="203" t="s">
        <v>152</v>
      </c>
      <c r="E206" s="203" t="s">
        <v>152</v>
      </c>
      <c r="F206" s="203" t="s">
        <v>152</v>
      </c>
      <c r="G206" s="203" t="s">
        <v>152</v>
      </c>
      <c r="H206" s="203" t="s">
        <v>152</v>
      </c>
    </row>
    <row r="207" spans="1:8">
      <c r="A207" s="203" t="s">
        <v>3444</v>
      </c>
      <c r="B207" s="203" t="s">
        <v>3445</v>
      </c>
      <c r="C207" s="202">
        <v>740013</v>
      </c>
      <c r="D207" s="203" t="s">
        <v>152</v>
      </c>
      <c r="E207" s="203" t="s">
        <v>152</v>
      </c>
      <c r="F207" s="203" t="s">
        <v>152</v>
      </c>
      <c r="G207" s="203" t="s">
        <v>152</v>
      </c>
      <c r="H207" s="203" t="s">
        <v>152</v>
      </c>
    </row>
    <row r="208" spans="1:8">
      <c r="A208" s="203" t="s">
        <v>3450</v>
      </c>
      <c r="B208" s="203" t="s">
        <v>3451</v>
      </c>
      <c r="C208" s="202">
        <v>5715</v>
      </c>
      <c r="D208" s="203" t="s">
        <v>152</v>
      </c>
      <c r="E208" s="203" t="s">
        <v>152</v>
      </c>
      <c r="F208" s="203" t="s">
        <v>152</v>
      </c>
      <c r="G208" s="203" t="s">
        <v>152</v>
      </c>
      <c r="H208" s="203" t="s">
        <v>152</v>
      </c>
    </row>
    <row r="209" spans="1:8">
      <c r="A209" s="203" t="s">
        <v>3452</v>
      </c>
      <c r="B209" s="203" t="s">
        <v>3453</v>
      </c>
      <c r="C209" s="202">
        <v>300241</v>
      </c>
      <c r="D209" s="203" t="s">
        <v>152</v>
      </c>
      <c r="E209" s="203" t="s">
        <v>152</v>
      </c>
      <c r="F209" s="203" t="s">
        <v>152</v>
      </c>
      <c r="G209" s="203" t="s">
        <v>152</v>
      </c>
      <c r="H209" s="203" t="s">
        <v>152</v>
      </c>
    </row>
    <row r="210" spans="1:8">
      <c r="A210" s="203" t="s">
        <v>3454</v>
      </c>
      <c r="B210" s="203" t="s">
        <v>3455</v>
      </c>
      <c r="C210" s="202">
        <v>1184527963</v>
      </c>
      <c r="D210" s="203" t="s">
        <v>152</v>
      </c>
      <c r="E210" s="203" t="s">
        <v>152</v>
      </c>
      <c r="F210" s="203" t="s">
        <v>152</v>
      </c>
      <c r="G210" s="203" t="s">
        <v>152</v>
      </c>
      <c r="H210" s="203" t="s">
        <v>152</v>
      </c>
    </row>
    <row r="211" spans="1:8">
      <c r="A211" s="203" t="s">
        <v>3456</v>
      </c>
      <c r="B211" s="203" t="s">
        <v>3457</v>
      </c>
      <c r="C211" s="202">
        <v>19145559</v>
      </c>
      <c r="D211" s="203" t="s">
        <v>152</v>
      </c>
      <c r="E211" s="203" t="s">
        <v>152</v>
      </c>
      <c r="F211" s="203" t="s">
        <v>152</v>
      </c>
      <c r="G211" s="203" t="s">
        <v>152</v>
      </c>
      <c r="H211" s="203" t="s">
        <v>152</v>
      </c>
    </row>
  </sheetData>
  <mergeCells count="21">
    <mergeCell ref="A2:B2"/>
    <mergeCell ref="C1:C2"/>
    <mergeCell ref="D1:E2"/>
    <mergeCell ref="F1:F2"/>
    <mergeCell ref="G1:G2"/>
    <mergeCell ref="H1:H2"/>
    <mergeCell ref="A8:A10"/>
    <mergeCell ref="B8:B10"/>
    <mergeCell ref="C8:C10"/>
    <mergeCell ref="G8:G10"/>
    <mergeCell ref="H8:H10"/>
    <mergeCell ref="A3:A5"/>
    <mergeCell ref="B3:B5"/>
    <mergeCell ref="C3:C5"/>
    <mergeCell ref="G3:G5"/>
    <mergeCell ref="H3:H5"/>
    <mergeCell ref="A11:A12"/>
    <mergeCell ref="B11:B12"/>
    <mergeCell ref="C11:C12"/>
    <mergeCell ref="G11:G12"/>
    <mergeCell ref="H11:H12"/>
  </mergeCells>
  <phoneticPr fontId="3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2:S19"/>
  <sheetViews>
    <sheetView view="pageBreakPreview" zoomScaleNormal="100" zoomScaleSheetLayoutView="100" workbookViewId="0">
      <selection activeCell="O37" sqref="O37"/>
    </sheetView>
  </sheetViews>
  <sheetFormatPr defaultColWidth="8.875" defaultRowHeight="15"/>
  <cols>
    <col min="1" max="1" width="22.75" style="19" bestFit="1" customWidth="1"/>
    <col min="2" max="3" width="13.25" style="19" customWidth="1"/>
    <col min="4" max="4" width="22.875" style="19" customWidth="1"/>
    <col min="5" max="5" width="11.5" style="19" customWidth="1"/>
    <col min="6" max="16384" width="8.875" style="19"/>
  </cols>
  <sheetData>
    <row r="2" spans="1:19" ht="24.6" customHeight="1">
      <c r="D2" s="79" t="s">
        <v>138</v>
      </c>
    </row>
    <row r="3" spans="1:19" ht="41.1" customHeight="1">
      <c r="A3" s="80" t="s">
        <v>139</v>
      </c>
      <c r="B3" s="81" t="s">
        <v>140</v>
      </c>
      <c r="C3" s="81" t="s">
        <v>141</v>
      </c>
      <c r="D3" s="81" t="s">
        <v>142</v>
      </c>
    </row>
    <row r="4" spans="1:19" ht="21" customHeight="1">
      <c r="A4" s="141" t="s">
        <v>1179</v>
      </c>
      <c r="B4" s="20"/>
      <c r="C4" s="83">
        <v>0</v>
      </c>
      <c r="D4" s="84">
        <v>0</v>
      </c>
      <c r="E4" s="20"/>
    </row>
    <row r="5" spans="1:19" ht="20.100000000000001" hidden="1" customHeight="1">
      <c r="A5" s="88"/>
      <c r="B5" s="20"/>
      <c r="C5" s="83">
        <v>0</v>
      </c>
      <c r="D5" s="84">
        <f>0+C5</f>
        <v>0</v>
      </c>
    </row>
    <row r="6" spans="1:19" ht="16.5" thickBot="1">
      <c r="A6" s="89" t="s">
        <v>145</v>
      </c>
      <c r="B6" s="90"/>
      <c r="C6" s="91">
        <f>C5+C4</f>
        <v>0</v>
      </c>
      <c r="D6" s="91">
        <f>D5+D4</f>
        <v>0</v>
      </c>
    </row>
    <row r="7" spans="1:19" ht="15.75" thickTop="1"/>
    <row r="14" spans="1:19">
      <c r="A14" s="4"/>
      <c r="B14" s="4"/>
      <c r="C14" s="4"/>
      <c r="D14" s="4"/>
      <c r="E14" s="5"/>
      <c r="F14" s="5"/>
      <c r="G14" s="4"/>
      <c r="H14" s="4"/>
      <c r="I14" s="4"/>
      <c r="J14" s="4"/>
      <c r="K14" s="4"/>
      <c r="L14" s="12"/>
      <c r="M14" s="4"/>
      <c r="N14" s="12"/>
      <c r="O14" s="4"/>
      <c r="P14" s="4"/>
      <c r="Q14" s="4"/>
      <c r="R14" s="4"/>
      <c r="S14" s="5"/>
    </row>
    <row r="15" spans="1:19">
      <c r="A15" s="110"/>
      <c r="B15" s="110"/>
      <c r="C15" s="110"/>
      <c r="D15" s="110"/>
      <c r="E15" s="111"/>
      <c r="F15" s="111"/>
      <c r="G15" s="110"/>
      <c r="H15" s="110"/>
      <c r="I15" s="110"/>
      <c r="J15" s="110"/>
      <c r="K15" s="110"/>
      <c r="L15" s="112"/>
      <c r="M15" s="110"/>
      <c r="N15" s="112"/>
      <c r="O15" s="110"/>
      <c r="P15" s="110"/>
      <c r="Q15" s="110"/>
      <c r="R15" s="110"/>
      <c r="S15" s="111"/>
    </row>
    <row r="16" spans="1:19">
      <c r="A16" s="4"/>
      <c r="B16" s="4"/>
      <c r="C16" s="4"/>
      <c r="D16" s="4"/>
      <c r="E16" s="5"/>
      <c r="F16" s="5"/>
      <c r="G16" s="4"/>
      <c r="H16" s="4"/>
      <c r="I16" s="4"/>
      <c r="J16" s="4"/>
      <c r="K16" s="4"/>
      <c r="L16" s="12"/>
      <c r="M16" s="4"/>
      <c r="N16" s="12"/>
      <c r="O16" s="4"/>
      <c r="P16" s="4"/>
      <c r="Q16" s="4"/>
      <c r="R16" s="4"/>
      <c r="S16" s="5"/>
    </row>
    <row r="17" spans="1:19">
      <c r="A17" s="4"/>
      <c r="B17" s="4"/>
      <c r="C17" s="4"/>
      <c r="D17" s="4"/>
      <c r="E17" s="5"/>
      <c r="F17" s="5"/>
      <c r="G17" s="4"/>
      <c r="H17" s="4"/>
      <c r="I17" s="4"/>
      <c r="J17" s="4"/>
      <c r="K17" s="4"/>
      <c r="L17" s="12"/>
      <c r="M17" s="4"/>
      <c r="N17" s="12"/>
      <c r="O17" s="4"/>
      <c r="P17" s="4"/>
      <c r="Q17" s="4"/>
      <c r="R17" s="4"/>
      <c r="S17" s="5"/>
    </row>
    <row r="18" spans="1:19">
      <c r="A18" s="4"/>
      <c r="B18" s="4"/>
      <c r="C18" s="4"/>
      <c r="D18" s="4" t="s">
        <v>831</v>
      </c>
      <c r="E18" s="5"/>
      <c r="F18" s="5"/>
      <c r="G18" s="4"/>
      <c r="H18" s="4"/>
      <c r="I18" s="4"/>
      <c r="J18" s="4"/>
      <c r="K18" s="4"/>
      <c r="L18" s="12"/>
      <c r="M18" s="4"/>
      <c r="N18" s="12"/>
      <c r="O18" s="4"/>
      <c r="P18" s="4"/>
      <c r="Q18" s="4"/>
      <c r="R18" s="4"/>
      <c r="S18" s="5"/>
    </row>
    <row r="19" spans="1:19">
      <c r="A19" s="4"/>
      <c r="B19" s="4"/>
      <c r="C19" s="4"/>
      <c r="D19" s="4"/>
      <c r="E19" s="5"/>
      <c r="F19" s="5"/>
      <c r="G19" s="4"/>
      <c r="H19" s="4"/>
      <c r="I19" s="4"/>
      <c r="J19" s="4"/>
      <c r="K19" s="4"/>
      <c r="L19" s="12"/>
      <c r="M19" s="4"/>
      <c r="N19" s="12"/>
      <c r="O19" s="4"/>
      <c r="P19" s="4"/>
      <c r="Q19" s="4"/>
      <c r="R19" s="4"/>
      <c r="S19" s="5"/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J17"/>
  <sheetViews>
    <sheetView zoomScale="85" zoomScaleNormal="100" workbookViewId="0">
      <selection activeCell="M28" sqref="M28"/>
    </sheetView>
  </sheetViews>
  <sheetFormatPr defaultRowHeight="16.5"/>
  <cols>
    <col min="1" max="1" width="24.375" customWidth="1"/>
    <col min="2" max="2" width="14.75" bestFit="1" customWidth="1"/>
    <col min="3" max="3" width="11.5" customWidth="1"/>
    <col min="4" max="4" width="24.125" bestFit="1" customWidth="1"/>
    <col min="5" max="5" width="11.5" customWidth="1"/>
    <col min="6" max="6" width="25.5" customWidth="1"/>
    <col min="7" max="7" width="10" customWidth="1"/>
    <col min="9" max="9" width="11.875" customWidth="1"/>
    <col min="15" max="15" width="8.25" customWidth="1"/>
    <col min="16" max="16" width="6.875" customWidth="1"/>
  </cols>
  <sheetData>
    <row r="1" spans="1:7" ht="23.45" customHeight="1">
      <c r="A1" s="1"/>
      <c r="B1" s="1"/>
      <c r="C1" s="1"/>
      <c r="E1" s="140" t="s">
        <v>1</v>
      </c>
    </row>
    <row r="2" spans="1:7" ht="49.5">
      <c r="A2" s="38" t="s">
        <v>0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689</v>
      </c>
      <c r="G2" s="39" t="s">
        <v>691</v>
      </c>
    </row>
    <row r="3" spans="1:7">
      <c r="A3" s="118" t="s">
        <v>692</v>
      </c>
      <c r="B3" s="118"/>
      <c r="C3" s="119"/>
      <c r="D3" s="120"/>
      <c r="E3" s="120"/>
    </row>
    <row r="6" spans="1:7">
      <c r="A6" s="2" t="s">
        <v>6</v>
      </c>
    </row>
    <row r="7" spans="1:7">
      <c r="A7" s="3"/>
    </row>
    <row r="8" spans="1:7">
      <c r="A8" s="3" t="s">
        <v>7</v>
      </c>
    </row>
    <row r="9" spans="1:7">
      <c r="A9" s="3" t="s">
        <v>8</v>
      </c>
    </row>
    <row r="10" spans="1:7">
      <c r="A10" s="3" t="s">
        <v>9</v>
      </c>
    </row>
    <row r="11" spans="1:7">
      <c r="A11" s="3" t="s">
        <v>10</v>
      </c>
    </row>
    <row r="12" spans="1:7">
      <c r="A12" s="3" t="s">
        <v>11</v>
      </c>
    </row>
    <row r="13" spans="1:7">
      <c r="A13" s="3" t="s">
        <v>12</v>
      </c>
    </row>
    <row r="17" spans="10:10">
      <c r="J17" t="s">
        <v>708</v>
      </c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scale="83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1"/>
  <sheetViews>
    <sheetView showGridLines="0" zoomScale="75" workbookViewId="0">
      <selection activeCell="B6" sqref="B6"/>
    </sheetView>
  </sheetViews>
  <sheetFormatPr defaultColWidth="8" defaultRowHeight="18"/>
  <cols>
    <col min="1" max="1" width="2.125" style="150" customWidth="1"/>
    <col min="2" max="2" width="19.125" style="150" customWidth="1"/>
    <col min="3" max="4" width="16.125" style="189" customWidth="1"/>
    <col min="5" max="5" width="2.25" style="150" customWidth="1"/>
    <col min="6" max="7" width="8" style="150"/>
    <col min="8" max="8" width="7.5" style="150" bestFit="1" customWidth="1"/>
    <col min="9" max="9" width="15.25" style="150" bestFit="1" customWidth="1"/>
    <col min="10" max="10" width="12.875" style="150" bestFit="1" customWidth="1"/>
    <col min="11" max="11" width="3.375" style="150" bestFit="1" customWidth="1"/>
    <col min="12" max="12" width="6.75" style="150" bestFit="1" customWidth="1"/>
    <col min="13" max="13" width="7.25" style="150" bestFit="1" customWidth="1"/>
    <col min="14" max="14" width="3.125" style="150" bestFit="1" customWidth="1"/>
    <col min="15" max="15" width="8" style="150"/>
    <col min="16" max="16" width="3.375" style="150" bestFit="1" customWidth="1"/>
    <col min="17" max="17" width="6.75" style="150" bestFit="1" customWidth="1"/>
    <col min="18" max="18" width="6.875" style="150" bestFit="1" customWidth="1"/>
    <col min="19" max="256" width="8" style="150"/>
    <col min="257" max="257" width="2.125" style="150" customWidth="1"/>
    <col min="258" max="258" width="19.125" style="150" customWidth="1"/>
    <col min="259" max="260" width="16.125" style="150" customWidth="1"/>
    <col min="261" max="261" width="2.25" style="150" customWidth="1"/>
    <col min="262" max="263" width="8" style="150"/>
    <col min="264" max="264" width="7.5" style="150" bestFit="1" customWidth="1"/>
    <col min="265" max="265" width="15.25" style="150" bestFit="1" customWidth="1"/>
    <col min="266" max="266" width="12.875" style="150" bestFit="1" customWidth="1"/>
    <col min="267" max="267" width="3.375" style="150" bestFit="1" customWidth="1"/>
    <col min="268" max="268" width="6.75" style="150" bestFit="1" customWidth="1"/>
    <col min="269" max="269" width="7.25" style="150" bestFit="1" customWidth="1"/>
    <col min="270" max="270" width="3.125" style="150" bestFit="1" customWidth="1"/>
    <col min="271" max="271" width="8" style="150"/>
    <col min="272" max="272" width="3.375" style="150" bestFit="1" customWidth="1"/>
    <col min="273" max="273" width="6.75" style="150" bestFit="1" customWidth="1"/>
    <col min="274" max="274" width="6.875" style="150" bestFit="1" customWidth="1"/>
    <col min="275" max="512" width="8" style="150"/>
    <col min="513" max="513" width="2.125" style="150" customWidth="1"/>
    <col min="514" max="514" width="19.125" style="150" customWidth="1"/>
    <col min="515" max="516" width="16.125" style="150" customWidth="1"/>
    <col min="517" max="517" width="2.25" style="150" customWidth="1"/>
    <col min="518" max="519" width="8" style="150"/>
    <col min="520" max="520" width="7.5" style="150" bestFit="1" customWidth="1"/>
    <col min="521" max="521" width="15.25" style="150" bestFit="1" customWidth="1"/>
    <col min="522" max="522" width="12.875" style="150" bestFit="1" customWidth="1"/>
    <col min="523" max="523" width="3.375" style="150" bestFit="1" customWidth="1"/>
    <col min="524" max="524" width="6.75" style="150" bestFit="1" customWidth="1"/>
    <col min="525" max="525" width="7.25" style="150" bestFit="1" customWidth="1"/>
    <col min="526" max="526" width="3.125" style="150" bestFit="1" customWidth="1"/>
    <col min="527" max="527" width="8" style="150"/>
    <col min="528" max="528" width="3.375" style="150" bestFit="1" customWidth="1"/>
    <col min="529" max="529" width="6.75" style="150" bestFit="1" customWidth="1"/>
    <col min="530" max="530" width="6.875" style="150" bestFit="1" customWidth="1"/>
    <col min="531" max="768" width="8" style="150"/>
    <col min="769" max="769" width="2.125" style="150" customWidth="1"/>
    <col min="770" max="770" width="19.125" style="150" customWidth="1"/>
    <col min="771" max="772" width="16.125" style="150" customWidth="1"/>
    <col min="773" max="773" width="2.25" style="150" customWidth="1"/>
    <col min="774" max="775" width="8" style="150"/>
    <col min="776" max="776" width="7.5" style="150" bestFit="1" customWidth="1"/>
    <col min="777" max="777" width="15.25" style="150" bestFit="1" customWidth="1"/>
    <col min="778" max="778" width="12.875" style="150" bestFit="1" customWidth="1"/>
    <col min="779" max="779" width="3.375" style="150" bestFit="1" customWidth="1"/>
    <col min="780" max="780" width="6.75" style="150" bestFit="1" customWidth="1"/>
    <col min="781" max="781" width="7.25" style="150" bestFit="1" customWidth="1"/>
    <col min="782" max="782" width="3.125" style="150" bestFit="1" customWidth="1"/>
    <col min="783" max="783" width="8" style="150"/>
    <col min="784" max="784" width="3.375" style="150" bestFit="1" customWidth="1"/>
    <col min="785" max="785" width="6.75" style="150" bestFit="1" customWidth="1"/>
    <col min="786" max="786" width="6.875" style="150" bestFit="1" customWidth="1"/>
    <col min="787" max="1024" width="8" style="150"/>
    <col min="1025" max="1025" width="2.125" style="150" customWidth="1"/>
    <col min="1026" max="1026" width="19.125" style="150" customWidth="1"/>
    <col min="1027" max="1028" width="16.125" style="150" customWidth="1"/>
    <col min="1029" max="1029" width="2.25" style="150" customWidth="1"/>
    <col min="1030" max="1031" width="8" style="150"/>
    <col min="1032" max="1032" width="7.5" style="150" bestFit="1" customWidth="1"/>
    <col min="1033" max="1033" width="15.25" style="150" bestFit="1" customWidth="1"/>
    <col min="1034" max="1034" width="12.875" style="150" bestFit="1" customWidth="1"/>
    <col min="1035" max="1035" width="3.375" style="150" bestFit="1" customWidth="1"/>
    <col min="1036" max="1036" width="6.75" style="150" bestFit="1" customWidth="1"/>
    <col min="1037" max="1037" width="7.25" style="150" bestFit="1" customWidth="1"/>
    <col min="1038" max="1038" width="3.125" style="150" bestFit="1" customWidth="1"/>
    <col min="1039" max="1039" width="8" style="150"/>
    <col min="1040" max="1040" width="3.375" style="150" bestFit="1" customWidth="1"/>
    <col min="1041" max="1041" width="6.75" style="150" bestFit="1" customWidth="1"/>
    <col min="1042" max="1042" width="6.875" style="150" bestFit="1" customWidth="1"/>
    <col min="1043" max="1280" width="8" style="150"/>
    <col min="1281" max="1281" width="2.125" style="150" customWidth="1"/>
    <col min="1282" max="1282" width="19.125" style="150" customWidth="1"/>
    <col min="1283" max="1284" width="16.125" style="150" customWidth="1"/>
    <col min="1285" max="1285" width="2.25" style="150" customWidth="1"/>
    <col min="1286" max="1287" width="8" style="150"/>
    <col min="1288" max="1288" width="7.5" style="150" bestFit="1" customWidth="1"/>
    <col min="1289" max="1289" width="15.25" style="150" bestFit="1" customWidth="1"/>
    <col min="1290" max="1290" width="12.875" style="150" bestFit="1" customWidth="1"/>
    <col min="1291" max="1291" width="3.375" style="150" bestFit="1" customWidth="1"/>
    <col min="1292" max="1292" width="6.75" style="150" bestFit="1" customWidth="1"/>
    <col min="1293" max="1293" width="7.25" style="150" bestFit="1" customWidth="1"/>
    <col min="1294" max="1294" width="3.125" style="150" bestFit="1" customWidth="1"/>
    <col min="1295" max="1295" width="8" style="150"/>
    <col min="1296" max="1296" width="3.375" style="150" bestFit="1" customWidth="1"/>
    <col min="1297" max="1297" width="6.75" style="150" bestFit="1" customWidth="1"/>
    <col min="1298" max="1298" width="6.875" style="150" bestFit="1" customWidth="1"/>
    <col min="1299" max="1536" width="8" style="150"/>
    <col min="1537" max="1537" width="2.125" style="150" customWidth="1"/>
    <col min="1538" max="1538" width="19.125" style="150" customWidth="1"/>
    <col min="1539" max="1540" width="16.125" style="150" customWidth="1"/>
    <col min="1541" max="1541" width="2.25" style="150" customWidth="1"/>
    <col min="1542" max="1543" width="8" style="150"/>
    <col min="1544" max="1544" width="7.5" style="150" bestFit="1" customWidth="1"/>
    <col min="1545" max="1545" width="15.25" style="150" bestFit="1" customWidth="1"/>
    <col min="1546" max="1546" width="12.875" style="150" bestFit="1" customWidth="1"/>
    <col min="1547" max="1547" width="3.375" style="150" bestFit="1" customWidth="1"/>
    <col min="1548" max="1548" width="6.75" style="150" bestFit="1" customWidth="1"/>
    <col min="1549" max="1549" width="7.25" style="150" bestFit="1" customWidth="1"/>
    <col min="1550" max="1550" width="3.125" style="150" bestFit="1" customWidth="1"/>
    <col min="1551" max="1551" width="8" style="150"/>
    <col min="1552" max="1552" width="3.375" style="150" bestFit="1" customWidth="1"/>
    <col min="1553" max="1553" width="6.75" style="150" bestFit="1" customWidth="1"/>
    <col min="1554" max="1554" width="6.875" style="150" bestFit="1" customWidth="1"/>
    <col min="1555" max="1792" width="8" style="150"/>
    <col min="1793" max="1793" width="2.125" style="150" customWidth="1"/>
    <col min="1794" max="1794" width="19.125" style="150" customWidth="1"/>
    <col min="1795" max="1796" width="16.125" style="150" customWidth="1"/>
    <col min="1797" max="1797" width="2.25" style="150" customWidth="1"/>
    <col min="1798" max="1799" width="8" style="150"/>
    <col min="1800" max="1800" width="7.5" style="150" bestFit="1" customWidth="1"/>
    <col min="1801" max="1801" width="15.25" style="150" bestFit="1" customWidth="1"/>
    <col min="1802" max="1802" width="12.875" style="150" bestFit="1" customWidth="1"/>
    <col min="1803" max="1803" width="3.375" style="150" bestFit="1" customWidth="1"/>
    <col min="1804" max="1804" width="6.75" style="150" bestFit="1" customWidth="1"/>
    <col min="1805" max="1805" width="7.25" style="150" bestFit="1" customWidth="1"/>
    <col min="1806" max="1806" width="3.125" style="150" bestFit="1" customWidth="1"/>
    <col min="1807" max="1807" width="8" style="150"/>
    <col min="1808" max="1808" width="3.375" style="150" bestFit="1" customWidth="1"/>
    <col min="1809" max="1809" width="6.75" style="150" bestFit="1" customWidth="1"/>
    <col min="1810" max="1810" width="6.875" style="150" bestFit="1" customWidth="1"/>
    <col min="1811" max="2048" width="8" style="150"/>
    <col min="2049" max="2049" width="2.125" style="150" customWidth="1"/>
    <col min="2050" max="2050" width="19.125" style="150" customWidth="1"/>
    <col min="2051" max="2052" width="16.125" style="150" customWidth="1"/>
    <col min="2053" max="2053" width="2.25" style="150" customWidth="1"/>
    <col min="2054" max="2055" width="8" style="150"/>
    <col min="2056" max="2056" width="7.5" style="150" bestFit="1" customWidth="1"/>
    <col min="2057" max="2057" width="15.25" style="150" bestFit="1" customWidth="1"/>
    <col min="2058" max="2058" width="12.875" style="150" bestFit="1" customWidth="1"/>
    <col min="2059" max="2059" width="3.375" style="150" bestFit="1" customWidth="1"/>
    <col min="2060" max="2060" width="6.75" style="150" bestFit="1" customWidth="1"/>
    <col min="2061" max="2061" width="7.25" style="150" bestFit="1" customWidth="1"/>
    <col min="2062" max="2062" width="3.125" style="150" bestFit="1" customWidth="1"/>
    <col min="2063" max="2063" width="8" style="150"/>
    <col min="2064" max="2064" width="3.375" style="150" bestFit="1" customWidth="1"/>
    <col min="2065" max="2065" width="6.75" style="150" bestFit="1" customWidth="1"/>
    <col min="2066" max="2066" width="6.875" style="150" bestFit="1" customWidth="1"/>
    <col min="2067" max="2304" width="8" style="150"/>
    <col min="2305" max="2305" width="2.125" style="150" customWidth="1"/>
    <col min="2306" max="2306" width="19.125" style="150" customWidth="1"/>
    <col min="2307" max="2308" width="16.125" style="150" customWidth="1"/>
    <col min="2309" max="2309" width="2.25" style="150" customWidth="1"/>
    <col min="2310" max="2311" width="8" style="150"/>
    <col min="2312" max="2312" width="7.5" style="150" bestFit="1" customWidth="1"/>
    <col min="2313" max="2313" width="15.25" style="150" bestFit="1" customWidth="1"/>
    <col min="2314" max="2314" width="12.875" style="150" bestFit="1" customWidth="1"/>
    <col min="2315" max="2315" width="3.375" style="150" bestFit="1" customWidth="1"/>
    <col min="2316" max="2316" width="6.75" style="150" bestFit="1" customWidth="1"/>
    <col min="2317" max="2317" width="7.25" style="150" bestFit="1" customWidth="1"/>
    <col min="2318" max="2318" width="3.125" style="150" bestFit="1" customWidth="1"/>
    <col min="2319" max="2319" width="8" style="150"/>
    <col min="2320" max="2320" width="3.375" style="150" bestFit="1" customWidth="1"/>
    <col min="2321" max="2321" width="6.75" style="150" bestFit="1" customWidth="1"/>
    <col min="2322" max="2322" width="6.875" style="150" bestFit="1" customWidth="1"/>
    <col min="2323" max="2560" width="8" style="150"/>
    <col min="2561" max="2561" width="2.125" style="150" customWidth="1"/>
    <col min="2562" max="2562" width="19.125" style="150" customWidth="1"/>
    <col min="2563" max="2564" width="16.125" style="150" customWidth="1"/>
    <col min="2565" max="2565" width="2.25" style="150" customWidth="1"/>
    <col min="2566" max="2567" width="8" style="150"/>
    <col min="2568" max="2568" width="7.5" style="150" bestFit="1" customWidth="1"/>
    <col min="2569" max="2569" width="15.25" style="150" bestFit="1" customWidth="1"/>
    <col min="2570" max="2570" width="12.875" style="150" bestFit="1" customWidth="1"/>
    <col min="2571" max="2571" width="3.375" style="150" bestFit="1" customWidth="1"/>
    <col min="2572" max="2572" width="6.75" style="150" bestFit="1" customWidth="1"/>
    <col min="2573" max="2573" width="7.25" style="150" bestFit="1" customWidth="1"/>
    <col min="2574" max="2574" width="3.125" style="150" bestFit="1" customWidth="1"/>
    <col min="2575" max="2575" width="8" style="150"/>
    <col min="2576" max="2576" width="3.375" style="150" bestFit="1" customWidth="1"/>
    <col min="2577" max="2577" width="6.75" style="150" bestFit="1" customWidth="1"/>
    <col min="2578" max="2578" width="6.875" style="150" bestFit="1" customWidth="1"/>
    <col min="2579" max="2816" width="8" style="150"/>
    <col min="2817" max="2817" width="2.125" style="150" customWidth="1"/>
    <col min="2818" max="2818" width="19.125" style="150" customWidth="1"/>
    <col min="2819" max="2820" width="16.125" style="150" customWidth="1"/>
    <col min="2821" max="2821" width="2.25" style="150" customWidth="1"/>
    <col min="2822" max="2823" width="8" style="150"/>
    <col min="2824" max="2824" width="7.5" style="150" bestFit="1" customWidth="1"/>
    <col min="2825" max="2825" width="15.25" style="150" bestFit="1" customWidth="1"/>
    <col min="2826" max="2826" width="12.875" style="150" bestFit="1" customWidth="1"/>
    <col min="2827" max="2827" width="3.375" style="150" bestFit="1" customWidth="1"/>
    <col min="2828" max="2828" width="6.75" style="150" bestFit="1" customWidth="1"/>
    <col min="2829" max="2829" width="7.25" style="150" bestFit="1" customWidth="1"/>
    <col min="2830" max="2830" width="3.125" style="150" bestFit="1" customWidth="1"/>
    <col min="2831" max="2831" width="8" style="150"/>
    <col min="2832" max="2832" width="3.375" style="150" bestFit="1" customWidth="1"/>
    <col min="2833" max="2833" width="6.75" style="150" bestFit="1" customWidth="1"/>
    <col min="2834" max="2834" width="6.875" style="150" bestFit="1" customWidth="1"/>
    <col min="2835" max="3072" width="8" style="150"/>
    <col min="3073" max="3073" width="2.125" style="150" customWidth="1"/>
    <col min="3074" max="3074" width="19.125" style="150" customWidth="1"/>
    <col min="3075" max="3076" width="16.125" style="150" customWidth="1"/>
    <col min="3077" max="3077" width="2.25" style="150" customWidth="1"/>
    <col min="3078" max="3079" width="8" style="150"/>
    <col min="3080" max="3080" width="7.5" style="150" bestFit="1" customWidth="1"/>
    <col min="3081" max="3081" width="15.25" style="150" bestFit="1" customWidth="1"/>
    <col min="3082" max="3082" width="12.875" style="150" bestFit="1" customWidth="1"/>
    <col min="3083" max="3083" width="3.375" style="150" bestFit="1" customWidth="1"/>
    <col min="3084" max="3084" width="6.75" style="150" bestFit="1" customWidth="1"/>
    <col min="3085" max="3085" width="7.25" style="150" bestFit="1" customWidth="1"/>
    <col min="3086" max="3086" width="3.125" style="150" bestFit="1" customWidth="1"/>
    <col min="3087" max="3087" width="8" style="150"/>
    <col min="3088" max="3088" width="3.375" style="150" bestFit="1" customWidth="1"/>
    <col min="3089" max="3089" width="6.75" style="150" bestFit="1" customWidth="1"/>
    <col min="3090" max="3090" width="6.875" style="150" bestFit="1" customWidth="1"/>
    <col min="3091" max="3328" width="8" style="150"/>
    <col min="3329" max="3329" width="2.125" style="150" customWidth="1"/>
    <col min="3330" max="3330" width="19.125" style="150" customWidth="1"/>
    <col min="3331" max="3332" width="16.125" style="150" customWidth="1"/>
    <col min="3333" max="3333" width="2.25" style="150" customWidth="1"/>
    <col min="3334" max="3335" width="8" style="150"/>
    <col min="3336" max="3336" width="7.5" style="150" bestFit="1" customWidth="1"/>
    <col min="3337" max="3337" width="15.25" style="150" bestFit="1" customWidth="1"/>
    <col min="3338" max="3338" width="12.875" style="150" bestFit="1" customWidth="1"/>
    <col min="3339" max="3339" width="3.375" style="150" bestFit="1" customWidth="1"/>
    <col min="3340" max="3340" width="6.75" style="150" bestFit="1" customWidth="1"/>
    <col min="3341" max="3341" width="7.25" style="150" bestFit="1" customWidth="1"/>
    <col min="3342" max="3342" width="3.125" style="150" bestFit="1" customWidth="1"/>
    <col min="3343" max="3343" width="8" style="150"/>
    <col min="3344" max="3344" width="3.375" style="150" bestFit="1" customWidth="1"/>
    <col min="3345" max="3345" width="6.75" style="150" bestFit="1" customWidth="1"/>
    <col min="3346" max="3346" width="6.875" style="150" bestFit="1" customWidth="1"/>
    <col min="3347" max="3584" width="8" style="150"/>
    <col min="3585" max="3585" width="2.125" style="150" customWidth="1"/>
    <col min="3586" max="3586" width="19.125" style="150" customWidth="1"/>
    <col min="3587" max="3588" width="16.125" style="150" customWidth="1"/>
    <col min="3589" max="3589" width="2.25" style="150" customWidth="1"/>
    <col min="3590" max="3591" width="8" style="150"/>
    <col min="3592" max="3592" width="7.5" style="150" bestFit="1" customWidth="1"/>
    <col min="3593" max="3593" width="15.25" style="150" bestFit="1" customWidth="1"/>
    <col min="3594" max="3594" width="12.875" style="150" bestFit="1" customWidth="1"/>
    <col min="3595" max="3595" width="3.375" style="150" bestFit="1" customWidth="1"/>
    <col min="3596" max="3596" width="6.75" style="150" bestFit="1" customWidth="1"/>
    <col min="3597" max="3597" width="7.25" style="150" bestFit="1" customWidth="1"/>
    <col min="3598" max="3598" width="3.125" style="150" bestFit="1" customWidth="1"/>
    <col min="3599" max="3599" width="8" style="150"/>
    <col min="3600" max="3600" width="3.375" style="150" bestFit="1" customWidth="1"/>
    <col min="3601" max="3601" width="6.75" style="150" bestFit="1" customWidth="1"/>
    <col min="3602" max="3602" width="6.875" style="150" bestFit="1" customWidth="1"/>
    <col min="3603" max="3840" width="8" style="150"/>
    <col min="3841" max="3841" width="2.125" style="150" customWidth="1"/>
    <col min="3842" max="3842" width="19.125" style="150" customWidth="1"/>
    <col min="3843" max="3844" width="16.125" style="150" customWidth="1"/>
    <col min="3845" max="3845" width="2.25" style="150" customWidth="1"/>
    <col min="3846" max="3847" width="8" style="150"/>
    <col min="3848" max="3848" width="7.5" style="150" bestFit="1" customWidth="1"/>
    <col min="3849" max="3849" width="15.25" style="150" bestFit="1" customWidth="1"/>
    <col min="3850" max="3850" width="12.875" style="150" bestFit="1" customWidth="1"/>
    <col min="3851" max="3851" width="3.375" style="150" bestFit="1" customWidth="1"/>
    <col min="3852" max="3852" width="6.75" style="150" bestFit="1" customWidth="1"/>
    <col min="3853" max="3853" width="7.25" style="150" bestFit="1" customWidth="1"/>
    <col min="3854" max="3854" width="3.125" style="150" bestFit="1" customWidth="1"/>
    <col min="3855" max="3855" width="8" style="150"/>
    <col min="3856" max="3856" width="3.375" style="150" bestFit="1" customWidth="1"/>
    <col min="3857" max="3857" width="6.75" style="150" bestFit="1" customWidth="1"/>
    <col min="3858" max="3858" width="6.875" style="150" bestFit="1" customWidth="1"/>
    <col min="3859" max="4096" width="8" style="150"/>
    <col min="4097" max="4097" width="2.125" style="150" customWidth="1"/>
    <col min="4098" max="4098" width="19.125" style="150" customWidth="1"/>
    <col min="4099" max="4100" width="16.125" style="150" customWidth="1"/>
    <col min="4101" max="4101" width="2.25" style="150" customWidth="1"/>
    <col min="4102" max="4103" width="8" style="150"/>
    <col min="4104" max="4104" width="7.5" style="150" bestFit="1" customWidth="1"/>
    <col min="4105" max="4105" width="15.25" style="150" bestFit="1" customWidth="1"/>
    <col min="4106" max="4106" width="12.875" style="150" bestFit="1" customWidth="1"/>
    <col min="4107" max="4107" width="3.375" style="150" bestFit="1" customWidth="1"/>
    <col min="4108" max="4108" width="6.75" style="150" bestFit="1" customWidth="1"/>
    <col min="4109" max="4109" width="7.25" style="150" bestFit="1" customWidth="1"/>
    <col min="4110" max="4110" width="3.125" style="150" bestFit="1" customWidth="1"/>
    <col min="4111" max="4111" width="8" style="150"/>
    <col min="4112" max="4112" width="3.375" style="150" bestFit="1" customWidth="1"/>
    <col min="4113" max="4113" width="6.75" style="150" bestFit="1" customWidth="1"/>
    <col min="4114" max="4114" width="6.875" style="150" bestFit="1" customWidth="1"/>
    <col min="4115" max="4352" width="8" style="150"/>
    <col min="4353" max="4353" width="2.125" style="150" customWidth="1"/>
    <col min="4354" max="4354" width="19.125" style="150" customWidth="1"/>
    <col min="4355" max="4356" width="16.125" style="150" customWidth="1"/>
    <col min="4357" max="4357" width="2.25" style="150" customWidth="1"/>
    <col min="4358" max="4359" width="8" style="150"/>
    <col min="4360" max="4360" width="7.5" style="150" bestFit="1" customWidth="1"/>
    <col min="4361" max="4361" width="15.25" style="150" bestFit="1" customWidth="1"/>
    <col min="4362" max="4362" width="12.875" style="150" bestFit="1" customWidth="1"/>
    <col min="4363" max="4363" width="3.375" style="150" bestFit="1" customWidth="1"/>
    <col min="4364" max="4364" width="6.75" style="150" bestFit="1" customWidth="1"/>
    <col min="4365" max="4365" width="7.25" style="150" bestFit="1" customWidth="1"/>
    <col min="4366" max="4366" width="3.125" style="150" bestFit="1" customWidth="1"/>
    <col min="4367" max="4367" width="8" style="150"/>
    <col min="4368" max="4368" width="3.375" style="150" bestFit="1" customWidth="1"/>
    <col min="4369" max="4369" width="6.75" style="150" bestFit="1" customWidth="1"/>
    <col min="4370" max="4370" width="6.875" style="150" bestFit="1" customWidth="1"/>
    <col min="4371" max="4608" width="8" style="150"/>
    <col min="4609" max="4609" width="2.125" style="150" customWidth="1"/>
    <col min="4610" max="4610" width="19.125" style="150" customWidth="1"/>
    <col min="4611" max="4612" width="16.125" style="150" customWidth="1"/>
    <col min="4613" max="4613" width="2.25" style="150" customWidth="1"/>
    <col min="4614" max="4615" width="8" style="150"/>
    <col min="4616" max="4616" width="7.5" style="150" bestFit="1" customWidth="1"/>
    <col min="4617" max="4617" width="15.25" style="150" bestFit="1" customWidth="1"/>
    <col min="4618" max="4618" width="12.875" style="150" bestFit="1" customWidth="1"/>
    <col min="4619" max="4619" width="3.375" style="150" bestFit="1" customWidth="1"/>
    <col min="4620" max="4620" width="6.75" style="150" bestFit="1" customWidth="1"/>
    <col min="4621" max="4621" width="7.25" style="150" bestFit="1" customWidth="1"/>
    <col min="4622" max="4622" width="3.125" style="150" bestFit="1" customWidth="1"/>
    <col min="4623" max="4623" width="8" style="150"/>
    <col min="4624" max="4624" width="3.375" style="150" bestFit="1" customWidth="1"/>
    <col min="4625" max="4625" width="6.75" style="150" bestFit="1" customWidth="1"/>
    <col min="4626" max="4626" width="6.875" style="150" bestFit="1" customWidth="1"/>
    <col min="4627" max="4864" width="8" style="150"/>
    <col min="4865" max="4865" width="2.125" style="150" customWidth="1"/>
    <col min="4866" max="4866" width="19.125" style="150" customWidth="1"/>
    <col min="4867" max="4868" width="16.125" style="150" customWidth="1"/>
    <col min="4869" max="4869" width="2.25" style="150" customWidth="1"/>
    <col min="4870" max="4871" width="8" style="150"/>
    <col min="4872" max="4872" width="7.5" style="150" bestFit="1" customWidth="1"/>
    <col min="4873" max="4873" width="15.25" style="150" bestFit="1" customWidth="1"/>
    <col min="4874" max="4874" width="12.875" style="150" bestFit="1" customWidth="1"/>
    <col min="4875" max="4875" width="3.375" style="150" bestFit="1" customWidth="1"/>
    <col min="4876" max="4876" width="6.75" style="150" bestFit="1" customWidth="1"/>
    <col min="4877" max="4877" width="7.25" style="150" bestFit="1" customWidth="1"/>
    <col min="4878" max="4878" width="3.125" style="150" bestFit="1" customWidth="1"/>
    <col min="4879" max="4879" width="8" style="150"/>
    <col min="4880" max="4880" width="3.375" style="150" bestFit="1" customWidth="1"/>
    <col min="4881" max="4881" width="6.75" style="150" bestFit="1" customWidth="1"/>
    <col min="4882" max="4882" width="6.875" style="150" bestFit="1" customWidth="1"/>
    <col min="4883" max="5120" width="8" style="150"/>
    <col min="5121" max="5121" width="2.125" style="150" customWidth="1"/>
    <col min="5122" max="5122" width="19.125" style="150" customWidth="1"/>
    <col min="5123" max="5124" width="16.125" style="150" customWidth="1"/>
    <col min="5125" max="5125" width="2.25" style="150" customWidth="1"/>
    <col min="5126" max="5127" width="8" style="150"/>
    <col min="5128" max="5128" width="7.5" style="150" bestFit="1" customWidth="1"/>
    <col min="5129" max="5129" width="15.25" style="150" bestFit="1" customWidth="1"/>
    <col min="5130" max="5130" width="12.875" style="150" bestFit="1" customWidth="1"/>
    <col min="5131" max="5131" width="3.375" style="150" bestFit="1" customWidth="1"/>
    <col min="5132" max="5132" width="6.75" style="150" bestFit="1" customWidth="1"/>
    <col min="5133" max="5133" width="7.25" style="150" bestFit="1" customWidth="1"/>
    <col min="5134" max="5134" width="3.125" style="150" bestFit="1" customWidth="1"/>
    <col min="5135" max="5135" width="8" style="150"/>
    <col min="5136" max="5136" width="3.375" style="150" bestFit="1" customWidth="1"/>
    <col min="5137" max="5137" width="6.75" style="150" bestFit="1" customWidth="1"/>
    <col min="5138" max="5138" width="6.875" style="150" bestFit="1" customWidth="1"/>
    <col min="5139" max="5376" width="8" style="150"/>
    <col min="5377" max="5377" width="2.125" style="150" customWidth="1"/>
    <col min="5378" max="5378" width="19.125" style="150" customWidth="1"/>
    <col min="5379" max="5380" width="16.125" style="150" customWidth="1"/>
    <col min="5381" max="5381" width="2.25" style="150" customWidth="1"/>
    <col min="5382" max="5383" width="8" style="150"/>
    <col min="5384" max="5384" width="7.5" style="150" bestFit="1" customWidth="1"/>
    <col min="5385" max="5385" width="15.25" style="150" bestFit="1" customWidth="1"/>
    <col min="5386" max="5386" width="12.875" style="150" bestFit="1" customWidth="1"/>
    <col min="5387" max="5387" width="3.375" style="150" bestFit="1" customWidth="1"/>
    <col min="5388" max="5388" width="6.75" style="150" bestFit="1" customWidth="1"/>
    <col min="5389" max="5389" width="7.25" style="150" bestFit="1" customWidth="1"/>
    <col min="5390" max="5390" width="3.125" style="150" bestFit="1" customWidth="1"/>
    <col min="5391" max="5391" width="8" style="150"/>
    <col min="5392" max="5392" width="3.375" style="150" bestFit="1" customWidth="1"/>
    <col min="5393" max="5393" width="6.75" style="150" bestFit="1" customWidth="1"/>
    <col min="5394" max="5394" width="6.875" style="150" bestFit="1" customWidth="1"/>
    <col min="5395" max="5632" width="8" style="150"/>
    <col min="5633" max="5633" width="2.125" style="150" customWidth="1"/>
    <col min="5634" max="5634" width="19.125" style="150" customWidth="1"/>
    <col min="5635" max="5636" width="16.125" style="150" customWidth="1"/>
    <col min="5637" max="5637" width="2.25" style="150" customWidth="1"/>
    <col min="5638" max="5639" width="8" style="150"/>
    <col min="5640" max="5640" width="7.5" style="150" bestFit="1" customWidth="1"/>
    <col min="5641" max="5641" width="15.25" style="150" bestFit="1" customWidth="1"/>
    <col min="5642" max="5642" width="12.875" style="150" bestFit="1" customWidth="1"/>
    <col min="5643" max="5643" width="3.375" style="150" bestFit="1" customWidth="1"/>
    <col min="5644" max="5644" width="6.75" style="150" bestFit="1" customWidth="1"/>
    <col min="5645" max="5645" width="7.25" style="150" bestFit="1" customWidth="1"/>
    <col min="5646" max="5646" width="3.125" style="150" bestFit="1" customWidth="1"/>
    <col min="5647" max="5647" width="8" style="150"/>
    <col min="5648" max="5648" width="3.375" style="150" bestFit="1" customWidth="1"/>
    <col min="5649" max="5649" width="6.75" style="150" bestFit="1" customWidth="1"/>
    <col min="5650" max="5650" width="6.875" style="150" bestFit="1" customWidth="1"/>
    <col min="5651" max="5888" width="8" style="150"/>
    <col min="5889" max="5889" width="2.125" style="150" customWidth="1"/>
    <col min="5890" max="5890" width="19.125" style="150" customWidth="1"/>
    <col min="5891" max="5892" width="16.125" style="150" customWidth="1"/>
    <col min="5893" max="5893" width="2.25" style="150" customWidth="1"/>
    <col min="5894" max="5895" width="8" style="150"/>
    <col min="5896" max="5896" width="7.5" style="150" bestFit="1" customWidth="1"/>
    <col min="5897" max="5897" width="15.25" style="150" bestFit="1" customWidth="1"/>
    <col min="5898" max="5898" width="12.875" style="150" bestFit="1" customWidth="1"/>
    <col min="5899" max="5899" width="3.375" style="150" bestFit="1" customWidth="1"/>
    <col min="5900" max="5900" width="6.75" style="150" bestFit="1" customWidth="1"/>
    <col min="5901" max="5901" width="7.25" style="150" bestFit="1" customWidth="1"/>
    <col min="5902" max="5902" width="3.125" style="150" bestFit="1" customWidth="1"/>
    <col min="5903" max="5903" width="8" style="150"/>
    <col min="5904" max="5904" width="3.375" style="150" bestFit="1" customWidth="1"/>
    <col min="5905" max="5905" width="6.75" style="150" bestFit="1" customWidth="1"/>
    <col min="5906" max="5906" width="6.875" style="150" bestFit="1" customWidth="1"/>
    <col min="5907" max="6144" width="8" style="150"/>
    <col min="6145" max="6145" width="2.125" style="150" customWidth="1"/>
    <col min="6146" max="6146" width="19.125" style="150" customWidth="1"/>
    <col min="6147" max="6148" width="16.125" style="150" customWidth="1"/>
    <col min="6149" max="6149" width="2.25" style="150" customWidth="1"/>
    <col min="6150" max="6151" width="8" style="150"/>
    <col min="6152" max="6152" width="7.5" style="150" bestFit="1" customWidth="1"/>
    <col min="6153" max="6153" width="15.25" style="150" bestFit="1" customWidth="1"/>
    <col min="6154" max="6154" width="12.875" style="150" bestFit="1" customWidth="1"/>
    <col min="6155" max="6155" width="3.375" style="150" bestFit="1" customWidth="1"/>
    <col min="6156" max="6156" width="6.75" style="150" bestFit="1" customWidth="1"/>
    <col min="6157" max="6157" width="7.25" style="150" bestFit="1" customWidth="1"/>
    <col min="6158" max="6158" width="3.125" style="150" bestFit="1" customWidth="1"/>
    <col min="6159" max="6159" width="8" style="150"/>
    <col min="6160" max="6160" width="3.375" style="150" bestFit="1" customWidth="1"/>
    <col min="6161" max="6161" width="6.75" style="150" bestFit="1" customWidth="1"/>
    <col min="6162" max="6162" width="6.875" style="150" bestFit="1" customWidth="1"/>
    <col min="6163" max="6400" width="8" style="150"/>
    <col min="6401" max="6401" width="2.125" style="150" customWidth="1"/>
    <col min="6402" max="6402" width="19.125" style="150" customWidth="1"/>
    <col min="6403" max="6404" width="16.125" style="150" customWidth="1"/>
    <col min="6405" max="6405" width="2.25" style="150" customWidth="1"/>
    <col min="6406" max="6407" width="8" style="150"/>
    <col min="6408" max="6408" width="7.5" style="150" bestFit="1" customWidth="1"/>
    <col min="6409" max="6409" width="15.25" style="150" bestFit="1" customWidth="1"/>
    <col min="6410" max="6410" width="12.875" style="150" bestFit="1" customWidth="1"/>
    <col min="6411" max="6411" width="3.375" style="150" bestFit="1" customWidth="1"/>
    <col min="6412" max="6412" width="6.75" style="150" bestFit="1" customWidth="1"/>
    <col min="6413" max="6413" width="7.25" style="150" bestFit="1" customWidth="1"/>
    <col min="6414" max="6414" width="3.125" style="150" bestFit="1" customWidth="1"/>
    <col min="6415" max="6415" width="8" style="150"/>
    <col min="6416" max="6416" width="3.375" style="150" bestFit="1" customWidth="1"/>
    <col min="6417" max="6417" width="6.75" style="150" bestFit="1" customWidth="1"/>
    <col min="6418" max="6418" width="6.875" style="150" bestFit="1" customWidth="1"/>
    <col min="6419" max="6656" width="8" style="150"/>
    <col min="6657" max="6657" width="2.125" style="150" customWidth="1"/>
    <col min="6658" max="6658" width="19.125" style="150" customWidth="1"/>
    <col min="6659" max="6660" width="16.125" style="150" customWidth="1"/>
    <col min="6661" max="6661" width="2.25" style="150" customWidth="1"/>
    <col min="6662" max="6663" width="8" style="150"/>
    <col min="6664" max="6664" width="7.5" style="150" bestFit="1" customWidth="1"/>
    <col min="6665" max="6665" width="15.25" style="150" bestFit="1" customWidth="1"/>
    <col min="6666" max="6666" width="12.875" style="150" bestFit="1" customWidth="1"/>
    <col min="6667" max="6667" width="3.375" style="150" bestFit="1" customWidth="1"/>
    <col min="6668" max="6668" width="6.75" style="150" bestFit="1" customWidth="1"/>
    <col min="6669" max="6669" width="7.25" style="150" bestFit="1" customWidth="1"/>
    <col min="6670" max="6670" width="3.125" style="150" bestFit="1" customWidth="1"/>
    <col min="6671" max="6671" width="8" style="150"/>
    <col min="6672" max="6672" width="3.375" style="150" bestFit="1" customWidth="1"/>
    <col min="6673" max="6673" width="6.75" style="150" bestFit="1" customWidth="1"/>
    <col min="6674" max="6674" width="6.875" style="150" bestFit="1" customWidth="1"/>
    <col min="6675" max="6912" width="8" style="150"/>
    <col min="6913" max="6913" width="2.125" style="150" customWidth="1"/>
    <col min="6914" max="6914" width="19.125" style="150" customWidth="1"/>
    <col min="6915" max="6916" width="16.125" style="150" customWidth="1"/>
    <col min="6917" max="6917" width="2.25" style="150" customWidth="1"/>
    <col min="6918" max="6919" width="8" style="150"/>
    <col min="6920" max="6920" width="7.5" style="150" bestFit="1" customWidth="1"/>
    <col min="6921" max="6921" width="15.25" style="150" bestFit="1" customWidth="1"/>
    <col min="6922" max="6922" width="12.875" style="150" bestFit="1" customWidth="1"/>
    <col min="6923" max="6923" width="3.375" style="150" bestFit="1" customWidth="1"/>
    <col min="6924" max="6924" width="6.75" style="150" bestFit="1" customWidth="1"/>
    <col min="6925" max="6925" width="7.25" style="150" bestFit="1" customWidth="1"/>
    <col min="6926" max="6926" width="3.125" style="150" bestFit="1" customWidth="1"/>
    <col min="6927" max="6927" width="8" style="150"/>
    <col min="6928" max="6928" width="3.375" style="150" bestFit="1" customWidth="1"/>
    <col min="6929" max="6929" width="6.75" style="150" bestFit="1" customWidth="1"/>
    <col min="6930" max="6930" width="6.875" style="150" bestFit="1" customWidth="1"/>
    <col min="6931" max="7168" width="8" style="150"/>
    <col min="7169" max="7169" width="2.125" style="150" customWidth="1"/>
    <col min="7170" max="7170" width="19.125" style="150" customWidth="1"/>
    <col min="7171" max="7172" width="16.125" style="150" customWidth="1"/>
    <col min="7173" max="7173" width="2.25" style="150" customWidth="1"/>
    <col min="7174" max="7175" width="8" style="150"/>
    <col min="7176" max="7176" width="7.5" style="150" bestFit="1" customWidth="1"/>
    <col min="7177" max="7177" width="15.25" style="150" bestFit="1" customWidth="1"/>
    <col min="7178" max="7178" width="12.875" style="150" bestFit="1" customWidth="1"/>
    <col min="7179" max="7179" width="3.375" style="150" bestFit="1" customWidth="1"/>
    <col min="7180" max="7180" width="6.75" style="150" bestFit="1" customWidth="1"/>
    <col min="7181" max="7181" width="7.25" style="150" bestFit="1" customWidth="1"/>
    <col min="7182" max="7182" width="3.125" style="150" bestFit="1" customWidth="1"/>
    <col min="7183" max="7183" width="8" style="150"/>
    <col min="7184" max="7184" width="3.375" style="150" bestFit="1" customWidth="1"/>
    <col min="7185" max="7185" width="6.75" style="150" bestFit="1" customWidth="1"/>
    <col min="7186" max="7186" width="6.875" style="150" bestFit="1" customWidth="1"/>
    <col min="7187" max="7424" width="8" style="150"/>
    <col min="7425" max="7425" width="2.125" style="150" customWidth="1"/>
    <col min="7426" max="7426" width="19.125" style="150" customWidth="1"/>
    <col min="7427" max="7428" width="16.125" style="150" customWidth="1"/>
    <col min="7429" max="7429" width="2.25" style="150" customWidth="1"/>
    <col min="7430" max="7431" width="8" style="150"/>
    <col min="7432" max="7432" width="7.5" style="150" bestFit="1" customWidth="1"/>
    <col min="7433" max="7433" width="15.25" style="150" bestFit="1" customWidth="1"/>
    <col min="7434" max="7434" width="12.875" style="150" bestFit="1" customWidth="1"/>
    <col min="7435" max="7435" width="3.375" style="150" bestFit="1" customWidth="1"/>
    <col min="7436" max="7436" width="6.75" style="150" bestFit="1" customWidth="1"/>
    <col min="7437" max="7437" width="7.25" style="150" bestFit="1" customWidth="1"/>
    <col min="7438" max="7438" width="3.125" style="150" bestFit="1" customWidth="1"/>
    <col min="7439" max="7439" width="8" style="150"/>
    <col min="7440" max="7440" width="3.375" style="150" bestFit="1" customWidth="1"/>
    <col min="7441" max="7441" width="6.75" style="150" bestFit="1" customWidth="1"/>
    <col min="7442" max="7442" width="6.875" style="150" bestFit="1" customWidth="1"/>
    <col min="7443" max="7680" width="8" style="150"/>
    <col min="7681" max="7681" width="2.125" style="150" customWidth="1"/>
    <col min="7682" max="7682" width="19.125" style="150" customWidth="1"/>
    <col min="7683" max="7684" width="16.125" style="150" customWidth="1"/>
    <col min="7685" max="7685" width="2.25" style="150" customWidth="1"/>
    <col min="7686" max="7687" width="8" style="150"/>
    <col min="7688" max="7688" width="7.5" style="150" bestFit="1" customWidth="1"/>
    <col min="7689" max="7689" width="15.25" style="150" bestFit="1" customWidth="1"/>
    <col min="7690" max="7690" width="12.875" style="150" bestFit="1" customWidth="1"/>
    <col min="7691" max="7691" width="3.375" style="150" bestFit="1" customWidth="1"/>
    <col min="7692" max="7692" width="6.75" style="150" bestFit="1" customWidth="1"/>
    <col min="7693" max="7693" width="7.25" style="150" bestFit="1" customWidth="1"/>
    <col min="7694" max="7694" width="3.125" style="150" bestFit="1" customWidth="1"/>
    <col min="7695" max="7695" width="8" style="150"/>
    <col min="7696" max="7696" width="3.375" style="150" bestFit="1" customWidth="1"/>
    <col min="7697" max="7697" width="6.75" style="150" bestFit="1" customWidth="1"/>
    <col min="7698" max="7698" width="6.875" style="150" bestFit="1" customWidth="1"/>
    <col min="7699" max="7936" width="8" style="150"/>
    <col min="7937" max="7937" width="2.125" style="150" customWidth="1"/>
    <col min="7938" max="7938" width="19.125" style="150" customWidth="1"/>
    <col min="7939" max="7940" width="16.125" style="150" customWidth="1"/>
    <col min="7941" max="7941" width="2.25" style="150" customWidth="1"/>
    <col min="7942" max="7943" width="8" style="150"/>
    <col min="7944" max="7944" width="7.5" style="150" bestFit="1" customWidth="1"/>
    <col min="7945" max="7945" width="15.25" style="150" bestFit="1" customWidth="1"/>
    <col min="7946" max="7946" width="12.875" style="150" bestFit="1" customWidth="1"/>
    <col min="7947" max="7947" width="3.375" style="150" bestFit="1" customWidth="1"/>
    <col min="7948" max="7948" width="6.75" style="150" bestFit="1" customWidth="1"/>
    <col min="7949" max="7949" width="7.25" style="150" bestFit="1" customWidth="1"/>
    <col min="7950" max="7950" width="3.125" style="150" bestFit="1" customWidth="1"/>
    <col min="7951" max="7951" width="8" style="150"/>
    <col min="7952" max="7952" width="3.375" style="150" bestFit="1" customWidth="1"/>
    <col min="7953" max="7953" width="6.75" style="150" bestFit="1" customWidth="1"/>
    <col min="7954" max="7954" width="6.875" style="150" bestFit="1" customWidth="1"/>
    <col min="7955" max="8192" width="8" style="150"/>
    <col min="8193" max="8193" width="2.125" style="150" customWidth="1"/>
    <col min="8194" max="8194" width="19.125" style="150" customWidth="1"/>
    <col min="8195" max="8196" width="16.125" style="150" customWidth="1"/>
    <col min="8197" max="8197" width="2.25" style="150" customWidth="1"/>
    <col min="8198" max="8199" width="8" style="150"/>
    <col min="8200" max="8200" width="7.5" style="150" bestFit="1" customWidth="1"/>
    <col min="8201" max="8201" width="15.25" style="150" bestFit="1" customWidth="1"/>
    <col min="8202" max="8202" width="12.875" style="150" bestFit="1" customWidth="1"/>
    <col min="8203" max="8203" width="3.375" style="150" bestFit="1" customWidth="1"/>
    <col min="8204" max="8204" width="6.75" style="150" bestFit="1" customWidth="1"/>
    <col min="8205" max="8205" width="7.25" style="150" bestFit="1" customWidth="1"/>
    <col min="8206" max="8206" width="3.125" style="150" bestFit="1" customWidth="1"/>
    <col min="8207" max="8207" width="8" style="150"/>
    <col min="8208" max="8208" width="3.375" style="150" bestFit="1" customWidth="1"/>
    <col min="8209" max="8209" width="6.75" style="150" bestFit="1" customWidth="1"/>
    <col min="8210" max="8210" width="6.875" style="150" bestFit="1" customWidth="1"/>
    <col min="8211" max="8448" width="8" style="150"/>
    <col min="8449" max="8449" width="2.125" style="150" customWidth="1"/>
    <col min="8450" max="8450" width="19.125" style="150" customWidth="1"/>
    <col min="8451" max="8452" width="16.125" style="150" customWidth="1"/>
    <col min="8453" max="8453" width="2.25" style="150" customWidth="1"/>
    <col min="8454" max="8455" width="8" style="150"/>
    <col min="8456" max="8456" width="7.5" style="150" bestFit="1" customWidth="1"/>
    <col min="8457" max="8457" width="15.25" style="150" bestFit="1" customWidth="1"/>
    <col min="8458" max="8458" width="12.875" style="150" bestFit="1" customWidth="1"/>
    <col min="8459" max="8459" width="3.375" style="150" bestFit="1" customWidth="1"/>
    <col min="8460" max="8460" width="6.75" style="150" bestFit="1" customWidth="1"/>
    <col min="8461" max="8461" width="7.25" style="150" bestFit="1" customWidth="1"/>
    <col min="8462" max="8462" width="3.125" style="150" bestFit="1" customWidth="1"/>
    <col min="8463" max="8463" width="8" style="150"/>
    <col min="8464" max="8464" width="3.375" style="150" bestFit="1" customWidth="1"/>
    <col min="8465" max="8465" width="6.75" style="150" bestFit="1" customWidth="1"/>
    <col min="8466" max="8466" width="6.875" style="150" bestFit="1" customWidth="1"/>
    <col min="8467" max="8704" width="8" style="150"/>
    <col min="8705" max="8705" width="2.125" style="150" customWidth="1"/>
    <col min="8706" max="8706" width="19.125" style="150" customWidth="1"/>
    <col min="8707" max="8708" width="16.125" style="150" customWidth="1"/>
    <col min="8709" max="8709" width="2.25" style="150" customWidth="1"/>
    <col min="8710" max="8711" width="8" style="150"/>
    <col min="8712" max="8712" width="7.5" style="150" bestFit="1" customWidth="1"/>
    <col min="8713" max="8713" width="15.25" style="150" bestFit="1" customWidth="1"/>
    <col min="8714" max="8714" width="12.875" style="150" bestFit="1" customWidth="1"/>
    <col min="8715" max="8715" width="3.375" style="150" bestFit="1" customWidth="1"/>
    <col min="8716" max="8716" width="6.75" style="150" bestFit="1" customWidth="1"/>
    <col min="8717" max="8717" width="7.25" style="150" bestFit="1" customWidth="1"/>
    <col min="8718" max="8718" width="3.125" style="150" bestFit="1" customWidth="1"/>
    <col min="8719" max="8719" width="8" style="150"/>
    <col min="8720" max="8720" width="3.375" style="150" bestFit="1" customWidth="1"/>
    <col min="8721" max="8721" width="6.75" style="150" bestFit="1" customWidth="1"/>
    <col min="8722" max="8722" width="6.875" style="150" bestFit="1" customWidth="1"/>
    <col min="8723" max="8960" width="8" style="150"/>
    <col min="8961" max="8961" width="2.125" style="150" customWidth="1"/>
    <col min="8962" max="8962" width="19.125" style="150" customWidth="1"/>
    <col min="8963" max="8964" width="16.125" style="150" customWidth="1"/>
    <col min="8965" max="8965" width="2.25" style="150" customWidth="1"/>
    <col min="8966" max="8967" width="8" style="150"/>
    <col min="8968" max="8968" width="7.5" style="150" bestFit="1" customWidth="1"/>
    <col min="8969" max="8969" width="15.25" style="150" bestFit="1" customWidth="1"/>
    <col min="8970" max="8970" width="12.875" style="150" bestFit="1" customWidth="1"/>
    <col min="8971" max="8971" width="3.375" style="150" bestFit="1" customWidth="1"/>
    <col min="8972" max="8972" width="6.75" style="150" bestFit="1" customWidth="1"/>
    <col min="8973" max="8973" width="7.25" style="150" bestFit="1" customWidth="1"/>
    <col min="8974" max="8974" width="3.125" style="150" bestFit="1" customWidth="1"/>
    <col min="8975" max="8975" width="8" style="150"/>
    <col min="8976" max="8976" width="3.375" style="150" bestFit="1" customWidth="1"/>
    <col min="8977" max="8977" width="6.75" style="150" bestFit="1" customWidth="1"/>
    <col min="8978" max="8978" width="6.875" style="150" bestFit="1" customWidth="1"/>
    <col min="8979" max="9216" width="8" style="150"/>
    <col min="9217" max="9217" width="2.125" style="150" customWidth="1"/>
    <col min="9218" max="9218" width="19.125" style="150" customWidth="1"/>
    <col min="9219" max="9220" width="16.125" style="150" customWidth="1"/>
    <col min="9221" max="9221" width="2.25" style="150" customWidth="1"/>
    <col min="9222" max="9223" width="8" style="150"/>
    <col min="9224" max="9224" width="7.5" style="150" bestFit="1" customWidth="1"/>
    <col min="9225" max="9225" width="15.25" style="150" bestFit="1" customWidth="1"/>
    <col min="9226" max="9226" width="12.875" style="150" bestFit="1" customWidth="1"/>
    <col min="9227" max="9227" width="3.375" style="150" bestFit="1" customWidth="1"/>
    <col min="9228" max="9228" width="6.75" style="150" bestFit="1" customWidth="1"/>
    <col min="9229" max="9229" width="7.25" style="150" bestFit="1" customWidth="1"/>
    <col min="9230" max="9230" width="3.125" style="150" bestFit="1" customWidth="1"/>
    <col min="9231" max="9231" width="8" style="150"/>
    <col min="9232" max="9232" width="3.375" style="150" bestFit="1" customWidth="1"/>
    <col min="9233" max="9233" width="6.75" style="150" bestFit="1" customWidth="1"/>
    <col min="9234" max="9234" width="6.875" style="150" bestFit="1" customWidth="1"/>
    <col min="9235" max="9472" width="8" style="150"/>
    <col min="9473" max="9473" width="2.125" style="150" customWidth="1"/>
    <col min="9474" max="9474" width="19.125" style="150" customWidth="1"/>
    <col min="9475" max="9476" width="16.125" style="150" customWidth="1"/>
    <col min="9477" max="9477" width="2.25" style="150" customWidth="1"/>
    <col min="9478" max="9479" width="8" style="150"/>
    <col min="9480" max="9480" width="7.5" style="150" bestFit="1" customWidth="1"/>
    <col min="9481" max="9481" width="15.25" style="150" bestFit="1" customWidth="1"/>
    <col min="9482" max="9482" width="12.875" style="150" bestFit="1" customWidth="1"/>
    <col min="9483" max="9483" width="3.375" style="150" bestFit="1" customWidth="1"/>
    <col min="9484" max="9484" width="6.75" style="150" bestFit="1" customWidth="1"/>
    <col min="9485" max="9485" width="7.25" style="150" bestFit="1" customWidth="1"/>
    <col min="9486" max="9486" width="3.125" style="150" bestFit="1" customWidth="1"/>
    <col min="9487" max="9487" width="8" style="150"/>
    <col min="9488" max="9488" width="3.375" style="150" bestFit="1" customWidth="1"/>
    <col min="9489" max="9489" width="6.75" style="150" bestFit="1" customWidth="1"/>
    <col min="9490" max="9490" width="6.875" style="150" bestFit="1" customWidth="1"/>
    <col min="9491" max="9728" width="8" style="150"/>
    <col min="9729" max="9729" width="2.125" style="150" customWidth="1"/>
    <col min="9730" max="9730" width="19.125" style="150" customWidth="1"/>
    <col min="9731" max="9732" width="16.125" style="150" customWidth="1"/>
    <col min="9733" max="9733" width="2.25" style="150" customWidth="1"/>
    <col min="9734" max="9735" width="8" style="150"/>
    <col min="9736" max="9736" width="7.5" style="150" bestFit="1" customWidth="1"/>
    <col min="9737" max="9737" width="15.25" style="150" bestFit="1" customWidth="1"/>
    <col min="9738" max="9738" width="12.875" style="150" bestFit="1" customWidth="1"/>
    <col min="9739" max="9739" width="3.375" style="150" bestFit="1" customWidth="1"/>
    <col min="9740" max="9740" width="6.75" style="150" bestFit="1" customWidth="1"/>
    <col min="9741" max="9741" width="7.25" style="150" bestFit="1" customWidth="1"/>
    <col min="9742" max="9742" width="3.125" style="150" bestFit="1" customWidth="1"/>
    <col min="9743" max="9743" width="8" style="150"/>
    <col min="9744" max="9744" width="3.375" style="150" bestFit="1" customWidth="1"/>
    <col min="9745" max="9745" width="6.75" style="150" bestFit="1" customWidth="1"/>
    <col min="9746" max="9746" width="6.875" style="150" bestFit="1" customWidth="1"/>
    <col min="9747" max="9984" width="8" style="150"/>
    <col min="9985" max="9985" width="2.125" style="150" customWidth="1"/>
    <col min="9986" max="9986" width="19.125" style="150" customWidth="1"/>
    <col min="9987" max="9988" width="16.125" style="150" customWidth="1"/>
    <col min="9989" max="9989" width="2.25" style="150" customWidth="1"/>
    <col min="9990" max="9991" width="8" style="150"/>
    <col min="9992" max="9992" width="7.5" style="150" bestFit="1" customWidth="1"/>
    <col min="9993" max="9993" width="15.25" style="150" bestFit="1" customWidth="1"/>
    <col min="9994" max="9994" width="12.875" style="150" bestFit="1" customWidth="1"/>
    <col min="9995" max="9995" width="3.375" style="150" bestFit="1" customWidth="1"/>
    <col min="9996" max="9996" width="6.75" style="150" bestFit="1" customWidth="1"/>
    <col min="9997" max="9997" width="7.25" style="150" bestFit="1" customWidth="1"/>
    <col min="9998" max="9998" width="3.125" style="150" bestFit="1" customWidth="1"/>
    <col min="9999" max="9999" width="8" style="150"/>
    <col min="10000" max="10000" width="3.375" style="150" bestFit="1" customWidth="1"/>
    <col min="10001" max="10001" width="6.75" style="150" bestFit="1" customWidth="1"/>
    <col min="10002" max="10002" width="6.875" style="150" bestFit="1" customWidth="1"/>
    <col min="10003" max="10240" width="8" style="150"/>
    <col min="10241" max="10241" width="2.125" style="150" customWidth="1"/>
    <col min="10242" max="10242" width="19.125" style="150" customWidth="1"/>
    <col min="10243" max="10244" width="16.125" style="150" customWidth="1"/>
    <col min="10245" max="10245" width="2.25" style="150" customWidth="1"/>
    <col min="10246" max="10247" width="8" style="150"/>
    <col min="10248" max="10248" width="7.5" style="150" bestFit="1" customWidth="1"/>
    <col min="10249" max="10249" width="15.25" style="150" bestFit="1" customWidth="1"/>
    <col min="10250" max="10250" width="12.875" style="150" bestFit="1" customWidth="1"/>
    <col min="10251" max="10251" width="3.375" style="150" bestFit="1" customWidth="1"/>
    <col min="10252" max="10252" width="6.75" style="150" bestFit="1" customWidth="1"/>
    <col min="10253" max="10253" width="7.25" style="150" bestFit="1" customWidth="1"/>
    <col min="10254" max="10254" width="3.125" style="150" bestFit="1" customWidth="1"/>
    <col min="10255" max="10255" width="8" style="150"/>
    <col min="10256" max="10256" width="3.375" style="150" bestFit="1" customWidth="1"/>
    <col min="10257" max="10257" width="6.75" style="150" bestFit="1" customWidth="1"/>
    <col min="10258" max="10258" width="6.875" style="150" bestFit="1" customWidth="1"/>
    <col min="10259" max="10496" width="8" style="150"/>
    <col min="10497" max="10497" width="2.125" style="150" customWidth="1"/>
    <col min="10498" max="10498" width="19.125" style="150" customWidth="1"/>
    <col min="10499" max="10500" width="16.125" style="150" customWidth="1"/>
    <col min="10501" max="10501" width="2.25" style="150" customWidth="1"/>
    <col min="10502" max="10503" width="8" style="150"/>
    <col min="10504" max="10504" width="7.5" style="150" bestFit="1" customWidth="1"/>
    <col min="10505" max="10505" width="15.25" style="150" bestFit="1" customWidth="1"/>
    <col min="10506" max="10506" width="12.875" style="150" bestFit="1" customWidth="1"/>
    <col min="10507" max="10507" width="3.375" style="150" bestFit="1" customWidth="1"/>
    <col min="10508" max="10508" width="6.75" style="150" bestFit="1" customWidth="1"/>
    <col min="10509" max="10509" width="7.25" style="150" bestFit="1" customWidth="1"/>
    <col min="10510" max="10510" width="3.125" style="150" bestFit="1" customWidth="1"/>
    <col min="10511" max="10511" width="8" style="150"/>
    <col min="10512" max="10512" width="3.375" style="150" bestFit="1" customWidth="1"/>
    <col min="10513" max="10513" width="6.75" style="150" bestFit="1" customWidth="1"/>
    <col min="10514" max="10514" width="6.875" style="150" bestFit="1" customWidth="1"/>
    <col min="10515" max="10752" width="8" style="150"/>
    <col min="10753" max="10753" width="2.125" style="150" customWidth="1"/>
    <col min="10754" max="10754" width="19.125" style="150" customWidth="1"/>
    <col min="10755" max="10756" width="16.125" style="150" customWidth="1"/>
    <col min="10757" max="10757" width="2.25" style="150" customWidth="1"/>
    <col min="10758" max="10759" width="8" style="150"/>
    <col min="10760" max="10760" width="7.5" style="150" bestFit="1" customWidth="1"/>
    <col min="10761" max="10761" width="15.25" style="150" bestFit="1" customWidth="1"/>
    <col min="10762" max="10762" width="12.875" style="150" bestFit="1" customWidth="1"/>
    <col min="10763" max="10763" width="3.375" style="150" bestFit="1" customWidth="1"/>
    <col min="10764" max="10764" width="6.75" style="150" bestFit="1" customWidth="1"/>
    <col min="10765" max="10765" width="7.25" style="150" bestFit="1" customWidth="1"/>
    <col min="10766" max="10766" width="3.125" style="150" bestFit="1" customWidth="1"/>
    <col min="10767" max="10767" width="8" style="150"/>
    <col min="10768" max="10768" width="3.375" style="150" bestFit="1" customWidth="1"/>
    <col min="10769" max="10769" width="6.75" style="150" bestFit="1" customWidth="1"/>
    <col min="10770" max="10770" width="6.875" style="150" bestFit="1" customWidth="1"/>
    <col min="10771" max="11008" width="8" style="150"/>
    <col min="11009" max="11009" width="2.125" style="150" customWidth="1"/>
    <col min="11010" max="11010" width="19.125" style="150" customWidth="1"/>
    <col min="11011" max="11012" width="16.125" style="150" customWidth="1"/>
    <col min="11013" max="11013" width="2.25" style="150" customWidth="1"/>
    <col min="11014" max="11015" width="8" style="150"/>
    <col min="11016" max="11016" width="7.5" style="150" bestFit="1" customWidth="1"/>
    <col min="11017" max="11017" width="15.25" style="150" bestFit="1" customWidth="1"/>
    <col min="11018" max="11018" width="12.875" style="150" bestFit="1" customWidth="1"/>
    <col min="11019" max="11019" width="3.375" style="150" bestFit="1" customWidth="1"/>
    <col min="11020" max="11020" width="6.75" style="150" bestFit="1" customWidth="1"/>
    <col min="11021" max="11021" width="7.25" style="150" bestFit="1" customWidth="1"/>
    <col min="11022" max="11022" width="3.125" style="150" bestFit="1" customWidth="1"/>
    <col min="11023" max="11023" width="8" style="150"/>
    <col min="11024" max="11024" width="3.375" style="150" bestFit="1" customWidth="1"/>
    <col min="11025" max="11025" width="6.75" style="150" bestFit="1" customWidth="1"/>
    <col min="11026" max="11026" width="6.875" style="150" bestFit="1" customWidth="1"/>
    <col min="11027" max="11264" width="8" style="150"/>
    <col min="11265" max="11265" width="2.125" style="150" customWidth="1"/>
    <col min="11266" max="11266" width="19.125" style="150" customWidth="1"/>
    <col min="11267" max="11268" width="16.125" style="150" customWidth="1"/>
    <col min="11269" max="11269" width="2.25" style="150" customWidth="1"/>
    <col min="11270" max="11271" width="8" style="150"/>
    <col min="11272" max="11272" width="7.5" style="150" bestFit="1" customWidth="1"/>
    <col min="11273" max="11273" width="15.25" style="150" bestFit="1" customWidth="1"/>
    <col min="11274" max="11274" width="12.875" style="150" bestFit="1" customWidth="1"/>
    <col min="11275" max="11275" width="3.375" style="150" bestFit="1" customWidth="1"/>
    <col min="11276" max="11276" width="6.75" style="150" bestFit="1" customWidth="1"/>
    <col min="11277" max="11277" width="7.25" style="150" bestFit="1" customWidth="1"/>
    <col min="11278" max="11278" width="3.125" style="150" bestFit="1" customWidth="1"/>
    <col min="11279" max="11279" width="8" style="150"/>
    <col min="11280" max="11280" width="3.375" style="150" bestFit="1" customWidth="1"/>
    <col min="11281" max="11281" width="6.75" style="150" bestFit="1" customWidth="1"/>
    <col min="11282" max="11282" width="6.875" style="150" bestFit="1" customWidth="1"/>
    <col min="11283" max="11520" width="8" style="150"/>
    <col min="11521" max="11521" width="2.125" style="150" customWidth="1"/>
    <col min="11522" max="11522" width="19.125" style="150" customWidth="1"/>
    <col min="11523" max="11524" width="16.125" style="150" customWidth="1"/>
    <col min="11525" max="11525" width="2.25" style="150" customWidth="1"/>
    <col min="11526" max="11527" width="8" style="150"/>
    <col min="11528" max="11528" width="7.5" style="150" bestFit="1" customWidth="1"/>
    <col min="11529" max="11529" width="15.25" style="150" bestFit="1" customWidth="1"/>
    <col min="11530" max="11530" width="12.875" style="150" bestFit="1" customWidth="1"/>
    <col min="11531" max="11531" width="3.375" style="150" bestFit="1" customWidth="1"/>
    <col min="11532" max="11532" width="6.75" style="150" bestFit="1" customWidth="1"/>
    <col min="11533" max="11533" width="7.25" style="150" bestFit="1" customWidth="1"/>
    <col min="11534" max="11534" width="3.125" style="150" bestFit="1" customWidth="1"/>
    <col min="11535" max="11535" width="8" style="150"/>
    <col min="11536" max="11536" width="3.375" style="150" bestFit="1" customWidth="1"/>
    <col min="11537" max="11537" width="6.75" style="150" bestFit="1" customWidth="1"/>
    <col min="11538" max="11538" width="6.875" style="150" bestFit="1" customWidth="1"/>
    <col min="11539" max="11776" width="8" style="150"/>
    <col min="11777" max="11777" width="2.125" style="150" customWidth="1"/>
    <col min="11778" max="11778" width="19.125" style="150" customWidth="1"/>
    <col min="11779" max="11780" width="16.125" style="150" customWidth="1"/>
    <col min="11781" max="11781" width="2.25" style="150" customWidth="1"/>
    <col min="11782" max="11783" width="8" style="150"/>
    <col min="11784" max="11784" width="7.5" style="150" bestFit="1" customWidth="1"/>
    <col min="11785" max="11785" width="15.25" style="150" bestFit="1" customWidth="1"/>
    <col min="11786" max="11786" width="12.875" style="150" bestFit="1" customWidth="1"/>
    <col min="11787" max="11787" width="3.375" style="150" bestFit="1" customWidth="1"/>
    <col min="11788" max="11788" width="6.75" style="150" bestFit="1" customWidth="1"/>
    <col min="11789" max="11789" width="7.25" style="150" bestFit="1" customWidth="1"/>
    <col min="11790" max="11790" width="3.125" style="150" bestFit="1" customWidth="1"/>
    <col min="11791" max="11791" width="8" style="150"/>
    <col min="11792" max="11792" width="3.375" style="150" bestFit="1" customWidth="1"/>
    <col min="11793" max="11793" width="6.75" style="150" bestFit="1" customWidth="1"/>
    <col min="11794" max="11794" width="6.875" style="150" bestFit="1" customWidth="1"/>
    <col min="11795" max="12032" width="8" style="150"/>
    <col min="12033" max="12033" width="2.125" style="150" customWidth="1"/>
    <col min="12034" max="12034" width="19.125" style="150" customWidth="1"/>
    <col min="12035" max="12036" width="16.125" style="150" customWidth="1"/>
    <col min="12037" max="12037" width="2.25" style="150" customWidth="1"/>
    <col min="12038" max="12039" width="8" style="150"/>
    <col min="12040" max="12040" width="7.5" style="150" bestFit="1" customWidth="1"/>
    <col min="12041" max="12041" width="15.25" style="150" bestFit="1" customWidth="1"/>
    <col min="12042" max="12042" width="12.875" style="150" bestFit="1" customWidth="1"/>
    <col min="12043" max="12043" width="3.375" style="150" bestFit="1" customWidth="1"/>
    <col min="12044" max="12044" width="6.75" style="150" bestFit="1" customWidth="1"/>
    <col min="12045" max="12045" width="7.25" style="150" bestFit="1" customWidth="1"/>
    <col min="12046" max="12046" width="3.125" style="150" bestFit="1" customWidth="1"/>
    <col min="12047" max="12047" width="8" style="150"/>
    <col min="12048" max="12048" width="3.375" style="150" bestFit="1" customWidth="1"/>
    <col min="12049" max="12049" width="6.75" style="150" bestFit="1" customWidth="1"/>
    <col min="12050" max="12050" width="6.875" style="150" bestFit="1" customWidth="1"/>
    <col min="12051" max="12288" width="8" style="150"/>
    <col min="12289" max="12289" width="2.125" style="150" customWidth="1"/>
    <col min="12290" max="12290" width="19.125" style="150" customWidth="1"/>
    <col min="12291" max="12292" width="16.125" style="150" customWidth="1"/>
    <col min="12293" max="12293" width="2.25" style="150" customWidth="1"/>
    <col min="12294" max="12295" width="8" style="150"/>
    <col min="12296" max="12296" width="7.5" style="150" bestFit="1" customWidth="1"/>
    <col min="12297" max="12297" width="15.25" style="150" bestFit="1" customWidth="1"/>
    <col min="12298" max="12298" width="12.875" style="150" bestFit="1" customWidth="1"/>
    <col min="12299" max="12299" width="3.375" style="150" bestFit="1" customWidth="1"/>
    <col min="12300" max="12300" width="6.75" style="150" bestFit="1" customWidth="1"/>
    <col min="12301" max="12301" width="7.25" style="150" bestFit="1" customWidth="1"/>
    <col min="12302" max="12302" width="3.125" style="150" bestFit="1" customWidth="1"/>
    <col min="12303" max="12303" width="8" style="150"/>
    <col min="12304" max="12304" width="3.375" style="150" bestFit="1" customWidth="1"/>
    <col min="12305" max="12305" width="6.75" style="150" bestFit="1" customWidth="1"/>
    <col min="12306" max="12306" width="6.875" style="150" bestFit="1" customWidth="1"/>
    <col min="12307" max="12544" width="8" style="150"/>
    <col min="12545" max="12545" width="2.125" style="150" customWidth="1"/>
    <col min="12546" max="12546" width="19.125" style="150" customWidth="1"/>
    <col min="12547" max="12548" width="16.125" style="150" customWidth="1"/>
    <col min="12549" max="12549" width="2.25" style="150" customWidth="1"/>
    <col min="12550" max="12551" width="8" style="150"/>
    <col min="12552" max="12552" width="7.5" style="150" bestFit="1" customWidth="1"/>
    <col min="12553" max="12553" width="15.25" style="150" bestFit="1" customWidth="1"/>
    <col min="12554" max="12554" width="12.875" style="150" bestFit="1" customWidth="1"/>
    <col min="12555" max="12555" width="3.375" style="150" bestFit="1" customWidth="1"/>
    <col min="12556" max="12556" width="6.75" style="150" bestFit="1" customWidth="1"/>
    <col min="12557" max="12557" width="7.25" style="150" bestFit="1" customWidth="1"/>
    <col min="12558" max="12558" width="3.125" style="150" bestFit="1" customWidth="1"/>
    <col min="12559" max="12559" width="8" style="150"/>
    <col min="12560" max="12560" width="3.375" style="150" bestFit="1" customWidth="1"/>
    <col min="12561" max="12561" width="6.75" style="150" bestFit="1" customWidth="1"/>
    <col min="12562" max="12562" width="6.875" style="150" bestFit="1" customWidth="1"/>
    <col min="12563" max="12800" width="8" style="150"/>
    <col min="12801" max="12801" width="2.125" style="150" customWidth="1"/>
    <col min="12802" max="12802" width="19.125" style="150" customWidth="1"/>
    <col min="12803" max="12804" width="16.125" style="150" customWidth="1"/>
    <col min="12805" max="12805" width="2.25" style="150" customWidth="1"/>
    <col min="12806" max="12807" width="8" style="150"/>
    <col min="12808" max="12808" width="7.5" style="150" bestFit="1" customWidth="1"/>
    <col min="12809" max="12809" width="15.25" style="150" bestFit="1" customWidth="1"/>
    <col min="12810" max="12810" width="12.875" style="150" bestFit="1" customWidth="1"/>
    <col min="12811" max="12811" width="3.375" style="150" bestFit="1" customWidth="1"/>
    <col min="12812" max="12812" width="6.75" style="150" bestFit="1" customWidth="1"/>
    <col min="12813" max="12813" width="7.25" style="150" bestFit="1" customWidth="1"/>
    <col min="12814" max="12814" width="3.125" style="150" bestFit="1" customWidth="1"/>
    <col min="12815" max="12815" width="8" style="150"/>
    <col min="12816" max="12816" width="3.375" style="150" bestFit="1" customWidth="1"/>
    <col min="12817" max="12817" width="6.75" style="150" bestFit="1" customWidth="1"/>
    <col min="12818" max="12818" width="6.875" style="150" bestFit="1" customWidth="1"/>
    <col min="12819" max="13056" width="8" style="150"/>
    <col min="13057" max="13057" width="2.125" style="150" customWidth="1"/>
    <col min="13058" max="13058" width="19.125" style="150" customWidth="1"/>
    <col min="13059" max="13060" width="16.125" style="150" customWidth="1"/>
    <col min="13061" max="13061" width="2.25" style="150" customWidth="1"/>
    <col min="13062" max="13063" width="8" style="150"/>
    <col min="13064" max="13064" width="7.5" style="150" bestFit="1" customWidth="1"/>
    <col min="13065" max="13065" width="15.25" style="150" bestFit="1" customWidth="1"/>
    <col min="13066" max="13066" width="12.875" style="150" bestFit="1" customWidth="1"/>
    <col min="13067" max="13067" width="3.375" style="150" bestFit="1" customWidth="1"/>
    <col min="13068" max="13068" width="6.75" style="150" bestFit="1" customWidth="1"/>
    <col min="13069" max="13069" width="7.25" style="150" bestFit="1" customWidth="1"/>
    <col min="13070" max="13070" width="3.125" style="150" bestFit="1" customWidth="1"/>
    <col min="13071" max="13071" width="8" style="150"/>
    <col min="13072" max="13072" width="3.375" style="150" bestFit="1" customWidth="1"/>
    <col min="13073" max="13073" width="6.75" style="150" bestFit="1" customWidth="1"/>
    <col min="13074" max="13074" width="6.875" style="150" bestFit="1" customWidth="1"/>
    <col min="13075" max="13312" width="8" style="150"/>
    <col min="13313" max="13313" width="2.125" style="150" customWidth="1"/>
    <col min="13314" max="13314" width="19.125" style="150" customWidth="1"/>
    <col min="13315" max="13316" width="16.125" style="150" customWidth="1"/>
    <col min="13317" max="13317" width="2.25" style="150" customWidth="1"/>
    <col min="13318" max="13319" width="8" style="150"/>
    <col min="13320" max="13320" width="7.5" style="150" bestFit="1" customWidth="1"/>
    <col min="13321" max="13321" width="15.25" style="150" bestFit="1" customWidth="1"/>
    <col min="13322" max="13322" width="12.875" style="150" bestFit="1" customWidth="1"/>
    <col min="13323" max="13323" width="3.375" style="150" bestFit="1" customWidth="1"/>
    <col min="13324" max="13324" width="6.75" style="150" bestFit="1" customWidth="1"/>
    <col min="13325" max="13325" width="7.25" style="150" bestFit="1" customWidth="1"/>
    <col min="13326" max="13326" width="3.125" style="150" bestFit="1" customWidth="1"/>
    <col min="13327" max="13327" width="8" style="150"/>
    <col min="13328" max="13328" width="3.375" style="150" bestFit="1" customWidth="1"/>
    <col min="13329" max="13329" width="6.75" style="150" bestFit="1" customWidth="1"/>
    <col min="13330" max="13330" width="6.875" style="150" bestFit="1" customWidth="1"/>
    <col min="13331" max="13568" width="8" style="150"/>
    <col min="13569" max="13569" width="2.125" style="150" customWidth="1"/>
    <col min="13570" max="13570" width="19.125" style="150" customWidth="1"/>
    <col min="13571" max="13572" width="16.125" style="150" customWidth="1"/>
    <col min="13573" max="13573" width="2.25" style="150" customWidth="1"/>
    <col min="13574" max="13575" width="8" style="150"/>
    <col min="13576" max="13576" width="7.5" style="150" bestFit="1" customWidth="1"/>
    <col min="13577" max="13577" width="15.25" style="150" bestFit="1" customWidth="1"/>
    <col min="13578" max="13578" width="12.875" style="150" bestFit="1" customWidth="1"/>
    <col min="13579" max="13579" width="3.375" style="150" bestFit="1" customWidth="1"/>
    <col min="13580" max="13580" width="6.75" style="150" bestFit="1" customWidth="1"/>
    <col min="13581" max="13581" width="7.25" style="150" bestFit="1" customWidth="1"/>
    <col min="13582" max="13582" width="3.125" style="150" bestFit="1" customWidth="1"/>
    <col min="13583" max="13583" width="8" style="150"/>
    <col min="13584" max="13584" width="3.375" style="150" bestFit="1" customWidth="1"/>
    <col min="13585" max="13585" width="6.75" style="150" bestFit="1" customWidth="1"/>
    <col min="13586" max="13586" width="6.875" style="150" bestFit="1" customWidth="1"/>
    <col min="13587" max="13824" width="8" style="150"/>
    <col min="13825" max="13825" width="2.125" style="150" customWidth="1"/>
    <col min="13826" max="13826" width="19.125" style="150" customWidth="1"/>
    <col min="13827" max="13828" width="16.125" style="150" customWidth="1"/>
    <col min="13829" max="13829" width="2.25" style="150" customWidth="1"/>
    <col min="13830" max="13831" width="8" style="150"/>
    <col min="13832" max="13832" width="7.5" style="150" bestFit="1" customWidth="1"/>
    <col min="13833" max="13833" width="15.25" style="150" bestFit="1" customWidth="1"/>
    <col min="13834" max="13834" width="12.875" style="150" bestFit="1" customWidth="1"/>
    <col min="13835" max="13835" width="3.375" style="150" bestFit="1" customWidth="1"/>
    <col min="13836" max="13836" width="6.75" style="150" bestFit="1" customWidth="1"/>
    <col min="13837" max="13837" width="7.25" style="150" bestFit="1" customWidth="1"/>
    <col min="13838" max="13838" width="3.125" style="150" bestFit="1" customWidth="1"/>
    <col min="13839" max="13839" width="8" style="150"/>
    <col min="13840" max="13840" width="3.375" style="150" bestFit="1" customWidth="1"/>
    <col min="13841" max="13841" width="6.75" style="150" bestFit="1" customWidth="1"/>
    <col min="13842" max="13842" width="6.875" style="150" bestFit="1" customWidth="1"/>
    <col min="13843" max="14080" width="8" style="150"/>
    <col min="14081" max="14081" width="2.125" style="150" customWidth="1"/>
    <col min="14082" max="14082" width="19.125" style="150" customWidth="1"/>
    <col min="14083" max="14084" width="16.125" style="150" customWidth="1"/>
    <col min="14085" max="14085" width="2.25" style="150" customWidth="1"/>
    <col min="14086" max="14087" width="8" style="150"/>
    <col min="14088" max="14088" width="7.5" style="150" bestFit="1" customWidth="1"/>
    <col min="14089" max="14089" width="15.25" style="150" bestFit="1" customWidth="1"/>
    <col min="14090" max="14090" width="12.875" style="150" bestFit="1" customWidth="1"/>
    <col min="14091" max="14091" width="3.375" style="150" bestFit="1" customWidth="1"/>
    <col min="14092" max="14092" width="6.75" style="150" bestFit="1" customWidth="1"/>
    <col min="14093" max="14093" width="7.25" style="150" bestFit="1" customWidth="1"/>
    <col min="14094" max="14094" width="3.125" style="150" bestFit="1" customWidth="1"/>
    <col min="14095" max="14095" width="8" style="150"/>
    <col min="14096" max="14096" width="3.375" style="150" bestFit="1" customWidth="1"/>
    <col min="14097" max="14097" width="6.75" style="150" bestFit="1" customWidth="1"/>
    <col min="14098" max="14098" width="6.875" style="150" bestFit="1" customWidth="1"/>
    <col min="14099" max="14336" width="8" style="150"/>
    <col min="14337" max="14337" width="2.125" style="150" customWidth="1"/>
    <col min="14338" max="14338" width="19.125" style="150" customWidth="1"/>
    <col min="14339" max="14340" width="16.125" style="150" customWidth="1"/>
    <col min="14341" max="14341" width="2.25" style="150" customWidth="1"/>
    <col min="14342" max="14343" width="8" style="150"/>
    <col min="14344" max="14344" width="7.5" style="150" bestFit="1" customWidth="1"/>
    <col min="14345" max="14345" width="15.25" style="150" bestFit="1" customWidth="1"/>
    <col min="14346" max="14346" width="12.875" style="150" bestFit="1" customWidth="1"/>
    <col min="14347" max="14347" width="3.375" style="150" bestFit="1" customWidth="1"/>
    <col min="14348" max="14348" width="6.75" style="150" bestFit="1" customWidth="1"/>
    <col min="14349" max="14349" width="7.25" style="150" bestFit="1" customWidth="1"/>
    <col min="14350" max="14350" width="3.125" style="150" bestFit="1" customWidth="1"/>
    <col min="14351" max="14351" width="8" style="150"/>
    <col min="14352" max="14352" width="3.375" style="150" bestFit="1" customWidth="1"/>
    <col min="14353" max="14353" width="6.75" style="150" bestFit="1" customWidth="1"/>
    <col min="14354" max="14354" width="6.875" style="150" bestFit="1" customWidth="1"/>
    <col min="14355" max="14592" width="8" style="150"/>
    <col min="14593" max="14593" width="2.125" style="150" customWidth="1"/>
    <col min="14594" max="14594" width="19.125" style="150" customWidth="1"/>
    <col min="14595" max="14596" width="16.125" style="150" customWidth="1"/>
    <col min="14597" max="14597" width="2.25" style="150" customWidth="1"/>
    <col min="14598" max="14599" width="8" style="150"/>
    <col min="14600" max="14600" width="7.5" style="150" bestFit="1" customWidth="1"/>
    <col min="14601" max="14601" width="15.25" style="150" bestFit="1" customWidth="1"/>
    <col min="14602" max="14602" width="12.875" style="150" bestFit="1" customWidth="1"/>
    <col min="14603" max="14603" width="3.375" style="150" bestFit="1" customWidth="1"/>
    <col min="14604" max="14604" width="6.75" style="150" bestFit="1" customWidth="1"/>
    <col min="14605" max="14605" width="7.25" style="150" bestFit="1" customWidth="1"/>
    <col min="14606" max="14606" width="3.125" style="150" bestFit="1" customWidth="1"/>
    <col min="14607" max="14607" width="8" style="150"/>
    <col min="14608" max="14608" width="3.375" style="150" bestFit="1" customWidth="1"/>
    <col min="14609" max="14609" width="6.75" style="150" bestFit="1" customWidth="1"/>
    <col min="14610" max="14610" width="6.875" style="150" bestFit="1" customWidth="1"/>
    <col min="14611" max="14848" width="8" style="150"/>
    <col min="14849" max="14849" width="2.125" style="150" customWidth="1"/>
    <col min="14850" max="14850" width="19.125" style="150" customWidth="1"/>
    <col min="14851" max="14852" width="16.125" style="150" customWidth="1"/>
    <col min="14853" max="14853" width="2.25" style="150" customWidth="1"/>
    <col min="14854" max="14855" width="8" style="150"/>
    <col min="14856" max="14856" width="7.5" style="150" bestFit="1" customWidth="1"/>
    <col min="14857" max="14857" width="15.25" style="150" bestFit="1" customWidth="1"/>
    <col min="14858" max="14858" width="12.875" style="150" bestFit="1" customWidth="1"/>
    <col min="14859" max="14859" width="3.375" style="150" bestFit="1" customWidth="1"/>
    <col min="14860" max="14860" width="6.75" style="150" bestFit="1" customWidth="1"/>
    <col min="14861" max="14861" width="7.25" style="150" bestFit="1" customWidth="1"/>
    <col min="14862" max="14862" width="3.125" style="150" bestFit="1" customWidth="1"/>
    <col min="14863" max="14863" width="8" style="150"/>
    <col min="14864" max="14864" width="3.375" style="150" bestFit="1" customWidth="1"/>
    <col min="14865" max="14865" width="6.75" style="150" bestFit="1" customWidth="1"/>
    <col min="14866" max="14866" width="6.875" style="150" bestFit="1" customWidth="1"/>
    <col min="14867" max="15104" width="8" style="150"/>
    <col min="15105" max="15105" width="2.125" style="150" customWidth="1"/>
    <col min="15106" max="15106" width="19.125" style="150" customWidth="1"/>
    <col min="15107" max="15108" width="16.125" style="150" customWidth="1"/>
    <col min="15109" max="15109" width="2.25" style="150" customWidth="1"/>
    <col min="15110" max="15111" width="8" style="150"/>
    <col min="15112" max="15112" width="7.5" style="150" bestFit="1" customWidth="1"/>
    <col min="15113" max="15113" width="15.25" style="150" bestFit="1" customWidth="1"/>
    <col min="15114" max="15114" width="12.875" style="150" bestFit="1" customWidth="1"/>
    <col min="15115" max="15115" width="3.375" style="150" bestFit="1" customWidth="1"/>
    <col min="15116" max="15116" width="6.75" style="150" bestFit="1" customWidth="1"/>
    <col min="15117" max="15117" width="7.25" style="150" bestFit="1" customWidth="1"/>
    <col min="15118" max="15118" width="3.125" style="150" bestFit="1" customWidth="1"/>
    <col min="15119" max="15119" width="8" style="150"/>
    <col min="15120" max="15120" width="3.375" style="150" bestFit="1" customWidth="1"/>
    <col min="15121" max="15121" width="6.75" style="150" bestFit="1" customWidth="1"/>
    <col min="15122" max="15122" width="6.875" style="150" bestFit="1" customWidth="1"/>
    <col min="15123" max="15360" width="8" style="150"/>
    <col min="15361" max="15361" width="2.125" style="150" customWidth="1"/>
    <col min="15362" max="15362" width="19.125" style="150" customWidth="1"/>
    <col min="15363" max="15364" width="16.125" style="150" customWidth="1"/>
    <col min="15365" max="15365" width="2.25" style="150" customWidth="1"/>
    <col min="15366" max="15367" width="8" style="150"/>
    <col min="15368" max="15368" width="7.5" style="150" bestFit="1" customWidth="1"/>
    <col min="15369" max="15369" width="15.25" style="150" bestFit="1" customWidth="1"/>
    <col min="15370" max="15370" width="12.875" style="150" bestFit="1" customWidth="1"/>
    <col min="15371" max="15371" width="3.375" style="150" bestFit="1" customWidth="1"/>
    <col min="15372" max="15372" width="6.75" style="150" bestFit="1" customWidth="1"/>
    <col min="15373" max="15373" width="7.25" style="150" bestFit="1" customWidth="1"/>
    <col min="15374" max="15374" width="3.125" style="150" bestFit="1" customWidth="1"/>
    <col min="15375" max="15375" width="8" style="150"/>
    <col min="15376" max="15376" width="3.375" style="150" bestFit="1" customWidth="1"/>
    <col min="15377" max="15377" width="6.75" style="150" bestFit="1" customWidth="1"/>
    <col min="15378" max="15378" width="6.875" style="150" bestFit="1" customWidth="1"/>
    <col min="15379" max="15616" width="8" style="150"/>
    <col min="15617" max="15617" width="2.125" style="150" customWidth="1"/>
    <col min="15618" max="15618" width="19.125" style="150" customWidth="1"/>
    <col min="15619" max="15620" width="16.125" style="150" customWidth="1"/>
    <col min="15621" max="15621" width="2.25" style="150" customWidth="1"/>
    <col min="15622" max="15623" width="8" style="150"/>
    <col min="15624" max="15624" width="7.5" style="150" bestFit="1" customWidth="1"/>
    <col min="15625" max="15625" width="15.25" style="150" bestFit="1" customWidth="1"/>
    <col min="15626" max="15626" width="12.875" style="150" bestFit="1" customWidth="1"/>
    <col min="15627" max="15627" width="3.375" style="150" bestFit="1" customWidth="1"/>
    <col min="15628" max="15628" width="6.75" style="150" bestFit="1" customWidth="1"/>
    <col min="15629" max="15629" width="7.25" style="150" bestFit="1" customWidth="1"/>
    <col min="15630" max="15630" width="3.125" style="150" bestFit="1" customWidth="1"/>
    <col min="15631" max="15631" width="8" style="150"/>
    <col min="15632" max="15632" width="3.375" style="150" bestFit="1" customWidth="1"/>
    <col min="15633" max="15633" width="6.75" style="150" bestFit="1" customWidth="1"/>
    <col min="15634" max="15634" width="6.875" style="150" bestFit="1" customWidth="1"/>
    <col min="15635" max="15872" width="8" style="150"/>
    <col min="15873" max="15873" width="2.125" style="150" customWidth="1"/>
    <col min="15874" max="15874" width="19.125" style="150" customWidth="1"/>
    <col min="15875" max="15876" width="16.125" style="150" customWidth="1"/>
    <col min="15877" max="15877" width="2.25" style="150" customWidth="1"/>
    <col min="15878" max="15879" width="8" style="150"/>
    <col min="15880" max="15880" width="7.5" style="150" bestFit="1" customWidth="1"/>
    <col min="15881" max="15881" width="15.25" style="150" bestFit="1" customWidth="1"/>
    <col min="15882" max="15882" width="12.875" style="150" bestFit="1" customWidth="1"/>
    <col min="15883" max="15883" width="3.375" style="150" bestFit="1" customWidth="1"/>
    <col min="15884" max="15884" width="6.75" style="150" bestFit="1" customWidth="1"/>
    <col min="15885" max="15885" width="7.25" style="150" bestFit="1" customWidth="1"/>
    <col min="15886" max="15886" width="3.125" style="150" bestFit="1" customWidth="1"/>
    <col min="15887" max="15887" width="8" style="150"/>
    <col min="15888" max="15888" width="3.375" style="150" bestFit="1" customWidth="1"/>
    <col min="15889" max="15889" width="6.75" style="150" bestFit="1" customWidth="1"/>
    <col min="15890" max="15890" width="6.875" style="150" bestFit="1" customWidth="1"/>
    <col min="15891" max="16128" width="8" style="150"/>
    <col min="16129" max="16129" width="2.125" style="150" customWidth="1"/>
    <col min="16130" max="16130" width="19.125" style="150" customWidth="1"/>
    <col min="16131" max="16132" width="16.125" style="150" customWidth="1"/>
    <col min="16133" max="16133" width="2.25" style="150" customWidth="1"/>
    <col min="16134" max="16135" width="8" style="150"/>
    <col min="16136" max="16136" width="7.5" style="150" bestFit="1" customWidth="1"/>
    <col min="16137" max="16137" width="15.25" style="150" bestFit="1" customWidth="1"/>
    <col min="16138" max="16138" width="12.875" style="150" bestFit="1" customWidth="1"/>
    <col min="16139" max="16139" width="3.375" style="150" bestFit="1" customWidth="1"/>
    <col min="16140" max="16140" width="6.75" style="150" bestFit="1" customWidth="1"/>
    <col min="16141" max="16141" width="7.25" style="150" bestFit="1" customWidth="1"/>
    <col min="16142" max="16142" width="3.125" style="150" bestFit="1" customWidth="1"/>
    <col min="16143" max="16143" width="8" style="150"/>
    <col min="16144" max="16144" width="3.375" style="150" bestFit="1" customWidth="1"/>
    <col min="16145" max="16145" width="6.75" style="150" bestFit="1" customWidth="1"/>
    <col min="16146" max="16146" width="6.875" style="150" bestFit="1" customWidth="1"/>
    <col min="16147" max="16384" width="8" style="150"/>
  </cols>
  <sheetData>
    <row r="2" spans="2:18" s="148" customFormat="1" ht="20.25">
      <c r="B2" s="266" t="s">
        <v>2342</v>
      </c>
      <c r="C2" s="266"/>
      <c r="D2" s="266"/>
    </row>
    <row r="3" spans="2:18" s="148" customFormat="1" ht="9.75" customHeight="1">
      <c r="B3" s="149"/>
      <c r="C3" s="149"/>
      <c r="D3" s="149"/>
    </row>
    <row r="4" spans="2:18" ht="16.5" customHeight="1">
      <c r="C4" s="151"/>
      <c r="D4" s="152"/>
    </row>
    <row r="5" spans="2:18" s="155" customFormat="1" ht="25.35" customHeight="1" thickBot="1">
      <c r="B5" s="153" t="s">
        <v>63</v>
      </c>
      <c r="C5" s="154">
        <v>45777</v>
      </c>
      <c r="D5" s="153" t="s">
        <v>2343</v>
      </c>
      <c r="H5" s="155" t="s">
        <v>2344</v>
      </c>
      <c r="I5" s="155" t="s">
        <v>2345</v>
      </c>
      <c r="J5" s="155" t="s">
        <v>2346</v>
      </c>
      <c r="L5" s="155" t="s">
        <v>2347</v>
      </c>
      <c r="M5" s="155" t="s">
        <v>2348</v>
      </c>
      <c r="Q5" s="155" t="s">
        <v>2347</v>
      </c>
      <c r="R5" s="155" t="s">
        <v>2349</v>
      </c>
    </row>
    <row r="6" spans="2:18" s="155" customFormat="1" ht="25.35" customHeight="1" thickTop="1">
      <c r="B6" s="252" t="s">
        <v>2374</v>
      </c>
      <c r="C6" s="156">
        <f>ROUND([1]END!E2,4)</f>
        <v>32.017000000000003</v>
      </c>
      <c r="D6" s="156">
        <f>ROUND([1]AVG!E2,4)</f>
        <v>32.823599999999999</v>
      </c>
      <c r="H6" s="155" t="s">
        <v>2351</v>
      </c>
      <c r="I6" s="155" t="s">
        <v>2352</v>
      </c>
      <c r="J6" s="157">
        <f>[1]END!E5</f>
        <v>142.15</v>
      </c>
      <c r="K6" s="155" t="s">
        <v>2353</v>
      </c>
      <c r="L6" s="155">
        <v>1</v>
      </c>
      <c r="M6" s="155" t="s">
        <v>64</v>
      </c>
      <c r="N6" s="155" t="s">
        <v>2354</v>
      </c>
      <c r="P6" s="155" t="s">
        <v>2353</v>
      </c>
      <c r="Q6" s="155">
        <v>1</v>
      </c>
      <c r="R6" s="155" t="s">
        <v>34</v>
      </c>
    </row>
    <row r="7" spans="2:18" ht="25.35" customHeight="1">
      <c r="B7" s="158" t="s">
        <v>64</v>
      </c>
      <c r="C7" s="156">
        <f>[1]END!D5</f>
        <v>0.22520000000000001</v>
      </c>
      <c r="D7" s="156">
        <f>[1]AVG!D5</f>
        <v>0.21840000000000001</v>
      </c>
      <c r="H7" s="159" t="s">
        <v>2351</v>
      </c>
      <c r="I7" s="155" t="s">
        <v>2352</v>
      </c>
      <c r="J7" s="160">
        <f>[1]END!E2/[1]END!D6</f>
        <v>0.87726941434998718</v>
      </c>
      <c r="K7" s="159" t="s">
        <v>2353</v>
      </c>
      <c r="L7" s="159">
        <v>1</v>
      </c>
      <c r="M7" s="159" t="s">
        <v>2355</v>
      </c>
      <c r="N7" s="159" t="s">
        <v>2354</v>
      </c>
      <c r="O7" s="159"/>
      <c r="P7" s="159" t="s">
        <v>2353</v>
      </c>
      <c r="Q7" s="159">
        <v>1</v>
      </c>
      <c r="R7" s="159" t="s">
        <v>34</v>
      </c>
    </row>
    <row r="8" spans="2:18" ht="25.35" customHeight="1">
      <c r="B8" s="158" t="s">
        <v>2356</v>
      </c>
      <c r="C8" s="161">
        <f>[1]END!D6</f>
        <v>36.496200000000002</v>
      </c>
      <c r="D8" s="156">
        <f>[1]AVG!D6</f>
        <v>35.148099999999999</v>
      </c>
      <c r="H8" s="159" t="s">
        <v>2351</v>
      </c>
      <c r="I8" s="155" t="s">
        <v>2352</v>
      </c>
      <c r="J8" s="162">
        <f>[1]END!E2</f>
        <v>32.017000000000003</v>
      </c>
      <c r="K8" s="159" t="s">
        <v>2353</v>
      </c>
      <c r="L8" s="159">
        <v>1</v>
      </c>
      <c r="M8" s="159" t="s">
        <v>48</v>
      </c>
      <c r="N8" s="159" t="s">
        <v>2354</v>
      </c>
      <c r="O8" s="159"/>
      <c r="P8" s="159" t="s">
        <v>2353</v>
      </c>
      <c r="Q8" s="159">
        <v>1</v>
      </c>
      <c r="R8" s="159" t="s">
        <v>34</v>
      </c>
    </row>
    <row r="9" spans="2:18" s="166" customFormat="1" ht="25.35" customHeight="1">
      <c r="B9" s="163" t="s">
        <v>2357</v>
      </c>
      <c r="C9" s="164"/>
      <c r="D9" s="165"/>
      <c r="H9" s="167" t="s">
        <v>2351</v>
      </c>
      <c r="I9" s="155" t="s">
        <v>2352</v>
      </c>
      <c r="J9" s="168">
        <f>[1]END!E31</f>
        <v>7.2614999999999998</v>
      </c>
      <c r="K9" s="167" t="s">
        <v>2353</v>
      </c>
      <c r="L9" s="167">
        <v>1</v>
      </c>
      <c r="M9" s="167" t="s">
        <v>61</v>
      </c>
      <c r="N9" s="167" t="s">
        <v>2354</v>
      </c>
      <c r="O9" s="167"/>
      <c r="P9" s="167" t="s">
        <v>2353</v>
      </c>
      <c r="Q9" s="167">
        <v>1</v>
      </c>
      <c r="R9" s="169" t="s">
        <v>34</v>
      </c>
    </row>
    <row r="10" spans="2:18" ht="25.35" customHeight="1">
      <c r="B10" s="158" t="s">
        <v>2358</v>
      </c>
      <c r="C10" s="161">
        <f>[1]END!D8</f>
        <v>42.857999999999997</v>
      </c>
      <c r="D10" s="156">
        <f>[1]AVG!D8</f>
        <v>41.827399999999997</v>
      </c>
      <c r="H10" s="159" t="s">
        <v>2351</v>
      </c>
      <c r="I10" s="155" t="s">
        <v>2352</v>
      </c>
      <c r="J10" s="162">
        <f>[1]END!E31</f>
        <v>7.2614999999999998</v>
      </c>
      <c r="K10" s="159" t="s">
        <v>2353</v>
      </c>
      <c r="L10" s="159">
        <v>1</v>
      </c>
      <c r="M10" s="159" t="s">
        <v>60</v>
      </c>
      <c r="N10" s="159" t="s">
        <v>2354</v>
      </c>
      <c r="O10" s="159"/>
      <c r="P10" s="159" t="s">
        <v>2353</v>
      </c>
      <c r="Q10" s="159">
        <v>1</v>
      </c>
      <c r="R10" s="159" t="s">
        <v>34</v>
      </c>
    </row>
    <row r="11" spans="2:18" ht="25.35" customHeight="1">
      <c r="B11" s="158" t="s">
        <v>2359</v>
      </c>
      <c r="C11" s="161">
        <f>[1]END!D9</f>
        <v>1.4605999999999999</v>
      </c>
      <c r="D11" s="156">
        <f>[1]AVG!D9</f>
        <v>1.401</v>
      </c>
      <c r="H11" s="159" t="s">
        <v>2351</v>
      </c>
      <c r="I11" s="155" t="s">
        <v>2352</v>
      </c>
      <c r="J11" s="162">
        <f>[1]END!E26</f>
        <v>7.7561999999999998</v>
      </c>
      <c r="K11" s="159" t="s">
        <v>2353</v>
      </c>
      <c r="L11" s="159">
        <v>1</v>
      </c>
      <c r="M11" s="159" t="s">
        <v>40</v>
      </c>
      <c r="N11" s="159" t="s">
        <v>2354</v>
      </c>
      <c r="O11" s="159"/>
      <c r="P11" s="159" t="s">
        <v>2353</v>
      </c>
      <c r="Q11" s="159">
        <v>1</v>
      </c>
      <c r="R11" s="159" t="s">
        <v>34</v>
      </c>
    </row>
    <row r="12" spans="2:18" s="171" customFormat="1" ht="25.35" customHeight="1">
      <c r="B12" s="170" t="s">
        <v>2360</v>
      </c>
      <c r="C12" s="161">
        <f>[1]END!D10</f>
        <v>9.0200000000000002E-2</v>
      </c>
      <c r="D12" s="156">
        <f>[1]AVG!D10</f>
        <v>8.6599999999999996E-2</v>
      </c>
      <c r="H12" s="172" t="s">
        <v>2351</v>
      </c>
      <c r="I12" s="155" t="s">
        <v>2352</v>
      </c>
      <c r="J12" s="173">
        <f>[1]END!E19</f>
        <v>1.383</v>
      </c>
      <c r="K12" s="172" t="s">
        <v>2353</v>
      </c>
      <c r="L12" s="172">
        <v>1</v>
      </c>
      <c r="M12" s="172" t="s">
        <v>2361</v>
      </c>
      <c r="N12" s="172" t="s">
        <v>2354</v>
      </c>
      <c r="O12" s="172"/>
      <c r="P12" s="172" t="s">
        <v>2353</v>
      </c>
      <c r="Q12" s="172">
        <v>1</v>
      </c>
      <c r="R12" s="172" t="s">
        <v>34</v>
      </c>
    </row>
    <row r="13" spans="2:18" s="171" customFormat="1" ht="25.35" customHeight="1">
      <c r="B13" s="170" t="s">
        <v>2362</v>
      </c>
      <c r="C13" s="161">
        <f>[1]END!D11</f>
        <v>8.5132999999999992</v>
      </c>
      <c r="D13" s="156">
        <f>[1]AVG!D11</f>
        <v>8.3285999999999998</v>
      </c>
      <c r="H13" s="172"/>
      <c r="I13" s="172"/>
      <c r="J13" s="173"/>
      <c r="K13" s="172"/>
      <c r="L13" s="172"/>
      <c r="M13" s="172"/>
      <c r="N13" s="172"/>
      <c r="O13" s="172"/>
      <c r="P13" s="172"/>
      <c r="Q13" s="172"/>
      <c r="R13" s="172"/>
    </row>
    <row r="14" spans="2:18" s="171" customFormat="1" ht="25.35" customHeight="1">
      <c r="B14" s="174" t="s">
        <v>2363</v>
      </c>
      <c r="C14" s="161">
        <f>[1]END!D12</f>
        <v>4.8815999999999997</v>
      </c>
      <c r="D14" s="156">
        <f>[1]AVG!D12</f>
        <v>4.7023999999999999</v>
      </c>
      <c r="H14" s="172"/>
      <c r="I14" s="172"/>
      <c r="J14" s="173"/>
      <c r="K14" s="172"/>
      <c r="L14" s="172"/>
      <c r="M14" s="172"/>
      <c r="N14" s="172"/>
      <c r="O14" s="172"/>
      <c r="P14" s="172"/>
      <c r="Q14" s="172"/>
      <c r="R14" s="172"/>
    </row>
    <row r="15" spans="2:18" s="171" customFormat="1" ht="25.35" customHeight="1">
      <c r="B15" s="174" t="s">
        <v>2364</v>
      </c>
      <c r="C15" s="161">
        <f>[1]END!D13</f>
        <v>0.83150000000000002</v>
      </c>
      <c r="D15" s="156">
        <f>[1]AVG!D13</f>
        <v>0.89339999999999997</v>
      </c>
      <c r="H15" s="172"/>
      <c r="I15" s="172"/>
      <c r="J15" s="173"/>
      <c r="K15" s="172"/>
      <c r="L15" s="172"/>
      <c r="M15" s="172"/>
      <c r="N15" s="172"/>
      <c r="O15" s="172"/>
      <c r="P15" s="172"/>
      <c r="Q15" s="172"/>
      <c r="R15" s="172"/>
    </row>
    <row r="16" spans="2:18" s="171" customFormat="1" ht="25.35" customHeight="1">
      <c r="B16" s="174" t="s">
        <v>2365</v>
      </c>
      <c r="C16" s="156">
        <f>[1]END!D14</f>
        <v>38.822600000000001</v>
      </c>
      <c r="D16" s="156">
        <f>[1]AVG!D14</f>
        <v>37.218899999999998</v>
      </c>
      <c r="H16" s="172">
        <v>1002</v>
      </c>
      <c r="I16" s="155" t="s">
        <v>2352</v>
      </c>
      <c r="J16" s="175">
        <f>[1]AVG!E5</f>
        <v>150.31329411764702</v>
      </c>
      <c r="K16" s="172" t="s">
        <v>2353</v>
      </c>
      <c r="L16" s="172">
        <v>1</v>
      </c>
      <c r="M16" s="172" t="s">
        <v>64</v>
      </c>
      <c r="N16" s="172" t="s">
        <v>2354</v>
      </c>
      <c r="O16" s="172"/>
      <c r="P16" s="172" t="s">
        <v>2353</v>
      </c>
      <c r="Q16" s="172">
        <v>1</v>
      </c>
      <c r="R16" s="172" t="s">
        <v>34</v>
      </c>
    </row>
    <row r="17" spans="2:18" s="171" customFormat="1" ht="25.35" customHeight="1">
      <c r="B17" s="174" t="s">
        <v>2366</v>
      </c>
      <c r="C17" s="156">
        <f>[1]END!D15</f>
        <v>3.0908000000000002</v>
      </c>
      <c r="D17" s="156">
        <f>[1]AVG!D15</f>
        <v>3.0024999999999999</v>
      </c>
      <c r="H17" s="172">
        <v>1002</v>
      </c>
      <c r="I17" s="155" t="s">
        <v>2352</v>
      </c>
      <c r="J17" s="176">
        <f>[1]AVG!E2/[1]AVG!D6</f>
        <v>0.93386526564991446</v>
      </c>
      <c r="K17" s="172" t="s">
        <v>2353</v>
      </c>
      <c r="L17" s="172">
        <v>1</v>
      </c>
      <c r="M17" s="172" t="s">
        <v>2355</v>
      </c>
      <c r="N17" s="172" t="s">
        <v>2354</v>
      </c>
      <c r="O17" s="172"/>
      <c r="P17" s="172" t="s">
        <v>2353</v>
      </c>
      <c r="Q17" s="172">
        <v>1</v>
      </c>
      <c r="R17" s="172" t="s">
        <v>34</v>
      </c>
    </row>
    <row r="18" spans="2:18" s="171" customFormat="1" ht="25.35" customHeight="1">
      <c r="B18" s="174" t="s">
        <v>2367</v>
      </c>
      <c r="C18" s="156">
        <f>[1]END!D16</f>
        <v>3.327</v>
      </c>
      <c r="D18" s="156">
        <f>[1]AVG!D16</f>
        <v>3.1435</v>
      </c>
      <c r="F18" s="177"/>
      <c r="G18" s="177"/>
      <c r="H18" s="172">
        <v>1002</v>
      </c>
      <c r="I18" s="155" t="s">
        <v>2352</v>
      </c>
      <c r="J18" s="178">
        <f>[1]AVG!E2</f>
        <v>32.823589743589757</v>
      </c>
      <c r="K18" s="172" t="s">
        <v>2353</v>
      </c>
      <c r="L18" s="172">
        <v>1</v>
      </c>
      <c r="M18" s="172" t="s">
        <v>48</v>
      </c>
      <c r="N18" s="172" t="s">
        <v>2354</v>
      </c>
      <c r="O18" s="172"/>
      <c r="P18" s="172" t="s">
        <v>2353</v>
      </c>
      <c r="Q18" s="172">
        <v>1</v>
      </c>
      <c r="R18" s="172" t="s">
        <v>34</v>
      </c>
    </row>
    <row r="19" spans="2:18" s="166" customFormat="1" ht="25.35" customHeight="1">
      <c r="B19" s="163"/>
      <c r="C19" s="165"/>
      <c r="D19" s="165"/>
      <c r="H19" s="167">
        <v>1002</v>
      </c>
      <c r="I19" s="155" t="s">
        <v>2352</v>
      </c>
      <c r="J19" s="179">
        <f>[1]AVG!E31</f>
        <v>7.2792611764705883</v>
      </c>
      <c r="K19" s="167" t="s">
        <v>2353</v>
      </c>
      <c r="L19" s="167">
        <v>1</v>
      </c>
      <c r="M19" s="167" t="s">
        <v>61</v>
      </c>
      <c r="N19" s="167" t="s">
        <v>2354</v>
      </c>
      <c r="O19" s="167"/>
      <c r="P19" s="167" t="s">
        <v>2353</v>
      </c>
      <c r="Q19" s="167">
        <v>1</v>
      </c>
      <c r="R19" s="167" t="s">
        <v>34</v>
      </c>
    </row>
    <row r="20" spans="2:18" ht="25.35" customHeight="1">
      <c r="B20" s="158" t="s">
        <v>2368</v>
      </c>
      <c r="C20" s="161">
        <f>[1]END!D18</f>
        <v>1.6382000000000001</v>
      </c>
      <c r="D20" s="156">
        <f>[1]AVG!D18</f>
        <v>1.617</v>
      </c>
      <c r="H20" s="159">
        <v>1002</v>
      </c>
      <c r="I20" s="155" t="s">
        <v>2352</v>
      </c>
      <c r="J20" s="180">
        <f>[1]AVG!E31</f>
        <v>7.2792611764705883</v>
      </c>
      <c r="K20" s="159" t="s">
        <v>2353</v>
      </c>
      <c r="L20" s="159">
        <v>1</v>
      </c>
      <c r="M20" s="159" t="s">
        <v>60</v>
      </c>
      <c r="N20" s="159" t="s">
        <v>2354</v>
      </c>
      <c r="O20" s="159"/>
      <c r="P20" s="159" t="s">
        <v>2353</v>
      </c>
      <c r="Q20" s="159">
        <v>1</v>
      </c>
      <c r="R20" s="159" t="s">
        <v>34</v>
      </c>
    </row>
    <row r="21" spans="2:18" ht="25.35" customHeight="1">
      <c r="B21" s="158" t="s">
        <v>2361</v>
      </c>
      <c r="C21" s="161">
        <f>[1]END!D19</f>
        <v>23.150400000000001</v>
      </c>
      <c r="D21" s="156">
        <f>[1]AVG!D19</f>
        <v>23.034400000000002</v>
      </c>
      <c r="H21" s="159">
        <v>1002</v>
      </c>
      <c r="I21" s="155" t="s">
        <v>2352</v>
      </c>
      <c r="J21" s="180">
        <f>[1]AVG!E26</f>
        <v>7.7754200000000013</v>
      </c>
      <c r="K21" s="159" t="s">
        <v>2353</v>
      </c>
      <c r="L21" s="159">
        <v>1</v>
      </c>
      <c r="M21" s="159" t="s">
        <v>40</v>
      </c>
      <c r="N21" s="159" t="s">
        <v>2354</v>
      </c>
      <c r="O21" s="159"/>
      <c r="P21" s="159" t="s">
        <v>2353</v>
      </c>
      <c r="Q21" s="159">
        <v>1</v>
      </c>
      <c r="R21" s="159" t="s">
        <v>34</v>
      </c>
    </row>
    <row r="22" spans="2:18" ht="25.35" customHeight="1">
      <c r="B22" s="158" t="s">
        <v>2369</v>
      </c>
      <c r="C22" s="161">
        <f>[1]END!D20</f>
        <v>5.6913</v>
      </c>
      <c r="D22" s="156">
        <f>[1]AVG!D20</f>
        <v>5.6265999999999998</v>
      </c>
      <c r="H22" s="159">
        <v>1002</v>
      </c>
      <c r="I22" s="155" t="s">
        <v>2352</v>
      </c>
      <c r="J22" s="180">
        <f>[1]AVG!E19</f>
        <v>1.4249788235294116</v>
      </c>
      <c r="K22" s="159" t="s">
        <v>2353</v>
      </c>
      <c r="L22" s="159">
        <v>1</v>
      </c>
      <c r="M22" s="159" t="s">
        <v>2361</v>
      </c>
      <c r="N22" s="159" t="s">
        <v>2354</v>
      </c>
      <c r="O22" s="159"/>
      <c r="P22" s="159" t="s">
        <v>2353</v>
      </c>
      <c r="Q22" s="159">
        <v>1</v>
      </c>
      <c r="R22" s="159" t="s">
        <v>34</v>
      </c>
    </row>
    <row r="23" spans="2:18" ht="25.35" customHeight="1">
      <c r="B23" s="158" t="s">
        <v>2370</v>
      </c>
      <c r="C23" s="161">
        <f>[1]END!D21</f>
        <v>7.6E-3</v>
      </c>
      <c r="D23" s="161">
        <f>[1]AVG!D21</f>
        <v>7.7999999999999996E-3</v>
      </c>
    </row>
    <row r="24" spans="2:18" ht="25.35" customHeight="1">
      <c r="B24" s="158" t="s">
        <v>2371</v>
      </c>
      <c r="C24" s="161">
        <f>[1]END!D22</f>
        <v>3.3799999999999997E-2</v>
      </c>
      <c r="D24" s="161">
        <f>[1]AVG!D22</f>
        <v>3.4099999999999998E-2</v>
      </c>
    </row>
    <row r="25" spans="2:18" ht="25.35" customHeight="1">
      <c r="B25" s="158" t="s">
        <v>2372</v>
      </c>
      <c r="C25" s="161">
        <f>[1]END!D23</f>
        <v>1.7210000000000001</v>
      </c>
      <c r="D25" s="161">
        <f>[1]AVG!D23</f>
        <v>1.7669999999999999</v>
      </c>
      <c r="H25" s="155" t="s">
        <v>2351</v>
      </c>
      <c r="I25" s="155" t="s">
        <v>2352</v>
      </c>
      <c r="J25" s="181">
        <f>[1]END!D5</f>
        <v>0.22520000000000001</v>
      </c>
      <c r="K25" s="155" t="s">
        <v>2353</v>
      </c>
      <c r="L25" s="155">
        <v>1</v>
      </c>
      <c r="M25" s="155" t="s">
        <v>64</v>
      </c>
      <c r="N25" s="155" t="s">
        <v>2354</v>
      </c>
      <c r="O25" s="155"/>
      <c r="P25" s="155" t="s">
        <v>2353</v>
      </c>
      <c r="Q25" s="155">
        <v>1</v>
      </c>
      <c r="R25" s="155" t="s">
        <v>2350</v>
      </c>
    </row>
    <row r="26" spans="2:18" s="166" customFormat="1" ht="25.35" customHeight="1">
      <c r="B26" s="163"/>
      <c r="C26" s="165"/>
      <c r="D26" s="165"/>
      <c r="H26" s="159" t="s">
        <v>2351</v>
      </c>
      <c r="I26" s="155" t="s">
        <v>2352</v>
      </c>
      <c r="J26" s="160">
        <f>[1]END!D6</f>
        <v>36.496200000000002</v>
      </c>
      <c r="K26" s="159" t="s">
        <v>2353</v>
      </c>
      <c r="L26" s="159">
        <v>1</v>
      </c>
      <c r="M26" s="159" t="s">
        <v>2355</v>
      </c>
      <c r="N26" s="159" t="s">
        <v>2354</v>
      </c>
      <c r="O26" s="159"/>
      <c r="P26" s="159" t="s">
        <v>2353</v>
      </c>
      <c r="Q26" s="159">
        <v>1</v>
      </c>
      <c r="R26" s="155" t="s">
        <v>2350</v>
      </c>
    </row>
    <row r="27" spans="2:18" ht="25.35" customHeight="1">
      <c r="B27" s="158" t="s">
        <v>2373</v>
      </c>
      <c r="C27" s="161">
        <f>[1]END!D25</f>
        <v>20.474900000000002</v>
      </c>
      <c r="D27" s="156">
        <f>[1]AVG!D25</f>
        <v>20.617100000000001</v>
      </c>
      <c r="H27" s="159" t="s">
        <v>2351</v>
      </c>
      <c r="I27" s="155" t="s">
        <v>2352</v>
      </c>
      <c r="J27" s="182">
        <f>[1]END!E2</f>
        <v>32.017000000000003</v>
      </c>
      <c r="K27" s="159" t="s">
        <v>2353</v>
      </c>
      <c r="L27" s="159">
        <v>1</v>
      </c>
      <c r="M27" s="159" t="s">
        <v>2374</v>
      </c>
      <c r="N27" s="159" t="s">
        <v>2354</v>
      </c>
      <c r="O27" s="159"/>
      <c r="P27" s="159" t="s">
        <v>2353</v>
      </c>
      <c r="Q27" s="159">
        <v>1</v>
      </c>
      <c r="R27" s="155" t="s">
        <v>2350</v>
      </c>
    </row>
    <row r="28" spans="2:18" ht="25.35" customHeight="1">
      <c r="B28" s="158" t="s">
        <v>40</v>
      </c>
      <c r="C28" s="161">
        <f>[1]END!D26</f>
        <v>4.1279000000000003</v>
      </c>
      <c r="D28" s="156">
        <f>[1]AVG!D26</f>
        <v>4.2214999999999998</v>
      </c>
      <c r="H28" s="167" t="s">
        <v>2351</v>
      </c>
      <c r="I28" s="155" t="s">
        <v>2352</v>
      </c>
      <c r="J28" s="168">
        <f>[1]END!D31</f>
        <v>4.4090999999999996</v>
      </c>
      <c r="K28" s="167" t="s">
        <v>2353</v>
      </c>
      <c r="L28" s="167">
        <v>1</v>
      </c>
      <c r="M28" s="167" t="s">
        <v>61</v>
      </c>
      <c r="N28" s="167" t="s">
        <v>2354</v>
      </c>
      <c r="O28" s="167"/>
      <c r="P28" s="167" t="s">
        <v>2353</v>
      </c>
      <c r="Q28" s="167">
        <v>1</v>
      </c>
      <c r="R28" s="155" t="s">
        <v>2350</v>
      </c>
    </row>
    <row r="29" spans="2:18" ht="25.35" customHeight="1">
      <c r="B29" s="158" t="s">
        <v>2375</v>
      </c>
      <c r="C29" s="161">
        <f>[1]END!D27</f>
        <v>2.2499999999999999E-2</v>
      </c>
      <c r="D29" s="156">
        <f>[1]AVG!D27</f>
        <v>2.2700000000000001E-2</v>
      </c>
      <c r="H29" s="159" t="s">
        <v>2351</v>
      </c>
      <c r="I29" s="155" t="s">
        <v>2352</v>
      </c>
      <c r="J29" s="162">
        <f>[1]END!D31</f>
        <v>4.4090999999999996</v>
      </c>
      <c r="K29" s="159" t="s">
        <v>2353</v>
      </c>
      <c r="L29" s="159">
        <v>1</v>
      </c>
      <c r="M29" s="159" t="s">
        <v>60</v>
      </c>
      <c r="N29" s="159" t="s">
        <v>2354</v>
      </c>
      <c r="O29" s="159"/>
      <c r="P29" s="159" t="s">
        <v>2353</v>
      </c>
      <c r="Q29" s="159">
        <v>1</v>
      </c>
      <c r="R29" s="155" t="s">
        <v>2350</v>
      </c>
    </row>
    <row r="30" spans="2:18" ht="25.35" customHeight="1">
      <c r="B30" s="158" t="s">
        <v>2376</v>
      </c>
      <c r="C30" s="161">
        <f>[1]END!D28</f>
        <v>0.37790000000000001</v>
      </c>
      <c r="D30" s="156">
        <f>[1]AVG!D28</f>
        <v>0.38040000000000002</v>
      </c>
      <c r="H30" s="159" t="s">
        <v>2351</v>
      </c>
      <c r="I30" s="155" t="s">
        <v>2352</v>
      </c>
      <c r="J30" s="162">
        <f>[1]END!D26</f>
        <v>4.1279000000000003</v>
      </c>
      <c r="K30" s="159" t="s">
        <v>2353</v>
      </c>
      <c r="L30" s="159">
        <v>1</v>
      </c>
      <c r="M30" s="159" t="s">
        <v>40</v>
      </c>
      <c r="N30" s="159" t="s">
        <v>2354</v>
      </c>
      <c r="O30" s="159"/>
      <c r="P30" s="159" t="s">
        <v>2353</v>
      </c>
      <c r="Q30" s="159">
        <v>1</v>
      </c>
      <c r="R30" s="155" t="s">
        <v>2350</v>
      </c>
    </row>
    <row r="31" spans="2:18" ht="25.35" customHeight="1">
      <c r="B31" s="158" t="s">
        <v>2377</v>
      </c>
      <c r="C31" s="161">
        <f>[1]END!D29</f>
        <v>7.4234</v>
      </c>
      <c r="D31" s="156">
        <f>[1]AVG!D29</f>
        <v>7.3994</v>
      </c>
      <c r="H31" s="172" t="s">
        <v>2351</v>
      </c>
      <c r="I31" s="155" t="s">
        <v>2352</v>
      </c>
      <c r="J31" s="173">
        <f>[1]END!D19</f>
        <v>23.150400000000001</v>
      </c>
      <c r="K31" s="172" t="s">
        <v>2353</v>
      </c>
      <c r="L31" s="172">
        <v>1</v>
      </c>
      <c r="M31" s="172" t="s">
        <v>2361</v>
      </c>
      <c r="N31" s="172" t="s">
        <v>2354</v>
      </c>
      <c r="O31" s="172"/>
      <c r="P31" s="172" t="s">
        <v>2353</v>
      </c>
      <c r="Q31" s="172">
        <v>1</v>
      </c>
      <c r="R31" s="155" t="s">
        <v>2350</v>
      </c>
    </row>
    <row r="32" spans="2:18" ht="25.35" customHeight="1">
      <c r="B32" s="158" t="s">
        <v>2378</v>
      </c>
      <c r="C32" s="161">
        <f>[1]END!D30</f>
        <v>18.979700000000001</v>
      </c>
      <c r="D32" s="156">
        <f>[1]AVG!D30</f>
        <v>18.7729</v>
      </c>
      <c r="H32" s="172"/>
      <c r="I32" s="172"/>
      <c r="J32" s="173"/>
      <c r="K32" s="172"/>
      <c r="L32" s="172"/>
      <c r="M32" s="172"/>
      <c r="N32" s="172"/>
      <c r="O32" s="172"/>
      <c r="P32" s="172"/>
      <c r="Q32" s="172"/>
      <c r="R32" s="172"/>
    </row>
    <row r="33" spans="2:18" ht="25.35" customHeight="1">
      <c r="B33" s="158" t="s">
        <v>2379</v>
      </c>
      <c r="C33" s="161">
        <f>[1]END!D31</f>
        <v>4.4090999999999996</v>
      </c>
      <c r="D33" s="156">
        <f>[1]AVG!D31</f>
        <v>4.5091999999999999</v>
      </c>
      <c r="H33" s="172"/>
      <c r="I33" s="172"/>
      <c r="J33" s="173"/>
      <c r="K33" s="172"/>
      <c r="L33" s="172"/>
      <c r="M33" s="172"/>
      <c r="N33" s="172"/>
      <c r="O33" s="172"/>
      <c r="P33" s="172"/>
      <c r="Q33" s="172"/>
      <c r="R33" s="172"/>
    </row>
    <row r="34" spans="2:18" s="166" customFormat="1" ht="25.35" customHeight="1">
      <c r="B34" s="183" t="s">
        <v>2380</v>
      </c>
      <c r="C34" s="161">
        <f>[1]END!D32</f>
        <v>3.9220999999999999</v>
      </c>
      <c r="D34" s="161">
        <f>[1]AVG!D32</f>
        <v>4.1965000000000003</v>
      </c>
      <c r="H34" s="172"/>
      <c r="I34" s="172"/>
      <c r="J34" s="173"/>
      <c r="K34" s="172"/>
      <c r="L34" s="172"/>
      <c r="M34" s="172"/>
      <c r="N34" s="172"/>
      <c r="O34" s="172"/>
      <c r="P34" s="172"/>
      <c r="Q34" s="172"/>
      <c r="R34" s="172"/>
    </row>
    <row r="35" spans="2:18" ht="25.35" customHeight="1">
      <c r="B35" s="158" t="s">
        <v>2381</v>
      </c>
      <c r="C35" s="161">
        <f>[1]END!D33</f>
        <v>0.57310000000000005</v>
      </c>
      <c r="D35" s="156">
        <f>[1]AVG!D33</f>
        <v>0.57020000000000004</v>
      </c>
      <c r="H35" s="172">
        <v>1002</v>
      </c>
      <c r="I35" s="155" t="s">
        <v>2352</v>
      </c>
      <c r="J35" s="178">
        <f>[1]AVG!D5</f>
        <v>0.21840000000000001</v>
      </c>
      <c r="K35" s="172" t="s">
        <v>2353</v>
      </c>
      <c r="L35" s="172">
        <v>1</v>
      </c>
      <c r="M35" s="172" t="s">
        <v>64</v>
      </c>
      <c r="N35" s="172" t="s">
        <v>2354</v>
      </c>
      <c r="O35" s="172"/>
      <c r="P35" s="172" t="s">
        <v>2353</v>
      </c>
      <c r="Q35" s="172">
        <v>1</v>
      </c>
      <c r="R35" s="155" t="s">
        <v>2350</v>
      </c>
    </row>
    <row r="36" spans="2:18" ht="25.35" customHeight="1">
      <c r="B36" s="158" t="s">
        <v>2382</v>
      </c>
      <c r="C36" s="161">
        <f>[1]END!D34</f>
        <v>24.5228</v>
      </c>
      <c r="D36" s="156">
        <f>[1]AVG!D34</f>
        <v>24.473299999999998</v>
      </c>
      <c r="H36" s="172">
        <v>1002</v>
      </c>
      <c r="I36" s="155" t="s">
        <v>2352</v>
      </c>
      <c r="J36" s="176">
        <f>[1]AVG!D6</f>
        <v>35.148099999999999</v>
      </c>
      <c r="K36" s="172" t="s">
        <v>2353</v>
      </c>
      <c r="L36" s="172">
        <v>1</v>
      </c>
      <c r="M36" s="172" t="s">
        <v>2355</v>
      </c>
      <c r="N36" s="172" t="s">
        <v>2354</v>
      </c>
      <c r="O36" s="172"/>
      <c r="P36" s="172" t="s">
        <v>2353</v>
      </c>
      <c r="Q36" s="172">
        <v>1</v>
      </c>
      <c r="R36" s="155" t="s">
        <v>2350</v>
      </c>
    </row>
    <row r="37" spans="2:18" ht="25.35" customHeight="1">
      <c r="B37" s="158" t="s">
        <v>2383</v>
      </c>
      <c r="C37" s="161">
        <f>[1]END!D35</f>
        <v>0.95889999999999997</v>
      </c>
      <c r="D37" s="156">
        <f>[1]AVG!D35</f>
        <v>0.9698</v>
      </c>
      <c r="H37" s="172">
        <v>1002</v>
      </c>
      <c r="I37" s="155" t="s">
        <v>2352</v>
      </c>
      <c r="J37" s="178">
        <f>[1]AVG!E2</f>
        <v>32.823589743589757</v>
      </c>
      <c r="K37" s="172" t="s">
        <v>2353</v>
      </c>
      <c r="L37" s="172">
        <v>1</v>
      </c>
      <c r="M37" s="172" t="s">
        <v>2374</v>
      </c>
      <c r="N37" s="172" t="s">
        <v>2354</v>
      </c>
      <c r="O37" s="172"/>
      <c r="P37" s="172" t="s">
        <v>2353</v>
      </c>
      <c r="Q37" s="172">
        <v>1</v>
      </c>
      <c r="R37" s="155" t="s">
        <v>2350</v>
      </c>
    </row>
    <row r="38" spans="2:18" ht="25.35" customHeight="1">
      <c r="B38" s="158" t="s">
        <v>2384</v>
      </c>
      <c r="C38" s="161">
        <f>[1]END!D36</f>
        <v>1.9E-3</v>
      </c>
      <c r="D38" s="156">
        <f>[1]AVG!D36</f>
        <v>2E-3</v>
      </c>
      <c r="H38" s="167">
        <v>1002</v>
      </c>
      <c r="I38" s="155" t="s">
        <v>2352</v>
      </c>
      <c r="J38" s="179">
        <f>[1]AVG!D31</f>
        <v>4.5091999999999999</v>
      </c>
      <c r="K38" s="167" t="s">
        <v>2353</v>
      </c>
      <c r="L38" s="167">
        <v>1</v>
      </c>
      <c r="M38" s="167" t="s">
        <v>61</v>
      </c>
      <c r="N38" s="167" t="s">
        <v>2354</v>
      </c>
      <c r="O38" s="167"/>
      <c r="P38" s="167" t="s">
        <v>2353</v>
      </c>
      <c r="Q38" s="167">
        <v>1</v>
      </c>
      <c r="R38" s="155" t="s">
        <v>2350</v>
      </c>
    </row>
    <row r="39" spans="2:18" ht="24.75" customHeight="1">
      <c r="B39" s="184" t="s">
        <v>2385</v>
      </c>
      <c r="C39" s="185">
        <f>[1]END!D37</f>
        <v>1.1999999999999999E-3</v>
      </c>
      <c r="D39" s="186">
        <f>[1]AVG!D37</f>
        <v>1.2999999999999999E-3</v>
      </c>
      <c r="H39" s="159">
        <v>1002</v>
      </c>
      <c r="I39" s="155" t="s">
        <v>2352</v>
      </c>
      <c r="J39" s="180">
        <f>[1]AVG!D31</f>
        <v>4.5091999999999999</v>
      </c>
      <c r="K39" s="159" t="s">
        <v>2353</v>
      </c>
      <c r="L39" s="159">
        <v>1</v>
      </c>
      <c r="M39" s="159" t="s">
        <v>60</v>
      </c>
      <c r="N39" s="159" t="s">
        <v>2354</v>
      </c>
      <c r="O39" s="159"/>
      <c r="P39" s="159" t="s">
        <v>2353</v>
      </c>
      <c r="Q39" s="159">
        <v>1</v>
      </c>
      <c r="R39" s="155" t="s">
        <v>2350</v>
      </c>
    </row>
    <row r="40" spans="2:18" ht="24.75" customHeight="1">
      <c r="B40" s="187"/>
      <c r="C40" s="188"/>
      <c r="D40" s="188"/>
      <c r="H40" s="159">
        <v>1002</v>
      </c>
      <c r="I40" s="155" t="s">
        <v>2352</v>
      </c>
      <c r="J40" s="180">
        <f>[1]AVG!D26</f>
        <v>4.2214999999999998</v>
      </c>
      <c r="K40" s="159" t="s">
        <v>2353</v>
      </c>
      <c r="L40" s="159">
        <v>1</v>
      </c>
      <c r="M40" s="159" t="s">
        <v>40</v>
      </c>
      <c r="N40" s="159" t="s">
        <v>2354</v>
      </c>
      <c r="O40" s="159"/>
      <c r="P40" s="159" t="s">
        <v>2353</v>
      </c>
      <c r="Q40" s="159">
        <v>1</v>
      </c>
      <c r="R40" s="155" t="s">
        <v>2350</v>
      </c>
    </row>
    <row r="41" spans="2:18" ht="19.5" customHeight="1">
      <c r="H41" s="159">
        <v>1002</v>
      </c>
      <c r="I41" s="155" t="s">
        <v>2352</v>
      </c>
      <c r="J41" s="180">
        <f>[1]AVG!D19</f>
        <v>23.034400000000002</v>
      </c>
      <c r="K41" s="159" t="s">
        <v>2353</v>
      </c>
      <c r="L41" s="159">
        <v>1</v>
      </c>
      <c r="M41" s="159" t="s">
        <v>2361</v>
      </c>
      <c r="N41" s="159" t="s">
        <v>2354</v>
      </c>
      <c r="O41" s="159"/>
      <c r="P41" s="159" t="s">
        <v>2353</v>
      </c>
      <c r="Q41" s="159">
        <v>1</v>
      </c>
      <c r="R41" s="155" t="s">
        <v>2350</v>
      </c>
    </row>
  </sheetData>
  <mergeCells count="1">
    <mergeCell ref="B2:D2"/>
  </mergeCells>
  <phoneticPr fontId="32" type="noConversion"/>
  <pageMargins left="0.74803149606299213" right="0.7480314960629921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pane ySplit="3" topLeftCell="A4" activePane="bottomLeft" state="frozen"/>
      <selection pane="bottomLeft" activeCell="C21" sqref="C21"/>
    </sheetView>
  </sheetViews>
  <sheetFormatPr defaultRowHeight="18" customHeight="1"/>
  <cols>
    <col min="1" max="1" width="9.625" style="103" customWidth="1"/>
    <col min="2" max="2" width="51" style="103" customWidth="1"/>
    <col min="3" max="3" width="18.125" style="103" customWidth="1"/>
    <col min="4" max="4" width="4.625" style="103" customWidth="1"/>
    <col min="5" max="5" width="9.625" style="103" customWidth="1"/>
    <col min="6" max="6" width="17.625" style="103" customWidth="1"/>
    <col min="7" max="7" width="88.75" style="103" customWidth="1"/>
    <col min="8" max="256" width="9" style="103"/>
    <col min="257" max="257" width="9.625" style="103" customWidth="1"/>
    <col min="258" max="258" width="51" style="103" customWidth="1"/>
    <col min="259" max="259" width="18.125" style="103" customWidth="1"/>
    <col min="260" max="260" width="4.625" style="103" customWidth="1"/>
    <col min="261" max="261" width="9.625" style="103" customWidth="1"/>
    <col min="262" max="262" width="17.625" style="103" customWidth="1"/>
    <col min="263" max="263" width="88.75" style="103" customWidth="1"/>
    <col min="264" max="512" width="9" style="103"/>
    <col min="513" max="513" width="9.625" style="103" customWidth="1"/>
    <col min="514" max="514" width="51" style="103" customWidth="1"/>
    <col min="515" max="515" width="18.125" style="103" customWidth="1"/>
    <col min="516" max="516" width="4.625" style="103" customWidth="1"/>
    <col min="517" max="517" width="9.625" style="103" customWidth="1"/>
    <col min="518" max="518" width="17.625" style="103" customWidth="1"/>
    <col min="519" max="519" width="88.75" style="103" customWidth="1"/>
    <col min="520" max="768" width="9" style="103"/>
    <col min="769" max="769" width="9.625" style="103" customWidth="1"/>
    <col min="770" max="770" width="51" style="103" customWidth="1"/>
    <col min="771" max="771" width="18.125" style="103" customWidth="1"/>
    <col min="772" max="772" width="4.625" style="103" customWidth="1"/>
    <col min="773" max="773" width="9.625" style="103" customWidth="1"/>
    <col min="774" max="774" width="17.625" style="103" customWidth="1"/>
    <col min="775" max="775" width="88.75" style="103" customWidth="1"/>
    <col min="776" max="1024" width="9" style="103"/>
    <col min="1025" max="1025" width="9.625" style="103" customWidth="1"/>
    <col min="1026" max="1026" width="51" style="103" customWidth="1"/>
    <col min="1027" max="1027" width="18.125" style="103" customWidth="1"/>
    <col min="1028" max="1028" width="4.625" style="103" customWidth="1"/>
    <col min="1029" max="1029" width="9.625" style="103" customWidth="1"/>
    <col min="1030" max="1030" width="17.625" style="103" customWidth="1"/>
    <col min="1031" max="1031" width="88.75" style="103" customWidth="1"/>
    <col min="1032" max="1280" width="9" style="103"/>
    <col min="1281" max="1281" width="9.625" style="103" customWidth="1"/>
    <col min="1282" max="1282" width="51" style="103" customWidth="1"/>
    <col min="1283" max="1283" width="18.125" style="103" customWidth="1"/>
    <col min="1284" max="1284" width="4.625" style="103" customWidth="1"/>
    <col min="1285" max="1285" width="9.625" style="103" customWidth="1"/>
    <col min="1286" max="1286" width="17.625" style="103" customWidth="1"/>
    <col min="1287" max="1287" width="88.75" style="103" customWidth="1"/>
    <col min="1288" max="1536" width="9" style="103"/>
    <col min="1537" max="1537" width="9.625" style="103" customWidth="1"/>
    <col min="1538" max="1538" width="51" style="103" customWidth="1"/>
    <col min="1539" max="1539" width="18.125" style="103" customWidth="1"/>
    <col min="1540" max="1540" width="4.625" style="103" customWidth="1"/>
    <col min="1541" max="1541" width="9.625" style="103" customWidth="1"/>
    <col min="1542" max="1542" width="17.625" style="103" customWidth="1"/>
    <col min="1543" max="1543" width="88.75" style="103" customWidth="1"/>
    <col min="1544" max="1792" width="9" style="103"/>
    <col min="1793" max="1793" width="9.625" style="103" customWidth="1"/>
    <col min="1794" max="1794" width="51" style="103" customWidth="1"/>
    <col min="1795" max="1795" width="18.125" style="103" customWidth="1"/>
    <col min="1796" max="1796" width="4.625" style="103" customWidth="1"/>
    <col min="1797" max="1797" width="9.625" style="103" customWidth="1"/>
    <col min="1798" max="1798" width="17.625" style="103" customWidth="1"/>
    <col min="1799" max="1799" width="88.75" style="103" customWidth="1"/>
    <col min="1800" max="2048" width="9" style="103"/>
    <col min="2049" max="2049" width="9.625" style="103" customWidth="1"/>
    <col min="2050" max="2050" width="51" style="103" customWidth="1"/>
    <col min="2051" max="2051" width="18.125" style="103" customWidth="1"/>
    <col min="2052" max="2052" width="4.625" style="103" customWidth="1"/>
    <col min="2053" max="2053" width="9.625" style="103" customWidth="1"/>
    <col min="2054" max="2054" width="17.625" style="103" customWidth="1"/>
    <col min="2055" max="2055" width="88.75" style="103" customWidth="1"/>
    <col min="2056" max="2304" width="9" style="103"/>
    <col min="2305" max="2305" width="9.625" style="103" customWidth="1"/>
    <col min="2306" max="2306" width="51" style="103" customWidth="1"/>
    <col min="2307" max="2307" width="18.125" style="103" customWidth="1"/>
    <col min="2308" max="2308" width="4.625" style="103" customWidth="1"/>
    <col min="2309" max="2309" width="9.625" style="103" customWidth="1"/>
    <col min="2310" max="2310" width="17.625" style="103" customWidth="1"/>
    <col min="2311" max="2311" width="88.75" style="103" customWidth="1"/>
    <col min="2312" max="2560" width="9" style="103"/>
    <col min="2561" max="2561" width="9.625" style="103" customWidth="1"/>
    <col min="2562" max="2562" width="51" style="103" customWidth="1"/>
    <col min="2563" max="2563" width="18.125" style="103" customWidth="1"/>
    <col min="2564" max="2564" width="4.625" style="103" customWidth="1"/>
    <col min="2565" max="2565" width="9.625" style="103" customWidth="1"/>
    <col min="2566" max="2566" width="17.625" style="103" customWidth="1"/>
    <col min="2567" max="2567" width="88.75" style="103" customWidth="1"/>
    <col min="2568" max="2816" width="9" style="103"/>
    <col min="2817" max="2817" width="9.625" style="103" customWidth="1"/>
    <col min="2818" max="2818" width="51" style="103" customWidth="1"/>
    <col min="2819" max="2819" width="18.125" style="103" customWidth="1"/>
    <col min="2820" max="2820" width="4.625" style="103" customWidth="1"/>
    <col min="2821" max="2821" width="9.625" style="103" customWidth="1"/>
    <col min="2822" max="2822" width="17.625" style="103" customWidth="1"/>
    <col min="2823" max="2823" width="88.75" style="103" customWidth="1"/>
    <col min="2824" max="3072" width="9" style="103"/>
    <col min="3073" max="3073" width="9.625" style="103" customWidth="1"/>
    <col min="3074" max="3074" width="51" style="103" customWidth="1"/>
    <col min="3075" max="3075" width="18.125" style="103" customWidth="1"/>
    <col min="3076" max="3076" width="4.625" style="103" customWidth="1"/>
    <col min="3077" max="3077" width="9.625" style="103" customWidth="1"/>
    <col min="3078" max="3078" width="17.625" style="103" customWidth="1"/>
    <col min="3079" max="3079" width="88.75" style="103" customWidth="1"/>
    <col min="3080" max="3328" width="9" style="103"/>
    <col min="3329" max="3329" width="9.625" style="103" customWidth="1"/>
    <col min="3330" max="3330" width="51" style="103" customWidth="1"/>
    <col min="3331" max="3331" width="18.125" style="103" customWidth="1"/>
    <col min="3332" max="3332" width="4.625" style="103" customWidth="1"/>
    <col min="3333" max="3333" width="9.625" style="103" customWidth="1"/>
    <col min="3334" max="3334" width="17.625" style="103" customWidth="1"/>
    <col min="3335" max="3335" width="88.75" style="103" customWidth="1"/>
    <col min="3336" max="3584" width="9" style="103"/>
    <col min="3585" max="3585" width="9.625" style="103" customWidth="1"/>
    <col min="3586" max="3586" width="51" style="103" customWidth="1"/>
    <col min="3587" max="3587" width="18.125" style="103" customWidth="1"/>
    <col min="3588" max="3588" width="4.625" style="103" customWidth="1"/>
    <col min="3589" max="3589" width="9.625" style="103" customWidth="1"/>
    <col min="3590" max="3590" width="17.625" style="103" customWidth="1"/>
    <col min="3591" max="3591" width="88.75" style="103" customWidth="1"/>
    <col min="3592" max="3840" width="9" style="103"/>
    <col min="3841" max="3841" width="9.625" style="103" customWidth="1"/>
    <col min="3842" max="3842" width="51" style="103" customWidth="1"/>
    <col min="3843" max="3843" width="18.125" style="103" customWidth="1"/>
    <col min="3844" max="3844" width="4.625" style="103" customWidth="1"/>
    <col min="3845" max="3845" width="9.625" style="103" customWidth="1"/>
    <col min="3846" max="3846" width="17.625" style="103" customWidth="1"/>
    <col min="3847" max="3847" width="88.75" style="103" customWidth="1"/>
    <col min="3848" max="4096" width="9" style="103"/>
    <col min="4097" max="4097" width="9.625" style="103" customWidth="1"/>
    <col min="4098" max="4098" width="51" style="103" customWidth="1"/>
    <col min="4099" max="4099" width="18.125" style="103" customWidth="1"/>
    <col min="4100" max="4100" width="4.625" style="103" customWidth="1"/>
    <col min="4101" max="4101" width="9.625" style="103" customWidth="1"/>
    <col min="4102" max="4102" width="17.625" style="103" customWidth="1"/>
    <col min="4103" max="4103" width="88.75" style="103" customWidth="1"/>
    <col min="4104" max="4352" width="9" style="103"/>
    <col min="4353" max="4353" width="9.625" style="103" customWidth="1"/>
    <col min="4354" max="4354" width="51" style="103" customWidth="1"/>
    <col min="4355" max="4355" width="18.125" style="103" customWidth="1"/>
    <col min="4356" max="4356" width="4.625" style="103" customWidth="1"/>
    <col min="4357" max="4357" width="9.625" style="103" customWidth="1"/>
    <col min="4358" max="4358" width="17.625" style="103" customWidth="1"/>
    <col min="4359" max="4359" width="88.75" style="103" customWidth="1"/>
    <col min="4360" max="4608" width="9" style="103"/>
    <col min="4609" max="4609" width="9.625" style="103" customWidth="1"/>
    <col min="4610" max="4610" width="51" style="103" customWidth="1"/>
    <col min="4611" max="4611" width="18.125" style="103" customWidth="1"/>
    <col min="4612" max="4612" width="4.625" style="103" customWidth="1"/>
    <col min="4613" max="4613" width="9.625" style="103" customWidth="1"/>
    <col min="4614" max="4614" width="17.625" style="103" customWidth="1"/>
    <col min="4615" max="4615" width="88.75" style="103" customWidth="1"/>
    <col min="4616" max="4864" width="9" style="103"/>
    <col min="4865" max="4865" width="9.625" style="103" customWidth="1"/>
    <col min="4866" max="4866" width="51" style="103" customWidth="1"/>
    <col min="4867" max="4867" width="18.125" style="103" customWidth="1"/>
    <col min="4868" max="4868" width="4.625" style="103" customWidth="1"/>
    <col min="4869" max="4869" width="9.625" style="103" customWidth="1"/>
    <col min="4870" max="4870" width="17.625" style="103" customWidth="1"/>
    <col min="4871" max="4871" width="88.75" style="103" customWidth="1"/>
    <col min="4872" max="5120" width="9" style="103"/>
    <col min="5121" max="5121" width="9.625" style="103" customWidth="1"/>
    <col min="5122" max="5122" width="51" style="103" customWidth="1"/>
    <col min="5123" max="5123" width="18.125" style="103" customWidth="1"/>
    <col min="5124" max="5124" width="4.625" style="103" customWidth="1"/>
    <col min="5125" max="5125" width="9.625" style="103" customWidth="1"/>
    <col min="5126" max="5126" width="17.625" style="103" customWidth="1"/>
    <col min="5127" max="5127" width="88.75" style="103" customWidth="1"/>
    <col min="5128" max="5376" width="9" style="103"/>
    <col min="5377" max="5377" width="9.625" style="103" customWidth="1"/>
    <col min="5378" max="5378" width="51" style="103" customWidth="1"/>
    <col min="5379" max="5379" width="18.125" style="103" customWidth="1"/>
    <col min="5380" max="5380" width="4.625" style="103" customWidth="1"/>
    <col min="5381" max="5381" width="9.625" style="103" customWidth="1"/>
    <col min="5382" max="5382" width="17.625" style="103" customWidth="1"/>
    <col min="5383" max="5383" width="88.75" style="103" customWidth="1"/>
    <col min="5384" max="5632" width="9" style="103"/>
    <col min="5633" max="5633" width="9.625" style="103" customWidth="1"/>
    <col min="5634" max="5634" width="51" style="103" customWidth="1"/>
    <col min="5635" max="5635" width="18.125" style="103" customWidth="1"/>
    <col min="5636" max="5636" width="4.625" style="103" customWidth="1"/>
    <col min="5637" max="5637" width="9.625" style="103" customWidth="1"/>
    <col min="5638" max="5638" width="17.625" style="103" customWidth="1"/>
    <col min="5639" max="5639" width="88.75" style="103" customWidth="1"/>
    <col min="5640" max="5888" width="9" style="103"/>
    <col min="5889" max="5889" width="9.625" style="103" customWidth="1"/>
    <col min="5890" max="5890" width="51" style="103" customWidth="1"/>
    <col min="5891" max="5891" width="18.125" style="103" customWidth="1"/>
    <col min="5892" max="5892" width="4.625" style="103" customWidth="1"/>
    <col min="5893" max="5893" width="9.625" style="103" customWidth="1"/>
    <col min="5894" max="5894" width="17.625" style="103" customWidth="1"/>
    <col min="5895" max="5895" width="88.75" style="103" customWidth="1"/>
    <col min="5896" max="6144" width="9" style="103"/>
    <col min="6145" max="6145" width="9.625" style="103" customWidth="1"/>
    <col min="6146" max="6146" width="51" style="103" customWidth="1"/>
    <col min="6147" max="6147" width="18.125" style="103" customWidth="1"/>
    <col min="6148" max="6148" width="4.625" style="103" customWidth="1"/>
    <col min="6149" max="6149" width="9.625" style="103" customWidth="1"/>
    <col min="6150" max="6150" width="17.625" style="103" customWidth="1"/>
    <col min="6151" max="6151" width="88.75" style="103" customWidth="1"/>
    <col min="6152" max="6400" width="9" style="103"/>
    <col min="6401" max="6401" width="9.625" style="103" customWidth="1"/>
    <col min="6402" max="6402" width="51" style="103" customWidth="1"/>
    <col min="6403" max="6403" width="18.125" style="103" customWidth="1"/>
    <col min="6404" max="6404" width="4.625" style="103" customWidth="1"/>
    <col min="6405" max="6405" width="9.625" style="103" customWidth="1"/>
    <col min="6406" max="6406" width="17.625" style="103" customWidth="1"/>
    <col min="6407" max="6407" width="88.75" style="103" customWidth="1"/>
    <col min="6408" max="6656" width="9" style="103"/>
    <col min="6657" max="6657" width="9.625" style="103" customWidth="1"/>
    <col min="6658" max="6658" width="51" style="103" customWidth="1"/>
    <col min="6659" max="6659" width="18.125" style="103" customWidth="1"/>
    <col min="6660" max="6660" width="4.625" style="103" customWidth="1"/>
    <col min="6661" max="6661" width="9.625" style="103" customWidth="1"/>
    <col min="6662" max="6662" width="17.625" style="103" customWidth="1"/>
    <col min="6663" max="6663" width="88.75" style="103" customWidth="1"/>
    <col min="6664" max="6912" width="9" style="103"/>
    <col min="6913" max="6913" width="9.625" style="103" customWidth="1"/>
    <col min="6914" max="6914" width="51" style="103" customWidth="1"/>
    <col min="6915" max="6915" width="18.125" style="103" customWidth="1"/>
    <col min="6916" max="6916" width="4.625" style="103" customWidth="1"/>
    <col min="6917" max="6917" width="9.625" style="103" customWidth="1"/>
    <col min="6918" max="6918" width="17.625" style="103" customWidth="1"/>
    <col min="6919" max="6919" width="88.75" style="103" customWidth="1"/>
    <col min="6920" max="7168" width="9" style="103"/>
    <col min="7169" max="7169" width="9.625" style="103" customWidth="1"/>
    <col min="7170" max="7170" width="51" style="103" customWidth="1"/>
    <col min="7171" max="7171" width="18.125" style="103" customWidth="1"/>
    <col min="7172" max="7172" width="4.625" style="103" customWidth="1"/>
    <col min="7173" max="7173" width="9.625" style="103" customWidth="1"/>
    <col min="7174" max="7174" width="17.625" style="103" customWidth="1"/>
    <col min="7175" max="7175" width="88.75" style="103" customWidth="1"/>
    <col min="7176" max="7424" width="9" style="103"/>
    <col min="7425" max="7425" width="9.625" style="103" customWidth="1"/>
    <col min="7426" max="7426" width="51" style="103" customWidth="1"/>
    <col min="7427" max="7427" width="18.125" style="103" customWidth="1"/>
    <col min="7428" max="7428" width="4.625" style="103" customWidth="1"/>
    <col min="7429" max="7429" width="9.625" style="103" customWidth="1"/>
    <col min="7430" max="7430" width="17.625" style="103" customWidth="1"/>
    <col min="7431" max="7431" width="88.75" style="103" customWidth="1"/>
    <col min="7432" max="7680" width="9" style="103"/>
    <col min="7681" max="7681" width="9.625" style="103" customWidth="1"/>
    <col min="7682" max="7682" width="51" style="103" customWidth="1"/>
    <col min="7683" max="7683" width="18.125" style="103" customWidth="1"/>
    <col min="7684" max="7684" width="4.625" style="103" customWidth="1"/>
    <col min="7685" max="7685" width="9.625" style="103" customWidth="1"/>
    <col min="7686" max="7686" width="17.625" style="103" customWidth="1"/>
    <col min="7687" max="7687" width="88.75" style="103" customWidth="1"/>
    <col min="7688" max="7936" width="9" style="103"/>
    <col min="7937" max="7937" width="9.625" style="103" customWidth="1"/>
    <col min="7938" max="7938" width="51" style="103" customWidth="1"/>
    <col min="7939" max="7939" width="18.125" style="103" customWidth="1"/>
    <col min="7940" max="7940" width="4.625" style="103" customWidth="1"/>
    <col min="7941" max="7941" width="9.625" style="103" customWidth="1"/>
    <col min="7942" max="7942" width="17.625" style="103" customWidth="1"/>
    <col min="7943" max="7943" width="88.75" style="103" customWidth="1"/>
    <col min="7944" max="8192" width="9" style="103"/>
    <col min="8193" max="8193" width="9.625" style="103" customWidth="1"/>
    <col min="8194" max="8194" width="51" style="103" customWidth="1"/>
    <col min="8195" max="8195" width="18.125" style="103" customWidth="1"/>
    <col min="8196" max="8196" width="4.625" style="103" customWidth="1"/>
    <col min="8197" max="8197" width="9.625" style="103" customWidth="1"/>
    <col min="8198" max="8198" width="17.625" style="103" customWidth="1"/>
    <col min="8199" max="8199" width="88.75" style="103" customWidth="1"/>
    <col min="8200" max="8448" width="9" style="103"/>
    <col min="8449" max="8449" width="9.625" style="103" customWidth="1"/>
    <col min="8450" max="8450" width="51" style="103" customWidth="1"/>
    <col min="8451" max="8451" width="18.125" style="103" customWidth="1"/>
    <col min="8452" max="8452" width="4.625" style="103" customWidth="1"/>
    <col min="8453" max="8453" width="9.625" style="103" customWidth="1"/>
    <col min="8454" max="8454" width="17.625" style="103" customWidth="1"/>
    <col min="8455" max="8455" width="88.75" style="103" customWidth="1"/>
    <col min="8456" max="8704" width="9" style="103"/>
    <col min="8705" max="8705" width="9.625" style="103" customWidth="1"/>
    <col min="8706" max="8706" width="51" style="103" customWidth="1"/>
    <col min="8707" max="8707" width="18.125" style="103" customWidth="1"/>
    <col min="8708" max="8708" width="4.625" style="103" customWidth="1"/>
    <col min="8709" max="8709" width="9.625" style="103" customWidth="1"/>
    <col min="8710" max="8710" width="17.625" style="103" customWidth="1"/>
    <col min="8711" max="8711" width="88.75" style="103" customWidth="1"/>
    <col min="8712" max="8960" width="9" style="103"/>
    <col min="8961" max="8961" width="9.625" style="103" customWidth="1"/>
    <col min="8962" max="8962" width="51" style="103" customWidth="1"/>
    <col min="8963" max="8963" width="18.125" style="103" customWidth="1"/>
    <col min="8964" max="8964" width="4.625" style="103" customWidth="1"/>
    <col min="8965" max="8965" width="9.625" style="103" customWidth="1"/>
    <col min="8966" max="8966" width="17.625" style="103" customWidth="1"/>
    <col min="8967" max="8967" width="88.75" style="103" customWidth="1"/>
    <col min="8968" max="9216" width="9" style="103"/>
    <col min="9217" max="9217" width="9.625" style="103" customWidth="1"/>
    <col min="9218" max="9218" width="51" style="103" customWidth="1"/>
    <col min="9219" max="9219" width="18.125" style="103" customWidth="1"/>
    <col min="9220" max="9220" width="4.625" style="103" customWidth="1"/>
    <col min="9221" max="9221" width="9.625" style="103" customWidth="1"/>
    <col min="9222" max="9222" width="17.625" style="103" customWidth="1"/>
    <col min="9223" max="9223" width="88.75" style="103" customWidth="1"/>
    <col min="9224" max="9472" width="9" style="103"/>
    <col min="9473" max="9473" width="9.625" style="103" customWidth="1"/>
    <col min="9474" max="9474" width="51" style="103" customWidth="1"/>
    <col min="9475" max="9475" width="18.125" style="103" customWidth="1"/>
    <col min="9476" max="9476" width="4.625" style="103" customWidth="1"/>
    <col min="9477" max="9477" width="9.625" style="103" customWidth="1"/>
    <col min="9478" max="9478" width="17.625" style="103" customWidth="1"/>
    <col min="9479" max="9479" width="88.75" style="103" customWidth="1"/>
    <col min="9480" max="9728" width="9" style="103"/>
    <col min="9729" max="9729" width="9.625" style="103" customWidth="1"/>
    <col min="9730" max="9730" width="51" style="103" customWidth="1"/>
    <col min="9731" max="9731" width="18.125" style="103" customWidth="1"/>
    <col min="9732" max="9732" width="4.625" style="103" customWidth="1"/>
    <col min="9733" max="9733" width="9.625" style="103" customWidth="1"/>
    <col min="9734" max="9734" width="17.625" style="103" customWidth="1"/>
    <col min="9735" max="9735" width="88.75" style="103" customWidth="1"/>
    <col min="9736" max="9984" width="9" style="103"/>
    <col min="9985" max="9985" width="9.625" style="103" customWidth="1"/>
    <col min="9986" max="9986" width="51" style="103" customWidth="1"/>
    <col min="9987" max="9987" width="18.125" style="103" customWidth="1"/>
    <col min="9988" max="9988" width="4.625" style="103" customWidth="1"/>
    <col min="9989" max="9989" width="9.625" style="103" customWidth="1"/>
    <col min="9990" max="9990" width="17.625" style="103" customWidth="1"/>
    <col min="9991" max="9991" width="88.75" style="103" customWidth="1"/>
    <col min="9992" max="10240" width="9" style="103"/>
    <col min="10241" max="10241" width="9.625" style="103" customWidth="1"/>
    <col min="10242" max="10242" width="51" style="103" customWidth="1"/>
    <col min="10243" max="10243" width="18.125" style="103" customWidth="1"/>
    <col min="10244" max="10244" width="4.625" style="103" customWidth="1"/>
    <col min="10245" max="10245" width="9.625" style="103" customWidth="1"/>
    <col min="10246" max="10246" width="17.625" style="103" customWidth="1"/>
    <col min="10247" max="10247" width="88.75" style="103" customWidth="1"/>
    <col min="10248" max="10496" width="9" style="103"/>
    <col min="10497" max="10497" width="9.625" style="103" customWidth="1"/>
    <col min="10498" max="10498" width="51" style="103" customWidth="1"/>
    <col min="10499" max="10499" width="18.125" style="103" customWidth="1"/>
    <col min="10500" max="10500" width="4.625" style="103" customWidth="1"/>
    <col min="10501" max="10501" width="9.625" style="103" customWidth="1"/>
    <col min="10502" max="10502" width="17.625" style="103" customWidth="1"/>
    <col min="10503" max="10503" width="88.75" style="103" customWidth="1"/>
    <col min="10504" max="10752" width="9" style="103"/>
    <col min="10753" max="10753" width="9.625" style="103" customWidth="1"/>
    <col min="10754" max="10754" width="51" style="103" customWidth="1"/>
    <col min="10755" max="10755" width="18.125" style="103" customWidth="1"/>
    <col min="10756" max="10756" width="4.625" style="103" customWidth="1"/>
    <col min="10757" max="10757" width="9.625" style="103" customWidth="1"/>
    <col min="10758" max="10758" width="17.625" style="103" customWidth="1"/>
    <col min="10759" max="10759" width="88.75" style="103" customWidth="1"/>
    <col min="10760" max="11008" width="9" style="103"/>
    <col min="11009" max="11009" width="9.625" style="103" customWidth="1"/>
    <col min="11010" max="11010" width="51" style="103" customWidth="1"/>
    <col min="11011" max="11011" width="18.125" style="103" customWidth="1"/>
    <col min="11012" max="11012" width="4.625" style="103" customWidth="1"/>
    <col min="11013" max="11013" width="9.625" style="103" customWidth="1"/>
    <col min="11014" max="11014" width="17.625" style="103" customWidth="1"/>
    <col min="11015" max="11015" width="88.75" style="103" customWidth="1"/>
    <col min="11016" max="11264" width="9" style="103"/>
    <col min="11265" max="11265" width="9.625" style="103" customWidth="1"/>
    <col min="11266" max="11266" width="51" style="103" customWidth="1"/>
    <col min="11267" max="11267" width="18.125" style="103" customWidth="1"/>
    <col min="11268" max="11268" width="4.625" style="103" customWidth="1"/>
    <col min="11269" max="11269" width="9.625" style="103" customWidth="1"/>
    <col min="11270" max="11270" width="17.625" style="103" customWidth="1"/>
    <col min="11271" max="11271" width="88.75" style="103" customWidth="1"/>
    <col min="11272" max="11520" width="9" style="103"/>
    <col min="11521" max="11521" width="9.625" style="103" customWidth="1"/>
    <col min="11522" max="11522" width="51" style="103" customWidth="1"/>
    <col min="11523" max="11523" width="18.125" style="103" customWidth="1"/>
    <col min="11524" max="11524" width="4.625" style="103" customWidth="1"/>
    <col min="11525" max="11525" width="9.625" style="103" customWidth="1"/>
    <col min="11526" max="11526" width="17.625" style="103" customWidth="1"/>
    <col min="11527" max="11527" width="88.75" style="103" customWidth="1"/>
    <col min="11528" max="11776" width="9" style="103"/>
    <col min="11777" max="11777" width="9.625" style="103" customWidth="1"/>
    <col min="11778" max="11778" width="51" style="103" customWidth="1"/>
    <col min="11779" max="11779" width="18.125" style="103" customWidth="1"/>
    <col min="11780" max="11780" width="4.625" style="103" customWidth="1"/>
    <col min="11781" max="11781" width="9.625" style="103" customWidth="1"/>
    <col min="11782" max="11782" width="17.625" style="103" customWidth="1"/>
    <col min="11783" max="11783" width="88.75" style="103" customWidth="1"/>
    <col min="11784" max="12032" width="9" style="103"/>
    <col min="12033" max="12033" width="9.625" style="103" customWidth="1"/>
    <col min="12034" max="12034" width="51" style="103" customWidth="1"/>
    <col min="12035" max="12035" width="18.125" style="103" customWidth="1"/>
    <col min="12036" max="12036" width="4.625" style="103" customWidth="1"/>
    <col min="12037" max="12037" width="9.625" style="103" customWidth="1"/>
    <col min="12038" max="12038" width="17.625" style="103" customWidth="1"/>
    <col min="12039" max="12039" width="88.75" style="103" customWidth="1"/>
    <col min="12040" max="12288" width="9" style="103"/>
    <col min="12289" max="12289" width="9.625" style="103" customWidth="1"/>
    <col min="12290" max="12290" width="51" style="103" customWidth="1"/>
    <col min="12291" max="12291" width="18.125" style="103" customWidth="1"/>
    <col min="12292" max="12292" width="4.625" style="103" customWidth="1"/>
    <col min="12293" max="12293" width="9.625" style="103" customWidth="1"/>
    <col min="12294" max="12294" width="17.625" style="103" customWidth="1"/>
    <col min="12295" max="12295" width="88.75" style="103" customWidth="1"/>
    <col min="12296" max="12544" width="9" style="103"/>
    <col min="12545" max="12545" width="9.625" style="103" customWidth="1"/>
    <col min="12546" max="12546" width="51" style="103" customWidth="1"/>
    <col min="12547" max="12547" width="18.125" style="103" customWidth="1"/>
    <col min="12548" max="12548" width="4.625" style="103" customWidth="1"/>
    <col min="12549" max="12549" width="9.625" style="103" customWidth="1"/>
    <col min="12550" max="12550" width="17.625" style="103" customWidth="1"/>
    <col min="12551" max="12551" width="88.75" style="103" customWidth="1"/>
    <col min="12552" max="12800" width="9" style="103"/>
    <col min="12801" max="12801" width="9.625" style="103" customWidth="1"/>
    <col min="12802" max="12802" width="51" style="103" customWidth="1"/>
    <col min="12803" max="12803" width="18.125" style="103" customWidth="1"/>
    <col min="12804" max="12804" width="4.625" style="103" customWidth="1"/>
    <col min="12805" max="12805" width="9.625" style="103" customWidth="1"/>
    <col min="12806" max="12806" width="17.625" style="103" customWidth="1"/>
    <col min="12807" max="12807" width="88.75" style="103" customWidth="1"/>
    <col min="12808" max="13056" width="9" style="103"/>
    <col min="13057" max="13057" width="9.625" style="103" customWidth="1"/>
    <col min="13058" max="13058" width="51" style="103" customWidth="1"/>
    <col min="13059" max="13059" width="18.125" style="103" customWidth="1"/>
    <col min="13060" max="13060" width="4.625" style="103" customWidth="1"/>
    <col min="13061" max="13061" width="9.625" style="103" customWidth="1"/>
    <col min="13062" max="13062" width="17.625" style="103" customWidth="1"/>
    <col min="13063" max="13063" width="88.75" style="103" customWidth="1"/>
    <col min="13064" max="13312" width="9" style="103"/>
    <col min="13313" max="13313" width="9.625" style="103" customWidth="1"/>
    <col min="13314" max="13314" width="51" style="103" customWidth="1"/>
    <col min="13315" max="13315" width="18.125" style="103" customWidth="1"/>
    <col min="13316" max="13316" width="4.625" style="103" customWidth="1"/>
    <col min="13317" max="13317" width="9.625" style="103" customWidth="1"/>
    <col min="13318" max="13318" width="17.625" style="103" customWidth="1"/>
    <col min="13319" max="13319" width="88.75" style="103" customWidth="1"/>
    <col min="13320" max="13568" width="9" style="103"/>
    <col min="13569" max="13569" width="9.625" style="103" customWidth="1"/>
    <col min="13570" max="13570" width="51" style="103" customWidth="1"/>
    <col min="13571" max="13571" width="18.125" style="103" customWidth="1"/>
    <col min="13572" max="13572" width="4.625" style="103" customWidth="1"/>
    <col min="13573" max="13573" width="9.625" style="103" customWidth="1"/>
    <col min="13574" max="13574" width="17.625" style="103" customWidth="1"/>
    <col min="13575" max="13575" width="88.75" style="103" customWidth="1"/>
    <col min="13576" max="13824" width="9" style="103"/>
    <col min="13825" max="13825" width="9.625" style="103" customWidth="1"/>
    <col min="13826" max="13826" width="51" style="103" customWidth="1"/>
    <col min="13827" max="13827" width="18.125" style="103" customWidth="1"/>
    <col min="13828" max="13828" width="4.625" style="103" customWidth="1"/>
    <col min="13829" max="13829" width="9.625" style="103" customWidth="1"/>
    <col min="13830" max="13830" width="17.625" style="103" customWidth="1"/>
    <col min="13831" max="13831" width="88.75" style="103" customWidth="1"/>
    <col min="13832" max="14080" width="9" style="103"/>
    <col min="14081" max="14081" width="9.625" style="103" customWidth="1"/>
    <col min="14082" max="14082" width="51" style="103" customWidth="1"/>
    <col min="14083" max="14083" width="18.125" style="103" customWidth="1"/>
    <col min="14084" max="14084" width="4.625" style="103" customWidth="1"/>
    <col min="14085" max="14085" width="9.625" style="103" customWidth="1"/>
    <col min="14086" max="14086" width="17.625" style="103" customWidth="1"/>
    <col min="14087" max="14087" width="88.75" style="103" customWidth="1"/>
    <col min="14088" max="14336" width="9" style="103"/>
    <col min="14337" max="14337" width="9.625" style="103" customWidth="1"/>
    <col min="14338" max="14338" width="51" style="103" customWidth="1"/>
    <col min="14339" max="14339" width="18.125" style="103" customWidth="1"/>
    <col min="14340" max="14340" width="4.625" style="103" customWidth="1"/>
    <col min="14341" max="14341" width="9.625" style="103" customWidth="1"/>
    <col min="14342" max="14342" width="17.625" style="103" customWidth="1"/>
    <col min="14343" max="14343" width="88.75" style="103" customWidth="1"/>
    <col min="14344" max="14592" width="9" style="103"/>
    <col min="14593" max="14593" width="9.625" style="103" customWidth="1"/>
    <col min="14594" max="14594" width="51" style="103" customWidth="1"/>
    <col min="14595" max="14595" width="18.125" style="103" customWidth="1"/>
    <col min="14596" max="14596" width="4.625" style="103" customWidth="1"/>
    <col min="14597" max="14597" width="9.625" style="103" customWidth="1"/>
    <col min="14598" max="14598" width="17.625" style="103" customWidth="1"/>
    <col min="14599" max="14599" width="88.75" style="103" customWidth="1"/>
    <col min="14600" max="14848" width="9" style="103"/>
    <col min="14849" max="14849" width="9.625" style="103" customWidth="1"/>
    <col min="14850" max="14850" width="51" style="103" customWidth="1"/>
    <col min="14851" max="14851" width="18.125" style="103" customWidth="1"/>
    <col min="14852" max="14852" width="4.625" style="103" customWidth="1"/>
    <col min="14853" max="14853" width="9.625" style="103" customWidth="1"/>
    <col min="14854" max="14854" width="17.625" style="103" customWidth="1"/>
    <col min="14855" max="14855" width="88.75" style="103" customWidth="1"/>
    <col min="14856" max="15104" width="9" style="103"/>
    <col min="15105" max="15105" width="9.625" style="103" customWidth="1"/>
    <col min="15106" max="15106" width="51" style="103" customWidth="1"/>
    <col min="15107" max="15107" width="18.125" style="103" customWidth="1"/>
    <col min="15108" max="15108" width="4.625" style="103" customWidth="1"/>
    <col min="15109" max="15109" width="9.625" style="103" customWidth="1"/>
    <col min="15110" max="15110" width="17.625" style="103" customWidth="1"/>
    <col min="15111" max="15111" width="88.75" style="103" customWidth="1"/>
    <col min="15112" max="15360" width="9" style="103"/>
    <col min="15361" max="15361" width="9.625" style="103" customWidth="1"/>
    <col min="15362" max="15362" width="51" style="103" customWidth="1"/>
    <col min="15363" max="15363" width="18.125" style="103" customWidth="1"/>
    <col min="15364" max="15364" width="4.625" style="103" customWidth="1"/>
    <col min="15365" max="15365" width="9.625" style="103" customWidth="1"/>
    <col min="15366" max="15366" width="17.625" style="103" customWidth="1"/>
    <col min="15367" max="15367" width="88.75" style="103" customWidth="1"/>
    <col min="15368" max="15616" width="9" style="103"/>
    <col min="15617" max="15617" width="9.625" style="103" customWidth="1"/>
    <col min="15618" max="15618" width="51" style="103" customWidth="1"/>
    <col min="15619" max="15619" width="18.125" style="103" customWidth="1"/>
    <col min="15620" max="15620" width="4.625" style="103" customWidth="1"/>
    <col min="15621" max="15621" width="9.625" style="103" customWidth="1"/>
    <col min="15622" max="15622" width="17.625" style="103" customWidth="1"/>
    <col min="15623" max="15623" width="88.75" style="103" customWidth="1"/>
    <col min="15624" max="15872" width="9" style="103"/>
    <col min="15873" max="15873" width="9.625" style="103" customWidth="1"/>
    <col min="15874" max="15874" width="51" style="103" customWidth="1"/>
    <col min="15875" max="15875" width="18.125" style="103" customWidth="1"/>
    <col min="15876" max="15876" width="4.625" style="103" customWidth="1"/>
    <col min="15877" max="15877" width="9.625" style="103" customWidth="1"/>
    <col min="15878" max="15878" width="17.625" style="103" customWidth="1"/>
    <col min="15879" max="15879" width="88.75" style="103" customWidth="1"/>
    <col min="15880" max="16128" width="9" style="103"/>
    <col min="16129" max="16129" width="9.625" style="103" customWidth="1"/>
    <col min="16130" max="16130" width="51" style="103" customWidth="1"/>
    <col min="16131" max="16131" width="18.125" style="103" customWidth="1"/>
    <col min="16132" max="16132" width="4.625" style="103" customWidth="1"/>
    <col min="16133" max="16133" width="9.625" style="103" customWidth="1"/>
    <col min="16134" max="16134" width="17.625" style="103" customWidth="1"/>
    <col min="16135" max="16135" width="88.75" style="103" customWidth="1"/>
    <col min="16136" max="16384" width="9" style="103"/>
  </cols>
  <sheetData>
    <row r="1" spans="1:8" ht="42" customHeight="1">
      <c r="A1" s="267" t="s">
        <v>2636</v>
      </c>
      <c r="B1" s="268"/>
      <c r="C1" s="268"/>
      <c r="D1" s="268"/>
      <c r="E1" s="268"/>
      <c r="F1" s="268"/>
      <c r="G1" s="268"/>
      <c r="H1" s="268"/>
    </row>
    <row r="2" spans="1:8" ht="14.25">
      <c r="A2" s="269" t="s">
        <v>2637</v>
      </c>
      <c r="B2" s="268"/>
      <c r="C2" s="268"/>
      <c r="D2" s="268"/>
      <c r="E2" s="268"/>
      <c r="F2" s="268"/>
      <c r="G2" s="268"/>
      <c r="H2" s="268"/>
    </row>
    <row r="3" spans="1:8" ht="14.25">
      <c r="A3" s="205" t="s">
        <v>2638</v>
      </c>
      <c r="B3" s="205" t="s">
        <v>2639</v>
      </c>
      <c r="C3" s="205" t="s">
        <v>2640</v>
      </c>
      <c r="D3" s="205" t="s">
        <v>2392</v>
      </c>
      <c r="E3" s="205" t="s">
        <v>2641</v>
      </c>
      <c r="F3" s="205" t="s">
        <v>2642</v>
      </c>
      <c r="G3" s="205" t="s">
        <v>2643</v>
      </c>
    </row>
    <row r="4" spans="1:8" ht="12.75">
      <c r="A4" s="206" t="s">
        <v>2644</v>
      </c>
      <c r="B4" s="206" t="s">
        <v>2645</v>
      </c>
      <c r="C4" s="206" t="s">
        <v>152</v>
      </c>
      <c r="D4" s="206" t="s">
        <v>2646</v>
      </c>
      <c r="E4" s="206" t="s">
        <v>2647</v>
      </c>
      <c r="F4" s="206" t="s">
        <v>152</v>
      </c>
      <c r="G4" s="206" t="s">
        <v>2648</v>
      </c>
    </row>
    <row r="5" spans="1:8" ht="24">
      <c r="A5" s="206" t="s">
        <v>2649</v>
      </c>
      <c r="B5" s="206" t="s">
        <v>2650</v>
      </c>
      <c r="C5" s="206" t="s">
        <v>2651</v>
      </c>
      <c r="D5" s="206" t="s">
        <v>48</v>
      </c>
      <c r="E5" s="206" t="s">
        <v>2652</v>
      </c>
      <c r="F5" s="206" t="s">
        <v>152</v>
      </c>
      <c r="G5" s="206" t="s">
        <v>2653</v>
      </c>
    </row>
    <row r="6" spans="1:8" ht="12.75">
      <c r="A6" s="206" t="s">
        <v>2654</v>
      </c>
      <c r="B6" s="206" t="s">
        <v>2655</v>
      </c>
      <c r="C6" s="206" t="s">
        <v>2656</v>
      </c>
      <c r="D6" s="206" t="s">
        <v>48</v>
      </c>
      <c r="E6" s="206" t="s">
        <v>2652</v>
      </c>
      <c r="F6" s="206" t="s">
        <v>152</v>
      </c>
      <c r="G6" s="206" t="s">
        <v>2657</v>
      </c>
    </row>
    <row r="7" spans="1:8" ht="12.75">
      <c r="A7" s="206" t="s">
        <v>2658</v>
      </c>
      <c r="B7" s="206" t="s">
        <v>2659</v>
      </c>
      <c r="C7" s="206" t="s">
        <v>2660</v>
      </c>
      <c r="D7" s="206" t="s">
        <v>48</v>
      </c>
      <c r="E7" s="206" t="s">
        <v>2652</v>
      </c>
      <c r="F7" s="206" t="s">
        <v>152</v>
      </c>
      <c r="G7" s="206" t="s">
        <v>152</v>
      </c>
    </row>
    <row r="8" spans="1:8" ht="12.75">
      <c r="A8" s="206" t="s">
        <v>2661</v>
      </c>
      <c r="B8" s="206" t="s">
        <v>2662</v>
      </c>
      <c r="C8" s="206" t="s">
        <v>2663</v>
      </c>
      <c r="D8" s="206" t="s">
        <v>34</v>
      </c>
      <c r="E8" s="206" t="s">
        <v>2664</v>
      </c>
      <c r="F8" s="206" t="s">
        <v>152</v>
      </c>
      <c r="G8" s="206" t="s">
        <v>152</v>
      </c>
    </row>
    <row r="9" spans="1:8" ht="24">
      <c r="A9" s="206" t="s">
        <v>2665</v>
      </c>
      <c r="B9" s="206" t="s">
        <v>2666</v>
      </c>
      <c r="C9" s="206" t="s">
        <v>2667</v>
      </c>
      <c r="D9" s="206" t="s">
        <v>61</v>
      </c>
      <c r="E9" s="206" t="s">
        <v>2668</v>
      </c>
      <c r="F9" s="206" t="s">
        <v>152</v>
      </c>
      <c r="G9" s="206" t="s">
        <v>152</v>
      </c>
    </row>
    <row r="10" spans="1:8" ht="24">
      <c r="A10" s="206" t="s">
        <v>2669</v>
      </c>
      <c r="B10" s="206" t="s">
        <v>2670</v>
      </c>
      <c r="C10" s="206" t="s">
        <v>2671</v>
      </c>
      <c r="D10" s="206" t="s">
        <v>61</v>
      </c>
      <c r="E10" s="206" t="s">
        <v>2668</v>
      </c>
      <c r="F10" s="206" t="s">
        <v>152</v>
      </c>
      <c r="G10" s="206" t="s">
        <v>152</v>
      </c>
    </row>
    <row r="11" spans="1:8" ht="12.75">
      <c r="A11" s="206" t="s">
        <v>2672</v>
      </c>
      <c r="B11" s="206" t="s">
        <v>2673</v>
      </c>
      <c r="C11" s="206" t="s">
        <v>2674</v>
      </c>
      <c r="D11" s="206" t="s">
        <v>48</v>
      </c>
      <c r="E11" s="206" t="s">
        <v>2652</v>
      </c>
      <c r="F11" s="206" t="s">
        <v>152</v>
      </c>
      <c r="G11" s="206" t="s">
        <v>152</v>
      </c>
    </row>
    <row r="12" spans="1:8" ht="12.75">
      <c r="A12" s="206" t="s">
        <v>2675</v>
      </c>
      <c r="B12" s="206" t="s">
        <v>2676</v>
      </c>
      <c r="C12" s="206" t="s">
        <v>2676</v>
      </c>
      <c r="D12" s="206" t="s">
        <v>48</v>
      </c>
      <c r="E12" s="206" t="s">
        <v>2652</v>
      </c>
      <c r="F12" s="206" t="s">
        <v>152</v>
      </c>
      <c r="G12" s="206" t="s">
        <v>152</v>
      </c>
    </row>
    <row r="13" spans="1:8" ht="12.75">
      <c r="A13" s="206" t="s">
        <v>2677</v>
      </c>
      <c r="B13" s="206" t="s">
        <v>2678</v>
      </c>
      <c r="C13" s="206" t="s">
        <v>2679</v>
      </c>
      <c r="D13" s="206" t="s">
        <v>48</v>
      </c>
      <c r="E13" s="206" t="s">
        <v>2652</v>
      </c>
      <c r="F13" s="206" t="s">
        <v>152</v>
      </c>
      <c r="G13" s="206" t="s">
        <v>2680</v>
      </c>
    </row>
    <row r="14" spans="1:8" ht="12.75">
      <c r="A14" s="206" t="s">
        <v>2681</v>
      </c>
      <c r="B14" s="206" t="s">
        <v>2682</v>
      </c>
      <c r="C14" s="206" t="s">
        <v>152</v>
      </c>
      <c r="D14" s="206" t="s">
        <v>64</v>
      </c>
      <c r="E14" s="206" t="s">
        <v>2683</v>
      </c>
      <c r="F14" s="206" t="s">
        <v>152</v>
      </c>
      <c r="G14" s="206" t="s">
        <v>152</v>
      </c>
    </row>
    <row r="15" spans="1:8" ht="24">
      <c r="A15" s="206" t="s">
        <v>673</v>
      </c>
      <c r="B15" s="206" t="s">
        <v>2684</v>
      </c>
      <c r="C15" s="206" t="s">
        <v>1194</v>
      </c>
      <c r="D15" s="206" t="s">
        <v>48</v>
      </c>
      <c r="E15" s="206" t="s">
        <v>2652</v>
      </c>
      <c r="F15" s="206" t="s">
        <v>152</v>
      </c>
      <c r="G15" s="206" t="s">
        <v>2685</v>
      </c>
    </row>
    <row r="16" spans="1:8" ht="12.75">
      <c r="A16" s="206" t="s">
        <v>588</v>
      </c>
      <c r="B16" s="206" t="s">
        <v>2686</v>
      </c>
      <c r="C16" s="206" t="s">
        <v>2687</v>
      </c>
      <c r="D16" s="206" t="s">
        <v>34</v>
      </c>
      <c r="E16" s="206" t="s">
        <v>2688</v>
      </c>
      <c r="F16" s="206" t="s">
        <v>152</v>
      </c>
      <c r="G16" s="206" t="s">
        <v>152</v>
      </c>
    </row>
    <row r="17" spans="1:7" ht="12.75">
      <c r="A17" s="206" t="s">
        <v>2689</v>
      </c>
      <c r="B17" s="206" t="s">
        <v>2690</v>
      </c>
      <c r="C17" s="206" t="s">
        <v>152</v>
      </c>
      <c r="D17" s="206" t="s">
        <v>34</v>
      </c>
      <c r="E17" s="206" t="s">
        <v>2691</v>
      </c>
      <c r="F17" s="206" t="s">
        <v>152</v>
      </c>
      <c r="G17" s="206" t="s">
        <v>2692</v>
      </c>
    </row>
    <row r="18" spans="1:7" ht="24">
      <c r="A18" s="206" t="s">
        <v>2693</v>
      </c>
      <c r="B18" s="206" t="s">
        <v>2694</v>
      </c>
      <c r="C18" s="206" t="s">
        <v>2695</v>
      </c>
      <c r="D18" s="206" t="s">
        <v>61</v>
      </c>
      <c r="E18" s="206" t="s">
        <v>2668</v>
      </c>
      <c r="F18" s="206" t="s">
        <v>152</v>
      </c>
      <c r="G18" s="206" t="s">
        <v>2696</v>
      </c>
    </row>
    <row r="19" spans="1:7" ht="12.75">
      <c r="A19" s="206" t="s">
        <v>2697</v>
      </c>
      <c r="B19" s="206" t="s">
        <v>2698</v>
      </c>
      <c r="C19" s="206" t="s">
        <v>152</v>
      </c>
      <c r="D19" s="206" t="s">
        <v>34</v>
      </c>
      <c r="E19" s="206" t="s">
        <v>2691</v>
      </c>
      <c r="F19" s="206" t="s">
        <v>152</v>
      </c>
      <c r="G19" s="206" t="s">
        <v>152</v>
      </c>
    </row>
    <row r="20" spans="1:7" ht="24">
      <c r="A20" s="206" t="s">
        <v>2699</v>
      </c>
      <c r="B20" s="206" t="s">
        <v>2700</v>
      </c>
      <c r="C20" s="206" t="s">
        <v>2701</v>
      </c>
      <c r="D20" s="206" t="s">
        <v>61</v>
      </c>
      <c r="E20" s="206" t="s">
        <v>2668</v>
      </c>
      <c r="F20" s="206" t="s">
        <v>152</v>
      </c>
      <c r="G20" s="206" t="s">
        <v>152</v>
      </c>
    </row>
    <row r="21" spans="1:7" ht="24">
      <c r="A21" s="206" t="s">
        <v>686</v>
      </c>
      <c r="B21" s="206" t="s">
        <v>2702</v>
      </c>
      <c r="C21" s="206" t="s">
        <v>2703</v>
      </c>
      <c r="D21" s="206" t="s">
        <v>34</v>
      </c>
      <c r="E21" s="206" t="s">
        <v>2668</v>
      </c>
      <c r="F21" s="206" t="s">
        <v>152</v>
      </c>
      <c r="G21" s="206" t="s">
        <v>152</v>
      </c>
    </row>
    <row r="22" spans="1:7" ht="12.75">
      <c r="A22" s="206" t="s">
        <v>2704</v>
      </c>
      <c r="B22" s="206" t="s">
        <v>2705</v>
      </c>
      <c r="C22" s="206" t="s">
        <v>152</v>
      </c>
      <c r="D22" s="206" t="s">
        <v>34</v>
      </c>
      <c r="E22" s="206" t="s">
        <v>2706</v>
      </c>
      <c r="F22" s="206" t="s">
        <v>152</v>
      </c>
      <c r="G22" s="206" t="s">
        <v>152</v>
      </c>
    </row>
    <row r="23" spans="1:7" ht="24">
      <c r="A23" s="206" t="s">
        <v>2707</v>
      </c>
      <c r="B23" s="206" t="s">
        <v>2708</v>
      </c>
      <c r="C23" s="206" t="s">
        <v>2709</v>
      </c>
      <c r="D23" s="206" t="s">
        <v>48</v>
      </c>
      <c r="E23" s="206" t="s">
        <v>2652</v>
      </c>
      <c r="F23" s="206" t="s">
        <v>152</v>
      </c>
      <c r="G23" s="206" t="s">
        <v>2710</v>
      </c>
    </row>
    <row r="24" spans="1:7" ht="12.75">
      <c r="A24" s="206" t="s">
        <v>38</v>
      </c>
      <c r="B24" s="206" t="s">
        <v>2711</v>
      </c>
      <c r="C24" s="206" t="s">
        <v>2419</v>
      </c>
      <c r="D24" s="206" t="s">
        <v>48</v>
      </c>
      <c r="E24" s="206" t="s">
        <v>2652</v>
      </c>
      <c r="F24" s="206" t="s">
        <v>152</v>
      </c>
      <c r="G24" s="206" t="s">
        <v>152</v>
      </c>
    </row>
    <row r="25" spans="1:7" ht="12.75">
      <c r="A25" s="206" t="s">
        <v>2712</v>
      </c>
      <c r="B25" s="206" t="s">
        <v>2713</v>
      </c>
      <c r="C25" s="206" t="s">
        <v>2714</v>
      </c>
      <c r="D25" s="206" t="s">
        <v>34</v>
      </c>
      <c r="E25" s="206" t="s">
        <v>2688</v>
      </c>
      <c r="F25" s="206" t="s">
        <v>152</v>
      </c>
      <c r="G25" s="206" t="s">
        <v>152</v>
      </c>
    </row>
    <row r="26" spans="1:7" ht="12.75">
      <c r="A26" s="206" t="s">
        <v>2715</v>
      </c>
      <c r="B26" s="206" t="s">
        <v>2716</v>
      </c>
      <c r="C26" s="206" t="s">
        <v>152</v>
      </c>
      <c r="D26" s="206" t="s">
        <v>34</v>
      </c>
      <c r="E26" s="206" t="s">
        <v>2691</v>
      </c>
      <c r="F26" s="206" t="s">
        <v>152</v>
      </c>
      <c r="G26" s="206" t="s">
        <v>152</v>
      </c>
    </row>
    <row r="27" spans="1:7" ht="24">
      <c r="A27" s="206" t="s">
        <v>2717</v>
      </c>
      <c r="B27" s="206" t="s">
        <v>2718</v>
      </c>
      <c r="C27" s="206" t="s">
        <v>2719</v>
      </c>
      <c r="D27" s="206" t="s">
        <v>34</v>
      </c>
      <c r="E27" s="206" t="s">
        <v>2688</v>
      </c>
      <c r="F27" s="206" t="s">
        <v>152</v>
      </c>
      <c r="G27" s="206" t="s">
        <v>152</v>
      </c>
    </row>
    <row r="28" spans="1:7" ht="24">
      <c r="A28" s="206" t="s">
        <v>2720</v>
      </c>
      <c r="B28" s="206" t="s">
        <v>2721</v>
      </c>
      <c r="C28" s="206" t="s">
        <v>2722</v>
      </c>
      <c r="D28" s="206" t="s">
        <v>34</v>
      </c>
      <c r="E28" s="206" t="s">
        <v>2668</v>
      </c>
      <c r="F28" s="206" t="s">
        <v>152</v>
      </c>
      <c r="G28" s="206" t="s">
        <v>2723</v>
      </c>
    </row>
    <row r="29" spans="1:7" ht="12.75">
      <c r="A29" s="206" t="s">
        <v>2724</v>
      </c>
      <c r="B29" s="206" t="s">
        <v>2725</v>
      </c>
      <c r="C29" s="206" t="s">
        <v>152</v>
      </c>
      <c r="D29" s="206" t="s">
        <v>34</v>
      </c>
      <c r="E29" s="206" t="s">
        <v>2688</v>
      </c>
      <c r="F29" s="206" t="s">
        <v>152</v>
      </c>
      <c r="G29" s="206" t="s">
        <v>152</v>
      </c>
    </row>
    <row r="30" spans="1:7" ht="24">
      <c r="A30" s="206" t="s">
        <v>2726</v>
      </c>
      <c r="B30" s="206" t="s">
        <v>2727</v>
      </c>
      <c r="C30" s="206" t="s">
        <v>2728</v>
      </c>
      <c r="D30" s="206" t="s">
        <v>61</v>
      </c>
      <c r="E30" s="206" t="s">
        <v>2668</v>
      </c>
      <c r="F30" s="206" t="s">
        <v>152</v>
      </c>
      <c r="G30" s="206" t="s">
        <v>152</v>
      </c>
    </row>
    <row r="31" spans="1:7" ht="24">
      <c r="A31" s="206" t="s">
        <v>2729</v>
      </c>
      <c r="B31" s="206" t="s">
        <v>2730</v>
      </c>
      <c r="C31" s="206" t="s">
        <v>2731</v>
      </c>
      <c r="D31" s="206" t="s">
        <v>34</v>
      </c>
      <c r="E31" s="206" t="s">
        <v>2668</v>
      </c>
      <c r="F31" s="206" t="s">
        <v>152</v>
      </c>
      <c r="G31" s="206" t="s">
        <v>152</v>
      </c>
    </row>
    <row r="32" spans="1:7" ht="12.75">
      <c r="A32" s="206" t="s">
        <v>2732</v>
      </c>
      <c r="B32" s="206" t="s">
        <v>2733</v>
      </c>
      <c r="C32" s="206" t="s">
        <v>152</v>
      </c>
      <c r="D32" s="206" t="s">
        <v>34</v>
      </c>
      <c r="E32" s="206" t="s">
        <v>2688</v>
      </c>
      <c r="F32" s="206" t="s">
        <v>152</v>
      </c>
      <c r="G32" s="206" t="s">
        <v>152</v>
      </c>
    </row>
    <row r="33" spans="1:7" ht="12.75">
      <c r="A33" s="206" t="s">
        <v>2734</v>
      </c>
      <c r="B33" s="206" t="s">
        <v>2735</v>
      </c>
      <c r="C33" s="206" t="s">
        <v>2736</v>
      </c>
      <c r="D33" s="206" t="s">
        <v>40</v>
      </c>
      <c r="E33" s="206" t="s">
        <v>2737</v>
      </c>
      <c r="F33" s="206" t="s">
        <v>152</v>
      </c>
      <c r="G33" s="206" t="s">
        <v>152</v>
      </c>
    </row>
    <row r="34" spans="1:7" ht="24">
      <c r="A34" s="206" t="s">
        <v>2738</v>
      </c>
      <c r="B34" s="206" t="s">
        <v>2739</v>
      </c>
      <c r="C34" s="206" t="s">
        <v>2740</v>
      </c>
      <c r="D34" s="206" t="s">
        <v>34</v>
      </c>
      <c r="E34" s="206" t="s">
        <v>2688</v>
      </c>
      <c r="F34" s="206" t="s">
        <v>152</v>
      </c>
      <c r="G34" s="206" t="s">
        <v>152</v>
      </c>
    </row>
    <row r="35" spans="1:7" ht="24">
      <c r="A35" s="206" t="s">
        <v>2741</v>
      </c>
      <c r="B35" s="206" t="s">
        <v>2742</v>
      </c>
      <c r="C35" s="206" t="s">
        <v>2743</v>
      </c>
      <c r="D35" s="206" t="s">
        <v>61</v>
      </c>
      <c r="E35" s="206" t="s">
        <v>2668</v>
      </c>
      <c r="F35" s="206" t="s">
        <v>152</v>
      </c>
      <c r="G35" s="206" t="s">
        <v>152</v>
      </c>
    </row>
    <row r="36" spans="1:7" ht="12.75">
      <c r="A36" s="206" t="s">
        <v>36</v>
      </c>
      <c r="B36" s="206" t="s">
        <v>2744</v>
      </c>
      <c r="C36" s="206" t="s">
        <v>152</v>
      </c>
      <c r="D36" s="206" t="s">
        <v>2646</v>
      </c>
      <c r="E36" s="206" t="s">
        <v>2647</v>
      </c>
      <c r="F36" s="206" t="s">
        <v>152</v>
      </c>
      <c r="G36" s="206" t="s">
        <v>152</v>
      </c>
    </row>
    <row r="37" spans="1:7" ht="12.75">
      <c r="A37" s="206" t="s">
        <v>2745</v>
      </c>
      <c r="B37" s="206" t="s">
        <v>2746</v>
      </c>
      <c r="C37" s="206" t="s">
        <v>2747</v>
      </c>
      <c r="D37" s="206" t="s">
        <v>34</v>
      </c>
      <c r="E37" s="206" t="s">
        <v>2688</v>
      </c>
      <c r="F37" s="206" t="s">
        <v>152</v>
      </c>
      <c r="G37" s="206" t="s">
        <v>2748</v>
      </c>
    </row>
    <row r="38" spans="1:7" ht="24">
      <c r="A38" s="206" t="s">
        <v>2749</v>
      </c>
      <c r="B38" s="206" t="s">
        <v>2750</v>
      </c>
      <c r="C38" s="206" t="s">
        <v>2751</v>
      </c>
      <c r="D38" s="206" t="s">
        <v>61</v>
      </c>
      <c r="E38" s="206" t="s">
        <v>2668</v>
      </c>
      <c r="F38" s="206" t="s">
        <v>152</v>
      </c>
      <c r="G38" s="206" t="s">
        <v>2752</v>
      </c>
    </row>
    <row r="39" spans="1:7" ht="24">
      <c r="A39" s="206" t="s">
        <v>2753</v>
      </c>
      <c r="B39" s="206" t="s">
        <v>2754</v>
      </c>
      <c r="C39" s="206" t="s">
        <v>2755</v>
      </c>
      <c r="D39" s="206" t="s">
        <v>34</v>
      </c>
      <c r="E39" s="206" t="s">
        <v>2668</v>
      </c>
      <c r="F39" s="206" t="s">
        <v>152</v>
      </c>
      <c r="G39" s="206" t="s">
        <v>152</v>
      </c>
    </row>
    <row r="40" spans="1:7" ht="24">
      <c r="A40" s="206" t="s">
        <v>2756</v>
      </c>
      <c r="B40" s="206" t="s">
        <v>2757</v>
      </c>
      <c r="C40" s="206" t="s">
        <v>2758</v>
      </c>
      <c r="D40" s="206" t="s">
        <v>61</v>
      </c>
      <c r="E40" s="206" t="s">
        <v>2668</v>
      </c>
      <c r="F40" s="206" t="s">
        <v>152</v>
      </c>
      <c r="G40" s="206" t="s">
        <v>152</v>
      </c>
    </row>
    <row r="41" spans="1:7" ht="12.75">
      <c r="A41" s="206" t="s">
        <v>2759</v>
      </c>
      <c r="B41" s="206" t="s">
        <v>2760</v>
      </c>
      <c r="C41" s="206" t="s">
        <v>152</v>
      </c>
      <c r="D41" s="206" t="s">
        <v>34</v>
      </c>
      <c r="E41" s="206" t="s">
        <v>2761</v>
      </c>
      <c r="F41" s="206" t="s">
        <v>152</v>
      </c>
      <c r="G41" s="206" t="s">
        <v>152</v>
      </c>
    </row>
    <row r="42" spans="1:7" ht="24">
      <c r="A42" s="206" t="s">
        <v>2762</v>
      </c>
      <c r="B42" s="206" t="s">
        <v>2763</v>
      </c>
      <c r="C42" s="206" t="s">
        <v>152</v>
      </c>
      <c r="D42" s="206" t="s">
        <v>2764</v>
      </c>
      <c r="E42" s="206" t="s">
        <v>2765</v>
      </c>
      <c r="F42" s="206" t="s">
        <v>152</v>
      </c>
      <c r="G42" s="206" t="s">
        <v>2766</v>
      </c>
    </row>
    <row r="43" spans="1:7" ht="24">
      <c r="A43" s="206" t="s">
        <v>2767</v>
      </c>
      <c r="B43" s="206" t="s">
        <v>2768</v>
      </c>
      <c r="C43" s="206" t="s">
        <v>152</v>
      </c>
      <c r="D43" s="206" t="s">
        <v>2769</v>
      </c>
      <c r="E43" s="206" t="s">
        <v>2770</v>
      </c>
      <c r="F43" s="206" t="s">
        <v>152</v>
      </c>
      <c r="G43" s="206" t="s">
        <v>2771</v>
      </c>
    </row>
    <row r="44" spans="1:7" ht="24">
      <c r="A44" s="206" t="s">
        <v>2772</v>
      </c>
      <c r="B44" s="206" t="s">
        <v>2773</v>
      </c>
      <c r="C44" s="206" t="s">
        <v>2774</v>
      </c>
      <c r="D44" s="206" t="s">
        <v>34</v>
      </c>
      <c r="E44" s="206" t="s">
        <v>2775</v>
      </c>
      <c r="F44" s="206" t="s">
        <v>152</v>
      </c>
      <c r="G44" s="206" t="s">
        <v>152</v>
      </c>
    </row>
    <row r="45" spans="1:7" ht="12.75">
      <c r="A45" s="206" t="s">
        <v>2776</v>
      </c>
      <c r="B45" s="206" t="s">
        <v>2777</v>
      </c>
      <c r="C45" s="206" t="s">
        <v>2778</v>
      </c>
      <c r="D45" s="206" t="s">
        <v>48</v>
      </c>
      <c r="E45" s="206" t="s">
        <v>2652</v>
      </c>
      <c r="F45" s="206" t="s">
        <v>152</v>
      </c>
      <c r="G45" s="206" t="s">
        <v>152</v>
      </c>
    </row>
    <row r="46" spans="1:7" ht="24">
      <c r="A46" s="206" t="s">
        <v>2779</v>
      </c>
      <c r="B46" s="206" t="s">
        <v>2780</v>
      </c>
      <c r="C46" s="206" t="s">
        <v>2781</v>
      </c>
      <c r="D46" s="206" t="s">
        <v>61</v>
      </c>
      <c r="E46" s="206" t="s">
        <v>2668</v>
      </c>
      <c r="F46" s="206" t="s">
        <v>152</v>
      </c>
      <c r="G46" s="206" t="s">
        <v>152</v>
      </c>
    </row>
    <row r="47" spans="1:7" ht="12.75">
      <c r="A47" s="206" t="s">
        <v>2782</v>
      </c>
      <c r="B47" s="206" t="s">
        <v>2783</v>
      </c>
      <c r="C47" s="206" t="s">
        <v>152</v>
      </c>
      <c r="D47" s="206" t="s">
        <v>34</v>
      </c>
      <c r="E47" s="206" t="s">
        <v>2784</v>
      </c>
      <c r="F47" s="206" t="s">
        <v>152</v>
      </c>
      <c r="G47" s="206" t="s">
        <v>152</v>
      </c>
    </row>
    <row r="48" spans="1:7" ht="24">
      <c r="A48" s="206" t="s">
        <v>2785</v>
      </c>
      <c r="B48" s="206" t="s">
        <v>2786</v>
      </c>
      <c r="C48" s="206" t="s">
        <v>2787</v>
      </c>
      <c r="D48" s="206" t="s">
        <v>34</v>
      </c>
      <c r="E48" s="206" t="s">
        <v>2691</v>
      </c>
      <c r="F48" s="206" t="s">
        <v>152</v>
      </c>
      <c r="G48" s="206" t="s">
        <v>152</v>
      </c>
    </row>
    <row r="49" spans="1:7" ht="24">
      <c r="A49" s="206" t="s">
        <v>2788</v>
      </c>
      <c r="B49" s="206" t="s">
        <v>2789</v>
      </c>
      <c r="C49" s="206" t="s">
        <v>2790</v>
      </c>
      <c r="D49" s="206" t="s">
        <v>34</v>
      </c>
      <c r="E49" s="206" t="s">
        <v>2668</v>
      </c>
      <c r="F49" s="206" t="s">
        <v>152</v>
      </c>
      <c r="G49" s="206" t="s">
        <v>152</v>
      </c>
    </row>
    <row r="50" spans="1:7" ht="24">
      <c r="A50" s="206" t="s">
        <v>2791</v>
      </c>
      <c r="B50" s="206" t="s">
        <v>2792</v>
      </c>
      <c r="C50" s="206" t="s">
        <v>2793</v>
      </c>
      <c r="D50" s="206" t="s">
        <v>34</v>
      </c>
      <c r="E50" s="206" t="s">
        <v>2668</v>
      </c>
      <c r="F50" s="206" t="s">
        <v>152</v>
      </c>
      <c r="G50" s="206" t="s">
        <v>152</v>
      </c>
    </row>
    <row r="51" spans="1:7" ht="12.75">
      <c r="A51" s="206" t="s">
        <v>2794</v>
      </c>
      <c r="B51" s="206" t="s">
        <v>2795</v>
      </c>
      <c r="C51" s="206" t="s">
        <v>152</v>
      </c>
      <c r="D51" s="206" t="s">
        <v>2377</v>
      </c>
      <c r="E51" s="206" t="s">
        <v>2688</v>
      </c>
      <c r="F51" s="206" t="s">
        <v>152</v>
      </c>
      <c r="G51" s="206" t="s">
        <v>2796</v>
      </c>
    </row>
    <row r="52" spans="1:7" ht="12.75">
      <c r="A52" s="206" t="s">
        <v>2797</v>
      </c>
      <c r="B52" s="206" t="s">
        <v>2798</v>
      </c>
      <c r="C52" s="206" t="s">
        <v>152</v>
      </c>
      <c r="D52" s="206" t="s">
        <v>2377</v>
      </c>
      <c r="E52" s="206" t="s">
        <v>2799</v>
      </c>
      <c r="F52" s="206" t="s">
        <v>152</v>
      </c>
      <c r="G52" s="206" t="s">
        <v>2800</v>
      </c>
    </row>
    <row r="53" spans="1:7" ht="24">
      <c r="A53" s="206" t="s">
        <v>2801</v>
      </c>
      <c r="B53" s="206" t="s">
        <v>2802</v>
      </c>
      <c r="C53" s="206" t="s">
        <v>2803</v>
      </c>
      <c r="D53" s="206" t="s">
        <v>34</v>
      </c>
      <c r="E53" s="206" t="s">
        <v>2775</v>
      </c>
      <c r="F53" s="206" t="s">
        <v>152</v>
      </c>
      <c r="G53" s="206" t="s">
        <v>152</v>
      </c>
    </row>
    <row r="54" spans="1:7" ht="24">
      <c r="A54" s="206" t="s">
        <v>2804</v>
      </c>
      <c r="B54" s="206" t="s">
        <v>2805</v>
      </c>
      <c r="C54" s="206" t="s">
        <v>2806</v>
      </c>
      <c r="D54" s="206" t="s">
        <v>34</v>
      </c>
      <c r="E54" s="206" t="s">
        <v>2668</v>
      </c>
      <c r="F54" s="206" t="s">
        <v>152</v>
      </c>
      <c r="G54" s="206" t="s">
        <v>2807</v>
      </c>
    </row>
    <row r="55" spans="1:7" ht="24">
      <c r="A55" s="206" t="s">
        <v>2808</v>
      </c>
      <c r="B55" s="206" t="s">
        <v>2809</v>
      </c>
      <c r="C55" s="206" t="s">
        <v>2810</v>
      </c>
      <c r="D55" s="206" t="s">
        <v>34</v>
      </c>
      <c r="E55" s="206" t="s">
        <v>2668</v>
      </c>
      <c r="F55" s="206" t="s">
        <v>152</v>
      </c>
      <c r="G55" s="206" t="s">
        <v>152</v>
      </c>
    </row>
    <row r="56" spans="1:7" ht="12.75">
      <c r="A56" s="206" t="s">
        <v>2811</v>
      </c>
      <c r="B56" s="206" t="s">
        <v>2812</v>
      </c>
      <c r="C56" s="206" t="s">
        <v>152</v>
      </c>
      <c r="D56" s="206" t="s">
        <v>2813</v>
      </c>
      <c r="E56" s="206" t="s">
        <v>2706</v>
      </c>
      <c r="F56" s="206" t="s">
        <v>152</v>
      </c>
      <c r="G56" s="206" t="s">
        <v>152</v>
      </c>
    </row>
    <row r="57" spans="1:7" ht="12.75">
      <c r="A57" s="206" t="s">
        <v>2814</v>
      </c>
      <c r="B57" s="206" t="s">
        <v>2815</v>
      </c>
      <c r="C57" s="206" t="s">
        <v>152</v>
      </c>
      <c r="D57" s="206" t="s">
        <v>2816</v>
      </c>
      <c r="E57" s="206" t="s">
        <v>2817</v>
      </c>
      <c r="F57" s="206" t="s">
        <v>152</v>
      </c>
      <c r="G57" s="206" t="s">
        <v>152</v>
      </c>
    </row>
    <row r="58" spans="1:7" ht="12.75">
      <c r="A58" s="206" t="s">
        <v>2818</v>
      </c>
      <c r="B58" s="206" t="s">
        <v>2819</v>
      </c>
      <c r="C58" s="206" t="s">
        <v>152</v>
      </c>
      <c r="D58" s="206" t="s">
        <v>2382</v>
      </c>
      <c r="E58" s="206" t="s">
        <v>2820</v>
      </c>
      <c r="F58" s="206" t="s">
        <v>152</v>
      </c>
      <c r="G58" s="206" t="s">
        <v>152</v>
      </c>
    </row>
    <row r="59" spans="1:7" ht="24">
      <c r="A59" s="206" t="s">
        <v>2821</v>
      </c>
      <c r="B59" s="206" t="s">
        <v>2822</v>
      </c>
      <c r="C59" s="206" t="s">
        <v>2823</v>
      </c>
      <c r="D59" s="206" t="s">
        <v>48</v>
      </c>
      <c r="E59" s="206" t="s">
        <v>2652</v>
      </c>
      <c r="F59" s="206" t="s">
        <v>152</v>
      </c>
      <c r="G59" s="206" t="s">
        <v>152</v>
      </c>
    </row>
    <row r="60" spans="1:7" ht="12.75">
      <c r="A60" s="206" t="s">
        <v>2824</v>
      </c>
      <c r="B60" s="206" t="s">
        <v>2825</v>
      </c>
      <c r="C60" s="206" t="s">
        <v>2826</v>
      </c>
      <c r="D60" s="206" t="s">
        <v>48</v>
      </c>
      <c r="E60" s="206" t="s">
        <v>2652</v>
      </c>
      <c r="F60" s="206" t="s">
        <v>152</v>
      </c>
      <c r="G60" s="206" t="s">
        <v>2827</v>
      </c>
    </row>
    <row r="61" spans="1:7" ht="24">
      <c r="A61" s="206" t="s">
        <v>2828</v>
      </c>
      <c r="B61" s="206" t="s">
        <v>2829</v>
      </c>
      <c r="C61" s="206" t="s">
        <v>2830</v>
      </c>
      <c r="D61" s="206" t="s">
        <v>34</v>
      </c>
      <c r="E61" s="206" t="s">
        <v>2668</v>
      </c>
      <c r="F61" s="206" t="s">
        <v>152</v>
      </c>
      <c r="G61" s="206" t="s">
        <v>2831</v>
      </c>
    </row>
    <row r="62" spans="1:7" ht="12.75">
      <c r="A62" s="206" t="s">
        <v>2832</v>
      </c>
      <c r="B62" s="206" t="s">
        <v>2833</v>
      </c>
      <c r="C62" s="206" t="s">
        <v>2834</v>
      </c>
      <c r="D62" s="206" t="s">
        <v>34</v>
      </c>
      <c r="E62" s="206" t="s">
        <v>2775</v>
      </c>
      <c r="F62" s="206" t="s">
        <v>152</v>
      </c>
      <c r="G62" s="206" t="s">
        <v>2835</v>
      </c>
    </row>
    <row r="63" spans="1:7" ht="24">
      <c r="A63" s="206" t="s">
        <v>2836</v>
      </c>
      <c r="B63" s="206" t="s">
        <v>2837</v>
      </c>
      <c r="C63" s="206" t="s">
        <v>2838</v>
      </c>
      <c r="D63" s="206" t="s">
        <v>34</v>
      </c>
      <c r="E63" s="206" t="s">
        <v>2668</v>
      </c>
      <c r="F63" s="206" t="s">
        <v>152</v>
      </c>
      <c r="G63" s="206" t="s">
        <v>2839</v>
      </c>
    </row>
    <row r="64" spans="1:7" ht="12.75">
      <c r="A64" s="206" t="s">
        <v>2840</v>
      </c>
      <c r="B64" s="206" t="s">
        <v>2841</v>
      </c>
      <c r="C64" s="206" t="s">
        <v>152</v>
      </c>
      <c r="D64" s="206" t="s">
        <v>2377</v>
      </c>
      <c r="E64" s="206" t="s">
        <v>2799</v>
      </c>
      <c r="F64" s="206" t="s">
        <v>152</v>
      </c>
      <c r="G64" s="206" t="s">
        <v>2842</v>
      </c>
    </row>
    <row r="65" spans="1:7" ht="12.75">
      <c r="A65" s="206" t="s">
        <v>700</v>
      </c>
      <c r="B65" s="206" t="s">
        <v>2843</v>
      </c>
      <c r="C65" s="206" t="s">
        <v>2422</v>
      </c>
      <c r="D65" s="206" t="s">
        <v>48</v>
      </c>
      <c r="E65" s="206" t="s">
        <v>2652</v>
      </c>
      <c r="F65" s="206" t="s">
        <v>152</v>
      </c>
      <c r="G65" s="206" t="s">
        <v>2844</v>
      </c>
    </row>
    <row r="66" spans="1:7" ht="24">
      <c r="A66" s="206" t="s">
        <v>2845</v>
      </c>
      <c r="B66" s="206" t="s">
        <v>2846</v>
      </c>
      <c r="C66" s="206" t="s">
        <v>2847</v>
      </c>
      <c r="D66" s="206" t="s">
        <v>48</v>
      </c>
      <c r="E66" s="206" t="s">
        <v>2652</v>
      </c>
      <c r="F66" s="206" t="s">
        <v>152</v>
      </c>
      <c r="G66" s="206" t="s">
        <v>2848</v>
      </c>
    </row>
    <row r="67" spans="1:7" ht="24">
      <c r="A67" s="206" t="s">
        <v>2849</v>
      </c>
      <c r="B67" s="206" t="s">
        <v>152</v>
      </c>
      <c r="C67" s="206" t="s">
        <v>2850</v>
      </c>
      <c r="D67" s="206" t="s">
        <v>61</v>
      </c>
      <c r="E67" s="206" t="s">
        <v>2668</v>
      </c>
      <c r="F67" s="206" t="s">
        <v>152</v>
      </c>
      <c r="G67" s="206" t="s">
        <v>2851</v>
      </c>
    </row>
    <row r="68" spans="1:7" ht="24">
      <c r="A68" s="206" t="s">
        <v>2852</v>
      </c>
      <c r="B68" s="206" t="s">
        <v>2853</v>
      </c>
      <c r="C68" s="206" t="s">
        <v>2854</v>
      </c>
      <c r="D68" s="206" t="s">
        <v>61</v>
      </c>
      <c r="E68" s="206" t="s">
        <v>2668</v>
      </c>
      <c r="F68" s="206" t="s">
        <v>152</v>
      </c>
      <c r="G68" s="206" t="s">
        <v>2855</v>
      </c>
    </row>
    <row r="69" spans="1:7" ht="12.75">
      <c r="A69" s="206" t="s">
        <v>2856</v>
      </c>
      <c r="B69" s="206" t="s">
        <v>2857</v>
      </c>
      <c r="C69" s="206" t="s">
        <v>152</v>
      </c>
      <c r="D69" s="206" t="s">
        <v>34</v>
      </c>
      <c r="E69" s="206" t="s">
        <v>2858</v>
      </c>
      <c r="F69" s="206" t="s">
        <v>152</v>
      </c>
      <c r="G69" s="206" t="s">
        <v>2859</v>
      </c>
    </row>
    <row r="70" spans="1:7" ht="24">
      <c r="A70" s="206" t="s">
        <v>2860</v>
      </c>
      <c r="B70" s="206" t="s">
        <v>2861</v>
      </c>
      <c r="C70" s="206" t="s">
        <v>2862</v>
      </c>
      <c r="D70" s="206" t="s">
        <v>34</v>
      </c>
      <c r="E70" s="206" t="s">
        <v>2820</v>
      </c>
      <c r="F70" s="206" t="s">
        <v>152</v>
      </c>
      <c r="G70" s="206" t="s">
        <v>2863</v>
      </c>
    </row>
    <row r="71" spans="1:7" ht="24">
      <c r="A71" s="206" t="s">
        <v>2864</v>
      </c>
      <c r="B71" s="206" t="s">
        <v>2865</v>
      </c>
      <c r="C71" s="206" t="s">
        <v>2866</v>
      </c>
      <c r="D71" s="206" t="s">
        <v>48</v>
      </c>
      <c r="E71" s="206" t="s">
        <v>2652</v>
      </c>
      <c r="F71" s="206" t="s">
        <v>152</v>
      </c>
      <c r="G71" s="206" t="s">
        <v>2867</v>
      </c>
    </row>
    <row r="72" spans="1:7" ht="24">
      <c r="A72" s="206" t="s">
        <v>677</v>
      </c>
      <c r="B72" s="206" t="s">
        <v>2868</v>
      </c>
      <c r="C72" s="206" t="s">
        <v>2869</v>
      </c>
      <c r="D72" s="206" t="s">
        <v>48</v>
      </c>
      <c r="E72" s="206" t="s">
        <v>2652</v>
      </c>
      <c r="F72" s="206" t="s">
        <v>152</v>
      </c>
      <c r="G72" s="206" t="s">
        <v>2870</v>
      </c>
    </row>
    <row r="73" spans="1:7" ht="24">
      <c r="A73" s="206" t="s">
        <v>710</v>
      </c>
      <c r="B73" s="206" t="s">
        <v>2871</v>
      </c>
      <c r="C73" s="206" t="s">
        <v>2872</v>
      </c>
      <c r="D73" s="206" t="s">
        <v>48</v>
      </c>
      <c r="E73" s="206" t="s">
        <v>2652</v>
      </c>
      <c r="F73" s="206" t="s">
        <v>152</v>
      </c>
      <c r="G73" s="206" t="s">
        <v>2873</v>
      </c>
    </row>
    <row r="74" spans="1:7" ht="24">
      <c r="A74" s="206" t="s">
        <v>2874</v>
      </c>
      <c r="B74" s="206" t="s">
        <v>2875</v>
      </c>
      <c r="C74" s="206" t="s">
        <v>2876</v>
      </c>
      <c r="D74" s="206" t="s">
        <v>61</v>
      </c>
      <c r="E74" s="206" t="s">
        <v>2668</v>
      </c>
      <c r="F74" s="206" t="s">
        <v>152</v>
      </c>
      <c r="G74" s="206" t="s">
        <v>2877</v>
      </c>
    </row>
    <row r="75" spans="1:7" ht="24">
      <c r="A75" s="206" t="s">
        <v>2878</v>
      </c>
      <c r="B75" s="206" t="s">
        <v>2879</v>
      </c>
      <c r="C75" s="206" t="s">
        <v>2880</v>
      </c>
      <c r="D75" s="206" t="s">
        <v>61</v>
      </c>
      <c r="E75" s="206" t="s">
        <v>2668</v>
      </c>
      <c r="F75" s="206" t="s">
        <v>152</v>
      </c>
      <c r="G75" s="206" t="s">
        <v>2881</v>
      </c>
    </row>
    <row r="76" spans="1:7" ht="12.75">
      <c r="A76" s="206" t="s">
        <v>146</v>
      </c>
      <c r="B76" s="206" t="s">
        <v>2882</v>
      </c>
      <c r="C76" s="206" t="s">
        <v>2883</v>
      </c>
      <c r="D76" s="206" t="s">
        <v>48</v>
      </c>
      <c r="E76" s="206" t="s">
        <v>2652</v>
      </c>
      <c r="F76" s="206" t="s">
        <v>152</v>
      </c>
      <c r="G76" s="206" t="s">
        <v>2884</v>
      </c>
    </row>
    <row r="77" spans="1:7" ht="12.75">
      <c r="A77" s="206" t="s">
        <v>2885</v>
      </c>
      <c r="B77" s="206" t="s">
        <v>2886</v>
      </c>
      <c r="C77" s="206" t="s">
        <v>152</v>
      </c>
      <c r="D77" s="206" t="s">
        <v>34</v>
      </c>
      <c r="E77" s="206" t="s">
        <v>2887</v>
      </c>
      <c r="F77" s="206" t="s">
        <v>152</v>
      </c>
      <c r="G77" s="206" t="s">
        <v>2888</v>
      </c>
    </row>
    <row r="78" spans="1:7" ht="24">
      <c r="A78" s="206" t="s">
        <v>2889</v>
      </c>
      <c r="B78" s="206" t="s">
        <v>2890</v>
      </c>
      <c r="C78" s="206" t="s">
        <v>2891</v>
      </c>
      <c r="D78" s="206" t="s">
        <v>48</v>
      </c>
      <c r="E78" s="206" t="s">
        <v>2652</v>
      </c>
      <c r="F78" s="206" t="s">
        <v>152</v>
      </c>
      <c r="G78" s="206" t="s">
        <v>2892</v>
      </c>
    </row>
    <row r="79" spans="1:7" ht="12.75">
      <c r="A79" s="206" t="s">
        <v>2893</v>
      </c>
      <c r="B79" s="206" t="s">
        <v>2894</v>
      </c>
      <c r="C79" s="206" t="s">
        <v>152</v>
      </c>
      <c r="D79" s="206" t="s">
        <v>34</v>
      </c>
      <c r="E79" s="206" t="s">
        <v>2691</v>
      </c>
      <c r="F79" s="206" t="s">
        <v>152</v>
      </c>
      <c r="G79" s="206" t="s">
        <v>2895</v>
      </c>
    </row>
    <row r="80" spans="1:7" ht="24">
      <c r="A80" s="206" t="s">
        <v>2896</v>
      </c>
      <c r="B80" s="206" t="s">
        <v>2897</v>
      </c>
      <c r="C80" s="206" t="s">
        <v>2898</v>
      </c>
      <c r="D80" s="206" t="s">
        <v>34</v>
      </c>
      <c r="E80" s="206" t="s">
        <v>2899</v>
      </c>
      <c r="F80" s="206" t="s">
        <v>152</v>
      </c>
      <c r="G80" s="206" t="s">
        <v>2900</v>
      </c>
    </row>
    <row r="81" spans="1:7" ht="12.75">
      <c r="A81" s="206" t="s">
        <v>2901</v>
      </c>
      <c r="B81" s="206" t="s">
        <v>152</v>
      </c>
      <c r="C81" s="206" t="s">
        <v>2902</v>
      </c>
      <c r="D81" s="206" t="s">
        <v>48</v>
      </c>
      <c r="E81" s="206" t="s">
        <v>2652</v>
      </c>
      <c r="F81" s="206" t="s">
        <v>152</v>
      </c>
      <c r="G81" s="206" t="s">
        <v>2903</v>
      </c>
    </row>
    <row r="82" spans="1:7" ht="24">
      <c r="A82" s="206" t="s">
        <v>2904</v>
      </c>
      <c r="B82" s="206" t="s">
        <v>2905</v>
      </c>
      <c r="C82" s="206" t="s">
        <v>2906</v>
      </c>
      <c r="D82" s="206" t="s">
        <v>64</v>
      </c>
      <c r="E82" s="206" t="s">
        <v>2683</v>
      </c>
      <c r="F82" s="206" t="s">
        <v>152</v>
      </c>
      <c r="G82" s="206" t="s">
        <v>2903</v>
      </c>
    </row>
    <row r="83" spans="1:7" ht="12.75">
      <c r="A83" s="206" t="s">
        <v>2907</v>
      </c>
      <c r="B83" s="206" t="s">
        <v>2908</v>
      </c>
      <c r="C83" s="206" t="s">
        <v>152</v>
      </c>
      <c r="D83" s="206" t="s">
        <v>34</v>
      </c>
      <c r="E83" s="206" t="s">
        <v>2817</v>
      </c>
      <c r="F83" s="206" t="s">
        <v>152</v>
      </c>
      <c r="G83" s="206" t="s">
        <v>2909</v>
      </c>
    </row>
    <row r="84" spans="1:7" ht="12.75">
      <c r="A84" s="206" t="s">
        <v>2910</v>
      </c>
      <c r="B84" s="206" t="s">
        <v>2911</v>
      </c>
      <c r="C84" s="206" t="s">
        <v>2912</v>
      </c>
      <c r="D84" s="206" t="s">
        <v>48</v>
      </c>
      <c r="E84" s="206" t="s">
        <v>2652</v>
      </c>
      <c r="F84" s="206" t="s">
        <v>152</v>
      </c>
      <c r="G84" s="206" t="s">
        <v>2913</v>
      </c>
    </row>
    <row r="85" spans="1:7" ht="12.75">
      <c r="A85" s="206" t="s">
        <v>2914</v>
      </c>
      <c r="B85" s="206" t="s">
        <v>2915</v>
      </c>
      <c r="C85" s="206" t="s">
        <v>152</v>
      </c>
      <c r="D85" s="206" t="s">
        <v>34</v>
      </c>
      <c r="E85" s="206" t="s">
        <v>2820</v>
      </c>
      <c r="F85" s="206" t="s">
        <v>152</v>
      </c>
      <c r="G85" s="206" t="s">
        <v>2916</v>
      </c>
    </row>
    <row r="86" spans="1:7" ht="24">
      <c r="A86" s="206" t="s">
        <v>2917</v>
      </c>
      <c r="B86" s="206" t="s">
        <v>2918</v>
      </c>
      <c r="C86" s="206" t="s">
        <v>2919</v>
      </c>
      <c r="D86" s="206" t="s">
        <v>61</v>
      </c>
      <c r="E86" s="206" t="s">
        <v>2668</v>
      </c>
      <c r="F86" s="206" t="s">
        <v>152</v>
      </c>
      <c r="G86" s="206" t="s">
        <v>2920</v>
      </c>
    </row>
    <row r="87" spans="1:7" ht="24">
      <c r="A87" s="206" t="s">
        <v>2921</v>
      </c>
      <c r="B87" s="206" t="s">
        <v>2922</v>
      </c>
      <c r="C87" s="206" t="s">
        <v>2923</v>
      </c>
      <c r="D87" s="206" t="s">
        <v>61</v>
      </c>
      <c r="E87" s="206" t="s">
        <v>2668</v>
      </c>
      <c r="F87" s="206" t="s">
        <v>152</v>
      </c>
      <c r="G87" s="206" t="s">
        <v>2924</v>
      </c>
    </row>
    <row r="88" spans="1:7" ht="24">
      <c r="A88" s="206" t="s">
        <v>2925</v>
      </c>
      <c r="B88" s="206" t="s">
        <v>2926</v>
      </c>
      <c r="C88" s="206" t="s">
        <v>2927</v>
      </c>
      <c r="D88" s="206" t="s">
        <v>61</v>
      </c>
      <c r="E88" s="206" t="s">
        <v>2668</v>
      </c>
      <c r="F88" s="206" t="s">
        <v>152</v>
      </c>
      <c r="G88" s="206" t="s">
        <v>2928</v>
      </c>
    </row>
    <row r="89" spans="1:7" ht="12.75">
      <c r="A89" s="206" t="s">
        <v>2929</v>
      </c>
      <c r="B89" s="206" t="s">
        <v>2930</v>
      </c>
      <c r="C89" s="206" t="s">
        <v>152</v>
      </c>
      <c r="D89" s="206" t="s">
        <v>34</v>
      </c>
      <c r="E89" s="206" t="s">
        <v>2799</v>
      </c>
      <c r="F89" s="206" t="s">
        <v>152</v>
      </c>
      <c r="G89" s="206" t="s">
        <v>2931</v>
      </c>
    </row>
    <row r="90" spans="1:7" ht="12.75">
      <c r="A90" s="206" t="s">
        <v>2932</v>
      </c>
      <c r="B90" s="206" t="s">
        <v>2933</v>
      </c>
      <c r="C90" s="206" t="s">
        <v>152</v>
      </c>
      <c r="D90" s="206" t="s">
        <v>34</v>
      </c>
      <c r="E90" s="206" t="s">
        <v>2706</v>
      </c>
      <c r="F90" s="206" t="s">
        <v>152</v>
      </c>
      <c r="G90" s="206" t="s">
        <v>2934</v>
      </c>
    </row>
    <row r="91" spans="1:7" ht="12.75">
      <c r="A91" s="206" t="s">
        <v>2935</v>
      </c>
      <c r="B91" s="206" t="s">
        <v>2936</v>
      </c>
      <c r="C91" s="206" t="s">
        <v>152</v>
      </c>
      <c r="D91" s="206" t="s">
        <v>34</v>
      </c>
      <c r="E91" s="206" t="s">
        <v>2937</v>
      </c>
      <c r="F91" s="206" t="s">
        <v>152</v>
      </c>
      <c r="G91" s="206" t="s">
        <v>2938</v>
      </c>
    </row>
    <row r="92" spans="1:7" ht="12.75">
      <c r="A92" s="206" t="s">
        <v>2939</v>
      </c>
      <c r="B92" s="206" t="s">
        <v>2940</v>
      </c>
      <c r="C92" s="206" t="s">
        <v>152</v>
      </c>
      <c r="D92" s="206" t="s">
        <v>2646</v>
      </c>
      <c r="E92" s="206" t="s">
        <v>2647</v>
      </c>
      <c r="F92" s="206" t="s">
        <v>152</v>
      </c>
      <c r="G92" s="206" t="s">
        <v>2941</v>
      </c>
    </row>
    <row r="93" spans="1:7" ht="12.75">
      <c r="A93" s="206" t="s">
        <v>2942</v>
      </c>
      <c r="B93" s="206" t="s">
        <v>2943</v>
      </c>
      <c r="C93" s="206" t="s">
        <v>152</v>
      </c>
      <c r="D93" s="206" t="s">
        <v>2361</v>
      </c>
      <c r="E93" s="206" t="s">
        <v>2944</v>
      </c>
      <c r="F93" s="206" t="s">
        <v>152</v>
      </c>
      <c r="G93" s="206" t="s">
        <v>2945</v>
      </c>
    </row>
    <row r="94" spans="1:7" ht="12.75">
      <c r="A94" s="206" t="s">
        <v>2946</v>
      </c>
      <c r="B94" s="206" t="s">
        <v>2947</v>
      </c>
      <c r="C94" s="206" t="s">
        <v>152</v>
      </c>
      <c r="D94" s="206" t="s">
        <v>64</v>
      </c>
      <c r="E94" s="206" t="s">
        <v>2683</v>
      </c>
      <c r="F94" s="206" t="s">
        <v>152</v>
      </c>
      <c r="G94" s="206" t="s">
        <v>2948</v>
      </c>
    </row>
    <row r="95" spans="1:7" ht="24">
      <c r="A95" s="206" t="s">
        <v>2949</v>
      </c>
      <c r="B95" s="206" t="s">
        <v>2950</v>
      </c>
      <c r="C95" s="206" t="s">
        <v>2951</v>
      </c>
      <c r="D95" s="206" t="s">
        <v>34</v>
      </c>
      <c r="E95" s="206" t="s">
        <v>2668</v>
      </c>
      <c r="F95" s="206" t="s">
        <v>152</v>
      </c>
      <c r="G95" s="206" t="s">
        <v>2952</v>
      </c>
    </row>
    <row r="96" spans="1:7" ht="12.75">
      <c r="A96" s="206" t="s">
        <v>2953</v>
      </c>
      <c r="B96" s="206" t="s">
        <v>2954</v>
      </c>
      <c r="C96" s="206" t="s">
        <v>152</v>
      </c>
      <c r="D96" s="206" t="s">
        <v>34</v>
      </c>
      <c r="E96" s="206" t="s">
        <v>2683</v>
      </c>
      <c r="F96" s="206" t="s">
        <v>152</v>
      </c>
      <c r="G96" s="206" t="s">
        <v>2955</v>
      </c>
    </row>
    <row r="97" spans="1:7" ht="24">
      <c r="A97" s="206" t="s">
        <v>2956</v>
      </c>
      <c r="B97" s="206" t="s">
        <v>2957</v>
      </c>
      <c r="C97" s="206" t="s">
        <v>2958</v>
      </c>
      <c r="D97" s="206" t="s">
        <v>34</v>
      </c>
      <c r="E97" s="206" t="s">
        <v>2668</v>
      </c>
      <c r="F97" s="206" t="s">
        <v>152</v>
      </c>
      <c r="G97" s="206" t="s">
        <v>2959</v>
      </c>
    </row>
    <row r="98" spans="1:7" ht="24">
      <c r="A98" s="206" t="s">
        <v>2960</v>
      </c>
      <c r="B98" s="206" t="s">
        <v>2961</v>
      </c>
      <c r="C98" s="206" t="s">
        <v>152</v>
      </c>
      <c r="D98" s="206" t="s">
        <v>2377</v>
      </c>
      <c r="E98" s="206" t="s">
        <v>2799</v>
      </c>
      <c r="F98" s="206" t="s">
        <v>152</v>
      </c>
      <c r="G98" s="206" t="s">
        <v>2962</v>
      </c>
    </row>
    <row r="99" spans="1:7" ht="24">
      <c r="A99" s="206" t="s">
        <v>2963</v>
      </c>
      <c r="B99" s="206" t="s">
        <v>152</v>
      </c>
      <c r="C99" s="206" t="s">
        <v>2964</v>
      </c>
      <c r="D99" s="206" t="s">
        <v>48</v>
      </c>
      <c r="E99" s="206" t="s">
        <v>2652</v>
      </c>
      <c r="F99" s="206" t="s">
        <v>152</v>
      </c>
      <c r="G99" s="206" t="s">
        <v>2965</v>
      </c>
    </row>
    <row r="100" spans="1:7" ht="24">
      <c r="A100" s="206" t="s">
        <v>2966</v>
      </c>
      <c r="B100" s="206" t="s">
        <v>2967</v>
      </c>
      <c r="C100" s="206" t="s">
        <v>2968</v>
      </c>
      <c r="D100" s="206" t="s">
        <v>48</v>
      </c>
      <c r="E100" s="206" t="s">
        <v>2652</v>
      </c>
      <c r="F100" s="206" t="s">
        <v>152</v>
      </c>
      <c r="G100" s="206" t="s">
        <v>2969</v>
      </c>
    </row>
    <row r="101" spans="1:7" ht="12.75">
      <c r="A101" s="206" t="s">
        <v>2970</v>
      </c>
      <c r="B101" s="206" t="s">
        <v>2971</v>
      </c>
      <c r="C101" s="206" t="s">
        <v>152</v>
      </c>
      <c r="D101" s="206" t="s">
        <v>48</v>
      </c>
      <c r="E101" s="206" t="s">
        <v>2887</v>
      </c>
      <c r="F101" s="206" t="s">
        <v>152</v>
      </c>
      <c r="G101" s="206" t="s">
        <v>2972</v>
      </c>
    </row>
    <row r="102" spans="1:7" ht="24">
      <c r="A102" s="206" t="s">
        <v>2973</v>
      </c>
      <c r="B102" s="206" t="s">
        <v>2974</v>
      </c>
      <c r="C102" s="206" t="s">
        <v>2975</v>
      </c>
      <c r="D102" s="206" t="s">
        <v>48</v>
      </c>
      <c r="E102" s="206" t="s">
        <v>2652</v>
      </c>
      <c r="F102" s="206" t="s">
        <v>152</v>
      </c>
      <c r="G102" s="206" t="s">
        <v>2976</v>
      </c>
    </row>
    <row r="103" spans="1:7" ht="24">
      <c r="A103" s="206" t="s">
        <v>2977</v>
      </c>
      <c r="B103" s="206" t="s">
        <v>2978</v>
      </c>
      <c r="C103" s="206" t="s">
        <v>2979</v>
      </c>
      <c r="D103" s="206" t="s">
        <v>48</v>
      </c>
      <c r="E103" s="206" t="s">
        <v>2652</v>
      </c>
      <c r="F103" s="206" t="s">
        <v>2980</v>
      </c>
      <c r="G103" s="206" t="s">
        <v>2981</v>
      </c>
    </row>
    <row r="104" spans="1:7" ht="24">
      <c r="A104" s="206" t="s">
        <v>2982</v>
      </c>
      <c r="B104" s="206" t="s">
        <v>2983</v>
      </c>
      <c r="C104" s="206" t="s">
        <v>152</v>
      </c>
      <c r="D104" s="206" t="s">
        <v>2646</v>
      </c>
      <c r="E104" s="206" t="s">
        <v>2647</v>
      </c>
      <c r="F104" s="206" t="s">
        <v>2984</v>
      </c>
      <c r="G104" s="206" t="s">
        <v>2985</v>
      </c>
    </row>
    <row r="105" spans="1:7" ht="24">
      <c r="A105" s="206" t="s">
        <v>2986</v>
      </c>
      <c r="B105" s="206" t="s">
        <v>2987</v>
      </c>
      <c r="C105" s="206" t="s">
        <v>2988</v>
      </c>
      <c r="D105" s="206" t="s">
        <v>61</v>
      </c>
      <c r="E105" s="206" t="s">
        <v>2668</v>
      </c>
      <c r="F105" s="206" t="s">
        <v>152</v>
      </c>
      <c r="G105" s="206" t="s">
        <v>2989</v>
      </c>
    </row>
    <row r="106" spans="1:7" ht="12.75">
      <c r="A106" s="206" t="s">
        <v>2990</v>
      </c>
      <c r="B106" s="206" t="s">
        <v>2991</v>
      </c>
      <c r="C106" s="206" t="s">
        <v>2992</v>
      </c>
      <c r="D106" s="206" t="s">
        <v>48</v>
      </c>
      <c r="E106" s="206" t="s">
        <v>2652</v>
      </c>
      <c r="F106" s="206" t="s">
        <v>152</v>
      </c>
      <c r="G106" s="206" t="s">
        <v>2993</v>
      </c>
    </row>
    <row r="107" spans="1:7" ht="12.75">
      <c r="A107" s="206" t="s">
        <v>2994</v>
      </c>
      <c r="B107" s="206" t="s">
        <v>2995</v>
      </c>
      <c r="C107" s="206" t="s">
        <v>152</v>
      </c>
      <c r="D107" s="206" t="s">
        <v>34</v>
      </c>
      <c r="E107" s="206" t="s">
        <v>2887</v>
      </c>
      <c r="F107" s="206" t="s">
        <v>152</v>
      </c>
      <c r="G107" s="206" t="s">
        <v>2996</v>
      </c>
    </row>
    <row r="108" spans="1:7" ht="12.75">
      <c r="A108" s="206" t="s">
        <v>2997</v>
      </c>
      <c r="B108" s="206" t="s">
        <v>2998</v>
      </c>
      <c r="C108" s="206" t="s">
        <v>152</v>
      </c>
      <c r="D108" s="206" t="s">
        <v>34</v>
      </c>
      <c r="E108" s="206" t="s">
        <v>2937</v>
      </c>
      <c r="F108" s="206" t="s">
        <v>152</v>
      </c>
      <c r="G108" s="206" t="s">
        <v>2999</v>
      </c>
    </row>
    <row r="109" spans="1:7" ht="36">
      <c r="A109" s="206" t="s">
        <v>3000</v>
      </c>
      <c r="B109" s="206" t="s">
        <v>3001</v>
      </c>
      <c r="C109" s="206" t="s">
        <v>152</v>
      </c>
      <c r="D109" s="206" t="s">
        <v>34</v>
      </c>
      <c r="E109" s="206" t="s">
        <v>2858</v>
      </c>
      <c r="F109" s="206" t="s">
        <v>152</v>
      </c>
      <c r="G109" s="206" t="s">
        <v>3002</v>
      </c>
    </row>
    <row r="110" spans="1:7" ht="24">
      <c r="A110" s="206" t="s">
        <v>3003</v>
      </c>
      <c r="B110" s="206" t="s">
        <v>3004</v>
      </c>
      <c r="C110" s="206" t="s">
        <v>3005</v>
      </c>
      <c r="D110" s="206" t="s">
        <v>48</v>
      </c>
      <c r="E110" s="206" t="s">
        <v>2652</v>
      </c>
      <c r="F110" s="206" t="s">
        <v>152</v>
      </c>
      <c r="G110" s="206" t="s">
        <v>3006</v>
      </c>
    </row>
    <row r="111" spans="1:7" ht="24">
      <c r="A111" s="206" t="s">
        <v>3007</v>
      </c>
      <c r="B111" s="206" t="s">
        <v>3008</v>
      </c>
      <c r="C111" s="206" t="s">
        <v>3009</v>
      </c>
      <c r="D111" s="206" t="s">
        <v>48</v>
      </c>
      <c r="E111" s="206" t="s">
        <v>2652</v>
      </c>
      <c r="F111" s="206" t="s">
        <v>152</v>
      </c>
      <c r="G111" s="206" t="s">
        <v>3010</v>
      </c>
    </row>
    <row r="112" spans="1:7" ht="12.75">
      <c r="A112" s="206" t="s">
        <v>3011</v>
      </c>
      <c r="B112" s="206" t="s">
        <v>3012</v>
      </c>
      <c r="C112" s="206" t="s">
        <v>3013</v>
      </c>
      <c r="D112" s="206" t="s">
        <v>48</v>
      </c>
      <c r="E112" s="206" t="s">
        <v>2652</v>
      </c>
      <c r="F112" s="206" t="s">
        <v>152</v>
      </c>
      <c r="G112" s="206" t="s">
        <v>3014</v>
      </c>
    </row>
    <row r="113" spans="1:7" ht="24">
      <c r="A113" s="206" t="s">
        <v>55</v>
      </c>
      <c r="B113" s="206" t="s">
        <v>3015</v>
      </c>
      <c r="C113" s="206" t="s">
        <v>2424</v>
      </c>
      <c r="D113" s="206" t="s">
        <v>48</v>
      </c>
      <c r="E113" s="206" t="s">
        <v>2652</v>
      </c>
      <c r="F113" s="206" t="s">
        <v>152</v>
      </c>
      <c r="G113" s="206" t="s">
        <v>3016</v>
      </c>
    </row>
    <row r="114" spans="1:7" ht="12.75">
      <c r="A114" s="206" t="s">
        <v>3017</v>
      </c>
      <c r="B114" s="206" t="s">
        <v>3018</v>
      </c>
      <c r="C114" s="206" t="s">
        <v>152</v>
      </c>
      <c r="D114" s="206" t="s">
        <v>34</v>
      </c>
      <c r="E114" s="206" t="s">
        <v>2691</v>
      </c>
      <c r="F114" s="206" t="s">
        <v>152</v>
      </c>
      <c r="G114" s="206" t="s">
        <v>3019</v>
      </c>
    </row>
    <row r="115" spans="1:7" ht="12.75">
      <c r="A115" s="206" t="s">
        <v>3020</v>
      </c>
      <c r="B115" s="206" t="s">
        <v>3021</v>
      </c>
      <c r="C115" s="206" t="s">
        <v>152</v>
      </c>
      <c r="D115" s="206" t="s">
        <v>64</v>
      </c>
      <c r="E115" s="206" t="s">
        <v>2683</v>
      </c>
      <c r="F115" s="206" t="s">
        <v>152</v>
      </c>
      <c r="G115" s="206" t="s">
        <v>3022</v>
      </c>
    </row>
    <row r="116" spans="1:7" ht="12.75">
      <c r="A116" s="206" t="s">
        <v>3023</v>
      </c>
      <c r="B116" s="206" t="s">
        <v>3024</v>
      </c>
      <c r="C116" s="206" t="s">
        <v>152</v>
      </c>
      <c r="D116" s="206" t="s">
        <v>2375</v>
      </c>
      <c r="E116" s="206" t="s">
        <v>3025</v>
      </c>
      <c r="F116" s="206" t="s">
        <v>152</v>
      </c>
      <c r="G116" s="206" t="s">
        <v>3026</v>
      </c>
    </row>
    <row r="117" spans="1:7" ht="12.75">
      <c r="A117" s="206" t="s">
        <v>3027</v>
      </c>
      <c r="B117" s="206" t="s">
        <v>3028</v>
      </c>
      <c r="C117" s="206" t="s">
        <v>152</v>
      </c>
      <c r="D117" s="206" t="s">
        <v>34</v>
      </c>
      <c r="E117" s="206" t="s">
        <v>2775</v>
      </c>
      <c r="F117" s="206" t="s">
        <v>152</v>
      </c>
      <c r="G117" s="206" t="s">
        <v>3029</v>
      </c>
    </row>
    <row r="118" spans="1:7" ht="24">
      <c r="A118" s="206" t="s">
        <v>59</v>
      </c>
      <c r="B118" s="206" t="s">
        <v>3030</v>
      </c>
      <c r="C118" s="206" t="s">
        <v>3031</v>
      </c>
      <c r="D118" s="206" t="s">
        <v>61</v>
      </c>
      <c r="E118" s="206" t="s">
        <v>2668</v>
      </c>
      <c r="F118" s="206" t="s">
        <v>152</v>
      </c>
      <c r="G118" s="206" t="s">
        <v>3032</v>
      </c>
    </row>
    <row r="119" spans="1:7" ht="12.75">
      <c r="A119" s="206" t="s">
        <v>3033</v>
      </c>
      <c r="B119" s="206" t="s">
        <v>3034</v>
      </c>
      <c r="C119" s="206" t="s">
        <v>152</v>
      </c>
      <c r="D119" s="206" t="s">
        <v>2377</v>
      </c>
      <c r="E119" s="206" t="s">
        <v>2799</v>
      </c>
      <c r="F119" s="206" t="s">
        <v>152</v>
      </c>
      <c r="G119" s="206" t="s">
        <v>3035</v>
      </c>
    </row>
    <row r="120" spans="1:7" ht="12.75">
      <c r="A120" s="206" t="s">
        <v>3036</v>
      </c>
      <c r="B120" s="206" t="s">
        <v>3037</v>
      </c>
      <c r="C120" s="206" t="s">
        <v>152</v>
      </c>
      <c r="D120" s="206" t="s">
        <v>2813</v>
      </c>
      <c r="E120" s="206" t="s">
        <v>2706</v>
      </c>
      <c r="F120" s="206" t="s">
        <v>152</v>
      </c>
      <c r="G120" s="206" t="s">
        <v>3038</v>
      </c>
    </row>
    <row r="121" spans="1:7" ht="12.75">
      <c r="A121" s="206" t="s">
        <v>3039</v>
      </c>
      <c r="B121" s="206" t="s">
        <v>3040</v>
      </c>
      <c r="C121" s="206" t="s">
        <v>152</v>
      </c>
      <c r="D121" s="206" t="s">
        <v>2813</v>
      </c>
      <c r="E121" s="206" t="s">
        <v>2706</v>
      </c>
      <c r="F121" s="206" t="s">
        <v>152</v>
      </c>
      <c r="G121" s="206" t="s">
        <v>3041</v>
      </c>
    </row>
    <row r="122" spans="1:7" ht="24">
      <c r="A122" s="206" t="s">
        <v>3042</v>
      </c>
      <c r="B122" s="206" t="s">
        <v>3043</v>
      </c>
      <c r="C122" s="206" t="s">
        <v>152</v>
      </c>
      <c r="D122" s="206" t="s">
        <v>34</v>
      </c>
      <c r="E122" s="206" t="s">
        <v>3044</v>
      </c>
      <c r="F122" s="206" t="s">
        <v>152</v>
      </c>
      <c r="G122" s="206" t="s">
        <v>3045</v>
      </c>
    </row>
    <row r="123" spans="1:7" ht="24">
      <c r="A123" s="206" t="s">
        <v>3046</v>
      </c>
      <c r="B123" s="206" t="s">
        <v>3047</v>
      </c>
      <c r="C123" s="206" t="s">
        <v>3048</v>
      </c>
      <c r="D123" s="206" t="s">
        <v>61</v>
      </c>
      <c r="E123" s="206" t="s">
        <v>2668</v>
      </c>
      <c r="F123" s="206" t="s">
        <v>152</v>
      </c>
      <c r="G123" s="206" t="s">
        <v>3049</v>
      </c>
    </row>
    <row r="124" spans="1:7" ht="24">
      <c r="A124" s="206" t="s">
        <v>3050</v>
      </c>
      <c r="B124" s="206" t="s">
        <v>3051</v>
      </c>
      <c r="C124" s="206" t="s">
        <v>3052</v>
      </c>
      <c r="D124" s="206" t="s">
        <v>61</v>
      </c>
      <c r="E124" s="206" t="s">
        <v>2668</v>
      </c>
      <c r="F124" s="206" t="s">
        <v>152</v>
      </c>
      <c r="G124" s="206" t="s">
        <v>152</v>
      </c>
    </row>
    <row r="125" spans="1:7" ht="12.75">
      <c r="A125" s="206" t="s">
        <v>134</v>
      </c>
      <c r="B125" s="206" t="s">
        <v>3053</v>
      </c>
      <c r="C125" s="206" t="s">
        <v>3054</v>
      </c>
      <c r="D125" s="206" t="s">
        <v>48</v>
      </c>
      <c r="E125" s="206" t="s">
        <v>2652</v>
      </c>
      <c r="F125" s="206" t="s">
        <v>152</v>
      </c>
      <c r="G125" s="206" t="s">
        <v>3055</v>
      </c>
    </row>
    <row r="126" spans="1:7" ht="24">
      <c r="A126" s="206" t="s">
        <v>3056</v>
      </c>
      <c r="B126" s="206" t="s">
        <v>3057</v>
      </c>
      <c r="C126" s="206" t="s">
        <v>152</v>
      </c>
      <c r="D126" s="206" t="s">
        <v>34</v>
      </c>
      <c r="E126" s="206" t="s">
        <v>2664</v>
      </c>
      <c r="F126" s="206" t="s">
        <v>2980</v>
      </c>
      <c r="G126" s="206" t="s">
        <v>152</v>
      </c>
    </row>
    <row r="127" spans="1:7" ht="12.75">
      <c r="A127" s="206" t="s">
        <v>3058</v>
      </c>
      <c r="B127" s="206" t="s">
        <v>3059</v>
      </c>
      <c r="C127" s="206" t="s">
        <v>152</v>
      </c>
      <c r="D127" s="206" t="s">
        <v>34</v>
      </c>
      <c r="E127" s="206" t="s">
        <v>2664</v>
      </c>
      <c r="F127" s="206" t="s">
        <v>152</v>
      </c>
      <c r="G127" s="206" t="s">
        <v>3060</v>
      </c>
    </row>
    <row r="128" spans="1:7" ht="12.75">
      <c r="A128" s="206" t="s">
        <v>3061</v>
      </c>
      <c r="B128" s="206" t="s">
        <v>3062</v>
      </c>
      <c r="C128" s="206" t="s">
        <v>3063</v>
      </c>
      <c r="D128" s="206" t="s">
        <v>34</v>
      </c>
      <c r="E128" s="206" t="s">
        <v>2858</v>
      </c>
      <c r="F128" s="206" t="s">
        <v>152</v>
      </c>
      <c r="G128" s="206" t="s">
        <v>152</v>
      </c>
    </row>
    <row r="129" spans="1:7" ht="24">
      <c r="A129" s="206" t="s">
        <v>3064</v>
      </c>
      <c r="B129" s="206" t="s">
        <v>3065</v>
      </c>
      <c r="C129" s="206" t="s">
        <v>3066</v>
      </c>
      <c r="D129" s="206" t="s">
        <v>61</v>
      </c>
      <c r="E129" s="206" t="s">
        <v>2668</v>
      </c>
      <c r="F129" s="206" t="s">
        <v>152</v>
      </c>
      <c r="G129" s="206" t="s">
        <v>3067</v>
      </c>
    </row>
    <row r="130" spans="1:7" ht="24">
      <c r="A130" s="206" t="s">
        <v>3068</v>
      </c>
      <c r="B130" s="206" t="s">
        <v>3069</v>
      </c>
      <c r="C130" s="206" t="s">
        <v>3070</v>
      </c>
      <c r="D130" s="206" t="s">
        <v>61</v>
      </c>
      <c r="E130" s="206" t="s">
        <v>2668</v>
      </c>
      <c r="F130" s="206" t="s">
        <v>152</v>
      </c>
      <c r="G130" s="206" t="s">
        <v>3071</v>
      </c>
    </row>
    <row r="131" spans="1:7" ht="12.75">
      <c r="A131" s="206" t="s">
        <v>3072</v>
      </c>
      <c r="B131" s="206" t="s">
        <v>3073</v>
      </c>
      <c r="C131" s="206" t="s">
        <v>3074</v>
      </c>
      <c r="D131" s="206" t="s">
        <v>2358</v>
      </c>
      <c r="E131" s="206" t="s">
        <v>3075</v>
      </c>
      <c r="F131" s="206" t="s">
        <v>152</v>
      </c>
      <c r="G131" s="206" t="s">
        <v>3076</v>
      </c>
    </row>
    <row r="132" spans="1:7" ht="12.75">
      <c r="A132" s="206" t="s">
        <v>3077</v>
      </c>
      <c r="B132" s="206" t="s">
        <v>3078</v>
      </c>
      <c r="C132" s="206" t="s">
        <v>3079</v>
      </c>
      <c r="D132" s="206" t="s">
        <v>64</v>
      </c>
      <c r="E132" s="206" t="s">
        <v>2683</v>
      </c>
      <c r="F132" s="206" t="s">
        <v>152</v>
      </c>
      <c r="G132" s="206" t="s">
        <v>3080</v>
      </c>
    </row>
    <row r="133" spans="1:7" ht="12.75">
      <c r="A133" s="206" t="s">
        <v>3081</v>
      </c>
      <c r="B133" s="206" t="s">
        <v>3082</v>
      </c>
      <c r="C133" s="206" t="s">
        <v>3083</v>
      </c>
      <c r="D133" s="206" t="s">
        <v>34</v>
      </c>
      <c r="E133" s="206" t="s">
        <v>2937</v>
      </c>
      <c r="F133" s="206" t="s">
        <v>152</v>
      </c>
      <c r="G133" s="206" t="s">
        <v>3084</v>
      </c>
    </row>
    <row r="134" spans="1:7" ht="12.75">
      <c r="A134" s="206" t="s">
        <v>3085</v>
      </c>
      <c r="B134" s="206" t="s">
        <v>3086</v>
      </c>
      <c r="C134" s="206" t="s">
        <v>3087</v>
      </c>
      <c r="D134" s="206" t="s">
        <v>2355</v>
      </c>
      <c r="E134" s="206" t="s">
        <v>3088</v>
      </c>
      <c r="F134" s="206" t="s">
        <v>152</v>
      </c>
      <c r="G134" s="206" t="s">
        <v>3089</v>
      </c>
    </row>
    <row r="135" spans="1:7" ht="12.75">
      <c r="A135" s="206" t="s">
        <v>3090</v>
      </c>
      <c r="B135" s="206" t="s">
        <v>3091</v>
      </c>
      <c r="C135" s="206" t="s">
        <v>152</v>
      </c>
      <c r="D135" s="206" t="s">
        <v>34</v>
      </c>
      <c r="E135" s="206" t="s">
        <v>2691</v>
      </c>
      <c r="F135" s="206" t="s">
        <v>152</v>
      </c>
      <c r="G135" s="206" t="s">
        <v>3092</v>
      </c>
    </row>
    <row r="136" spans="1:7" ht="12.75">
      <c r="A136" s="206" t="s">
        <v>3093</v>
      </c>
      <c r="B136" s="206" t="s">
        <v>3094</v>
      </c>
      <c r="C136" s="206" t="s">
        <v>152</v>
      </c>
      <c r="D136" s="206" t="s">
        <v>34</v>
      </c>
      <c r="E136" s="206" t="s">
        <v>2706</v>
      </c>
      <c r="F136" s="206" t="s">
        <v>152</v>
      </c>
      <c r="G136" s="206" t="s">
        <v>3095</v>
      </c>
    </row>
    <row r="137" spans="1:7" ht="12.75">
      <c r="A137" s="206" t="s">
        <v>3096</v>
      </c>
      <c r="B137" s="206" t="s">
        <v>3097</v>
      </c>
      <c r="C137" s="206" t="s">
        <v>152</v>
      </c>
      <c r="D137" s="206" t="s">
        <v>61</v>
      </c>
      <c r="E137" s="206" t="s">
        <v>2668</v>
      </c>
      <c r="F137" s="206" t="s">
        <v>152</v>
      </c>
      <c r="G137" s="206" t="s">
        <v>152</v>
      </c>
    </row>
    <row r="138" spans="1:7" ht="12.75">
      <c r="A138" s="206" t="s">
        <v>3098</v>
      </c>
      <c r="B138" s="206" t="s">
        <v>3099</v>
      </c>
      <c r="C138" s="206" t="s">
        <v>152</v>
      </c>
      <c r="D138" s="206" t="s">
        <v>34</v>
      </c>
      <c r="E138" s="206" t="s">
        <v>2858</v>
      </c>
      <c r="F138" s="206" t="s">
        <v>152</v>
      </c>
      <c r="G138" s="206" t="s">
        <v>3100</v>
      </c>
    </row>
    <row r="139" spans="1:7" ht="12.75">
      <c r="A139" s="206" t="s">
        <v>3101</v>
      </c>
      <c r="B139" s="206" t="s">
        <v>3102</v>
      </c>
      <c r="C139" s="206" t="s">
        <v>3103</v>
      </c>
      <c r="D139" s="206" t="s">
        <v>48</v>
      </c>
      <c r="E139" s="206" t="s">
        <v>2652</v>
      </c>
      <c r="F139" s="206" t="s">
        <v>152</v>
      </c>
      <c r="G139" s="206" t="s">
        <v>3104</v>
      </c>
    </row>
    <row r="140" spans="1:7" ht="12.75">
      <c r="A140" s="206" t="s">
        <v>3105</v>
      </c>
      <c r="B140" s="206" t="s">
        <v>3106</v>
      </c>
      <c r="C140" s="206" t="s">
        <v>152</v>
      </c>
      <c r="D140" s="206" t="s">
        <v>34</v>
      </c>
      <c r="E140" s="206" t="s">
        <v>2858</v>
      </c>
      <c r="F140" s="206" t="s">
        <v>152</v>
      </c>
      <c r="G140" s="206" t="s">
        <v>3107</v>
      </c>
    </row>
    <row r="141" spans="1:7" ht="12.75">
      <c r="A141" s="206" t="s">
        <v>3108</v>
      </c>
      <c r="B141" s="206" t="s">
        <v>3109</v>
      </c>
      <c r="C141" s="206" t="s">
        <v>152</v>
      </c>
      <c r="D141" s="206" t="s">
        <v>2385</v>
      </c>
      <c r="E141" s="206" t="s">
        <v>2937</v>
      </c>
      <c r="F141" s="206" t="s">
        <v>152</v>
      </c>
      <c r="G141" s="206" t="s">
        <v>3110</v>
      </c>
    </row>
    <row r="142" spans="1:7" ht="12.75">
      <c r="A142" s="206" t="s">
        <v>3111</v>
      </c>
      <c r="B142" s="206" t="s">
        <v>3112</v>
      </c>
      <c r="C142" s="206" t="s">
        <v>3113</v>
      </c>
      <c r="D142" s="206" t="s">
        <v>48</v>
      </c>
      <c r="E142" s="206" t="s">
        <v>2652</v>
      </c>
      <c r="F142" s="206" t="s">
        <v>152</v>
      </c>
      <c r="G142" s="206" t="s">
        <v>3114</v>
      </c>
    </row>
    <row r="143" spans="1:7" ht="12.75">
      <c r="A143" s="206" t="s">
        <v>3115</v>
      </c>
      <c r="B143" s="206" t="s">
        <v>3116</v>
      </c>
      <c r="C143" s="206" t="s">
        <v>3117</v>
      </c>
      <c r="D143" s="206" t="s">
        <v>48</v>
      </c>
      <c r="E143" s="206" t="s">
        <v>2652</v>
      </c>
      <c r="F143" s="206" t="s">
        <v>152</v>
      </c>
      <c r="G143" s="206" t="s">
        <v>3118</v>
      </c>
    </row>
  </sheetData>
  <mergeCells count="2">
    <mergeCell ref="A1:H1"/>
    <mergeCell ref="A2:H2"/>
  </mergeCells>
  <phoneticPr fontId="3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Y51"/>
  <sheetViews>
    <sheetView tabSelected="1" view="pageBreakPreview" zoomScaleNormal="100" zoomScaleSheetLayoutView="100" workbookViewId="0">
      <selection activeCell="G9" sqref="G9"/>
    </sheetView>
  </sheetViews>
  <sheetFormatPr defaultColWidth="9" defaultRowHeight="15" outlineLevelCol="1"/>
  <cols>
    <col min="1" max="1" width="11" style="6" bestFit="1" customWidth="1" outlineLevel="1"/>
    <col min="2" max="2" width="41" style="6" bestFit="1" customWidth="1"/>
    <col min="3" max="3" width="13" style="6" customWidth="1" outlineLevel="1"/>
    <col min="4" max="4" width="11.5" style="6" customWidth="1" outlineLevel="1"/>
    <col min="5" max="5" width="17.5" style="6" customWidth="1" outlineLevel="1"/>
    <col min="6" max="6" width="14.125" style="6" customWidth="1" outlineLevel="1"/>
    <col min="7" max="7" width="9" style="6" bestFit="1" customWidth="1"/>
    <col min="8" max="8" width="17.875" style="6" bestFit="1" customWidth="1"/>
    <col min="9" max="9" width="2.875" style="24" customWidth="1"/>
    <col min="10" max="10" width="11" style="6" bestFit="1" customWidth="1" outlineLevel="1"/>
    <col min="11" max="11" width="41" style="6" bestFit="1" customWidth="1"/>
    <col min="12" max="12" width="13" style="6" customWidth="1" outlineLevel="1"/>
    <col min="13" max="13" width="11.5" style="6" customWidth="1" outlineLevel="1"/>
    <col min="14" max="14" width="17.5" style="6" customWidth="1" outlineLevel="1"/>
    <col min="15" max="15" width="14.125" style="6" customWidth="1" outlineLevel="1"/>
    <col min="16" max="16" width="8.875" style="6" customWidth="1" outlineLevel="1"/>
    <col min="17" max="17" width="17.875" style="6" customWidth="1" outlineLevel="1"/>
    <col min="18" max="23" width="9" style="6"/>
    <col min="24" max="24" width="12.125" style="6" customWidth="1"/>
    <col min="25" max="16384" width="9" style="6"/>
  </cols>
  <sheetData>
    <row r="1" spans="1:25">
      <c r="A1" s="35"/>
      <c r="B1" s="35" t="s">
        <v>1995</v>
      </c>
      <c r="J1" s="35"/>
      <c r="K1" s="35" t="s">
        <v>1653</v>
      </c>
      <c r="R1" s="35"/>
      <c r="S1" s="92"/>
      <c r="T1" s="92"/>
      <c r="U1" s="92"/>
      <c r="V1" s="92"/>
      <c r="W1" s="92"/>
      <c r="X1" s="92"/>
      <c r="Y1" s="92"/>
    </row>
    <row r="2" spans="1:25" ht="16.5" thickBot="1">
      <c r="A2" s="34"/>
      <c r="B2" s="34" t="s">
        <v>66</v>
      </c>
      <c r="C2" s="92"/>
      <c r="D2" s="92"/>
      <c r="E2" s="92"/>
      <c r="F2" s="92"/>
      <c r="J2" s="34"/>
      <c r="K2" s="34" t="s">
        <v>1180</v>
      </c>
      <c r="L2" s="92"/>
      <c r="M2" s="92"/>
      <c r="N2" s="92"/>
      <c r="O2" s="92"/>
      <c r="R2" s="35" t="s">
        <v>1653</v>
      </c>
    </row>
    <row r="3" spans="1:25" ht="47.25">
      <c r="A3" s="190" t="s">
        <v>2635</v>
      </c>
      <c r="B3" s="194" t="s">
        <v>41</v>
      </c>
      <c r="C3" s="29" t="s">
        <v>43</v>
      </c>
      <c r="D3" s="29" t="s">
        <v>44</v>
      </c>
      <c r="E3" s="29" t="s">
        <v>45</v>
      </c>
      <c r="F3" s="30" t="s">
        <v>46</v>
      </c>
      <c r="J3" s="190" t="s">
        <v>2635</v>
      </c>
      <c r="K3" s="194" t="s">
        <v>3499</v>
      </c>
      <c r="L3" s="29" t="s">
        <v>1182</v>
      </c>
      <c r="M3" s="29" t="s">
        <v>1183</v>
      </c>
      <c r="N3" s="29" t="s">
        <v>1184</v>
      </c>
      <c r="O3" s="30" t="s">
        <v>1185</v>
      </c>
    </row>
    <row r="4" spans="1:25" ht="16.5" customHeight="1">
      <c r="A4" s="191" t="s">
        <v>38</v>
      </c>
      <c r="B4" s="193" t="str">
        <f>VLOOKUP(A4,'2-3.銷貨明細'!AJ:AM,4,FALSE)</f>
        <v>緯創資通股份有限公司</v>
      </c>
      <c r="C4" s="126">
        <f>E4-N4</f>
        <v>15294371</v>
      </c>
      <c r="D4" s="45">
        <f>C4/RPTIS10!$B$9</f>
        <v>1.6383542236140469E-2</v>
      </c>
      <c r="E4" s="126">
        <f>-SUMIF('2-3.銷貨明細'!AJ:AJ,'1-1.公告(元)'!A4,'2-3.銷貨明細'!AL:AL)</f>
        <v>62123283</v>
      </c>
      <c r="F4" s="46">
        <f>E4/RPTIS10!$E$9</f>
        <v>1.7376229022026464E-2</v>
      </c>
      <c r="G4" s="25">
        <f>E4-(SUMIFS('MRS0034'!F:F,'MRS0034'!A:A,"421007",'MRS0034'!D:D,'1-1.公告(元)'!A4)+SUMIFS('MRS0034'!F:F,'MRS0034'!A:A,"421807",'MRS0034'!D:D,'1-1.公告(元)'!A4))</f>
        <v>0</v>
      </c>
      <c r="H4" s="109"/>
      <c r="I4" s="142"/>
      <c r="J4" s="191" t="s">
        <v>38</v>
      </c>
      <c r="K4" s="193" t="s">
        <v>3492</v>
      </c>
      <c r="L4" s="126">
        <v>14953040</v>
      </c>
      <c r="M4" s="45">
        <v>1.6199999999999999E-2</v>
      </c>
      <c r="N4" s="126">
        <v>46828912</v>
      </c>
      <c r="O4" s="46">
        <v>1.77E-2</v>
      </c>
      <c r="P4" s="134"/>
      <c r="Q4" s="109"/>
    </row>
    <row r="5" spans="1:25" ht="16.5" customHeight="1">
      <c r="A5" s="191" t="s">
        <v>700</v>
      </c>
      <c r="B5" s="193" t="str">
        <f>VLOOKUP(A5,'2-3.銷貨明細'!AJ:AM,4,FALSE)</f>
        <v>緯育股份有限公司</v>
      </c>
      <c r="C5" s="126">
        <f>E5-N5</f>
        <v>82938</v>
      </c>
      <c r="D5" s="45">
        <f>C5/RPTIS10!$B$9</f>
        <v>8.8844335342788428E-5</v>
      </c>
      <c r="E5" s="127">
        <f>-SUMIF('2-3.銷貨明細'!AJ:AJ,'1-1.公告(元)'!A5,'2-3.銷貨明細'!AL:AL)</f>
        <v>391644</v>
      </c>
      <c r="F5" s="46">
        <f>E5/RPTIS10!$E$9</f>
        <v>1.0954501292377823E-4</v>
      </c>
      <c r="G5" s="25">
        <f>E5-(SUMIFS('MRS0034'!F:F,'MRS0034'!A:A,"421007",'MRS0034'!D:D,'1-1.公告(元)'!A5)+SUMIFS('MRS0034'!F:F,'MRS0034'!A:A,"421807",'MRS0034'!D:D,'1-1.公告(元)'!A5))</f>
        <v>0</v>
      </c>
      <c r="H5" s="109"/>
      <c r="I5" s="142"/>
      <c r="J5" s="191" t="s">
        <v>700</v>
      </c>
      <c r="K5" s="193" t="s">
        <v>3493</v>
      </c>
      <c r="L5" s="126">
        <v>108890</v>
      </c>
      <c r="M5" s="45">
        <v>1E-4</v>
      </c>
      <c r="N5" s="127">
        <v>308706</v>
      </c>
      <c r="O5" s="46">
        <v>1E-4</v>
      </c>
      <c r="Q5" s="109"/>
    </row>
    <row r="6" spans="1:25" ht="16.5" customHeight="1">
      <c r="A6" s="191" t="s">
        <v>55</v>
      </c>
      <c r="B6" s="193" t="str">
        <f>VLOOKUP(A6,'2-3.銷貨明細'!AJ:AM,4,FALSE)</f>
        <v>緯穎科技服務股份有限公司</v>
      </c>
      <c r="C6" s="126">
        <f>E6-N6</f>
        <v>4569625</v>
      </c>
      <c r="D6" s="45">
        <f>C6/RPTIS10!$B$9</f>
        <v>4.895045647239981E-3</v>
      </c>
      <c r="E6" s="126">
        <f>-SUMIF('2-3.銷貨明細'!AJ:AJ,'1-1.公告(元)'!A6,'2-3.銷貨明細'!AL:AL)</f>
        <v>16931010</v>
      </c>
      <c r="F6" s="46">
        <f>E6/RPTIS10!$E$9</f>
        <v>4.7356980044699227E-3</v>
      </c>
      <c r="G6" s="25">
        <f>E6-(SUMIFS('MRS0034'!F:F,'MRS0034'!A:A,"421007",'MRS0034'!D:D,'1-1.公告(元)'!A6)+SUMIFS('MRS0034'!F:F,'MRS0034'!A:A,"421807",'MRS0034'!D:D,'1-1.公告(元)'!A6))</f>
        <v>0</v>
      </c>
      <c r="H6" s="109"/>
      <c r="I6" s="142"/>
      <c r="J6" s="191" t="s">
        <v>55</v>
      </c>
      <c r="K6" s="193" t="s">
        <v>3494</v>
      </c>
      <c r="L6" s="126">
        <v>4304780</v>
      </c>
      <c r="M6" s="45">
        <v>4.5999999999999999E-3</v>
      </c>
      <c r="N6" s="126">
        <v>12361385</v>
      </c>
      <c r="O6" s="46">
        <v>4.7000000000000002E-3</v>
      </c>
      <c r="Q6" s="109"/>
    </row>
    <row r="7" spans="1:25" ht="15.6" customHeight="1" thickBot="1">
      <c r="A7" s="192"/>
      <c r="B7" s="199" t="s">
        <v>42</v>
      </c>
      <c r="C7" s="128">
        <f>SUM(C4:C6)</f>
        <v>19946934</v>
      </c>
      <c r="D7" s="44">
        <f>SUM(D4:D6)</f>
        <v>2.136743221872324E-2</v>
      </c>
      <c r="E7" s="128">
        <f>SUM(E4:E6)</f>
        <v>79445937</v>
      </c>
      <c r="F7" s="47">
        <f>SUM(F4:F6)</f>
        <v>2.2221472039420168E-2</v>
      </c>
      <c r="J7" s="192"/>
      <c r="K7" s="199" t="s">
        <v>3500</v>
      </c>
      <c r="L7" s="128">
        <f>SUM(L4:L6)</f>
        <v>19366710</v>
      </c>
      <c r="M7" s="44">
        <v>2.0899999999999998E-2</v>
      </c>
      <c r="N7" s="128">
        <f>SUM(N4:N6)</f>
        <v>59499003</v>
      </c>
      <c r="O7" s="47">
        <v>2.2499999999999999E-2</v>
      </c>
    </row>
    <row r="8" spans="1:25">
      <c r="D8" s="21"/>
      <c r="E8" s="85">
        <f>E7+SUMIF('MRS0014'!A:A,"421007",'MRS0014'!S:S)+SUMIF('MRS0014'!A:A,"421807",'MRS0014'!S:S)</f>
        <v>0</v>
      </c>
      <c r="F8" s="21"/>
      <c r="M8" s="21">
        <v>0</v>
      </c>
      <c r="N8" s="85">
        <v>0</v>
      </c>
      <c r="O8" s="21">
        <v>0</v>
      </c>
    </row>
    <row r="10" spans="1:25" ht="16.5" thickBot="1">
      <c r="A10" s="34"/>
      <c r="B10" s="34" t="s">
        <v>83</v>
      </c>
      <c r="J10" s="34"/>
      <c r="K10" s="34" t="s">
        <v>3501</v>
      </c>
    </row>
    <row r="11" spans="1:25" ht="47.25">
      <c r="A11" s="190" t="s">
        <v>2635</v>
      </c>
      <c r="B11" s="194" t="s">
        <v>41</v>
      </c>
      <c r="C11" s="224" t="s">
        <v>85</v>
      </c>
      <c r="D11" s="29" t="s">
        <v>86</v>
      </c>
      <c r="E11" s="29" t="s">
        <v>87</v>
      </c>
      <c r="F11" s="30" t="s">
        <v>88</v>
      </c>
      <c r="J11" s="190" t="s">
        <v>2635</v>
      </c>
      <c r="K11" s="194" t="s">
        <v>3499</v>
      </c>
      <c r="L11" s="224" t="s">
        <v>1190</v>
      </c>
      <c r="M11" s="29" t="s">
        <v>1191</v>
      </c>
      <c r="N11" s="29" t="s">
        <v>1192</v>
      </c>
      <c r="O11" s="30" t="s">
        <v>1193</v>
      </c>
    </row>
    <row r="12" spans="1:25" hidden="1">
      <c r="A12" s="228"/>
      <c r="B12" s="231"/>
      <c r="C12" s="225"/>
      <c r="D12" s="196"/>
      <c r="E12" s="195"/>
      <c r="F12" s="221"/>
      <c r="J12" s="228"/>
      <c r="K12" s="231" t="s">
        <v>1186</v>
      </c>
      <c r="L12" s="251">
        <v>0</v>
      </c>
      <c r="M12" s="196">
        <v>0</v>
      </c>
      <c r="N12" s="250">
        <v>0</v>
      </c>
      <c r="O12" s="221">
        <v>0</v>
      </c>
    </row>
    <row r="13" spans="1:25" ht="30" hidden="1">
      <c r="A13" s="229"/>
      <c r="B13" s="232"/>
      <c r="C13" s="225"/>
      <c r="D13" s="196"/>
      <c r="E13" s="195"/>
      <c r="F13" s="221"/>
      <c r="J13" s="229"/>
      <c r="K13" s="232" t="s">
        <v>35</v>
      </c>
      <c r="L13" s="251">
        <v>0</v>
      </c>
      <c r="M13" s="196">
        <v>0</v>
      </c>
      <c r="N13" s="250">
        <v>0</v>
      </c>
      <c r="O13" s="221">
        <v>0</v>
      </c>
    </row>
    <row r="14" spans="1:25" hidden="1">
      <c r="A14" s="228"/>
      <c r="B14" s="231"/>
      <c r="C14" s="226"/>
      <c r="D14" s="233"/>
      <c r="E14" s="234"/>
      <c r="F14" s="235"/>
      <c r="J14" s="228"/>
      <c r="K14" s="231" t="s">
        <v>1194</v>
      </c>
      <c r="L14" s="251">
        <v>0</v>
      </c>
      <c r="M14" s="233">
        <v>0</v>
      </c>
      <c r="N14" s="250">
        <v>0</v>
      </c>
      <c r="O14" s="235">
        <v>0</v>
      </c>
    </row>
    <row r="15" spans="1:25" ht="16.5" thickBot="1">
      <c r="A15" s="230"/>
      <c r="B15" s="236" t="s">
        <v>42</v>
      </c>
      <c r="C15" s="227">
        <f>SUM(C12:C14)</f>
        <v>0</v>
      </c>
      <c r="D15" s="237">
        <f>C15/-RPTIS10!B10</f>
        <v>0</v>
      </c>
      <c r="E15" s="238">
        <f>SUM(E12:E14)</f>
        <v>0</v>
      </c>
      <c r="F15" s="223">
        <f>'1-1.公告(元)'!E15/-RPTIS10!E10</f>
        <v>0</v>
      </c>
      <c r="J15" s="230"/>
      <c r="K15" s="236" t="s">
        <v>3500</v>
      </c>
      <c r="L15" s="227">
        <v>0</v>
      </c>
      <c r="M15" s="237">
        <v>0</v>
      </c>
      <c r="N15" s="238">
        <v>0</v>
      </c>
      <c r="O15" s="223">
        <v>0</v>
      </c>
    </row>
    <row r="16" spans="1:25">
      <c r="D16" s="21"/>
      <c r="E16" s="17"/>
      <c r="F16" s="21"/>
      <c r="M16" s="21">
        <v>0</v>
      </c>
      <c r="N16" s="17">
        <v>0</v>
      </c>
      <c r="O16" s="21">
        <v>0</v>
      </c>
    </row>
    <row r="18" spans="1:16" ht="16.5" thickBot="1">
      <c r="A18" s="34"/>
      <c r="B18" s="34" t="s">
        <v>89</v>
      </c>
      <c r="C18" s="92"/>
      <c r="D18" s="92"/>
      <c r="J18" s="34"/>
      <c r="K18" s="34" t="s">
        <v>3502</v>
      </c>
      <c r="L18" s="92"/>
      <c r="M18" s="92"/>
    </row>
    <row r="19" spans="1:16" ht="31.5">
      <c r="A19" s="190" t="s">
        <v>2635</v>
      </c>
      <c r="B19" s="194" t="s">
        <v>41</v>
      </c>
      <c r="C19" s="29" t="s">
        <v>67</v>
      </c>
      <c r="D19" s="29" t="s">
        <v>68</v>
      </c>
      <c r="E19" s="30" t="s">
        <v>90</v>
      </c>
      <c r="J19" s="190" t="s">
        <v>2635</v>
      </c>
      <c r="K19" s="194" t="s">
        <v>3499</v>
      </c>
      <c r="L19" s="29" t="s">
        <v>1196</v>
      </c>
      <c r="M19" s="29" t="s">
        <v>1197</v>
      </c>
      <c r="N19" s="30" t="s">
        <v>1198</v>
      </c>
    </row>
    <row r="20" spans="1:16">
      <c r="A20" s="220" t="s">
        <v>38</v>
      </c>
      <c r="B20" s="193" t="str">
        <f>VLOOKUP(A20,'4-3.應收關係人科餘'!J:Z,17,FALSE)</f>
        <v>緯創資通股份有限公司</v>
      </c>
      <c r="C20" s="198">
        <f>D20-M20</f>
        <v>-3882849</v>
      </c>
      <c r="D20" s="197">
        <f>SUMIF('4-3.應收關係人科餘'!J:J,'1-1.公告(元)'!A20,'4-3.應收關係人科餘'!Y:Y)</f>
        <v>33065853</v>
      </c>
      <c r="E20" s="221">
        <f>D20/(SUMIF('MRS0014'!A:A,"112000",'MRS0014'!S:S)+SUMIF('MRS0014'!A:A,"112300",'MRS0014'!S:S)+SUMIF('MRS0014'!A:A,"112337",'MRS0014'!S:S))</f>
        <v>1.0339225648141612E-2</v>
      </c>
      <c r="F20" s="25">
        <f>D20-(SUMIFS('MRS0034'!F:F,'MRS0034'!A:A,"112337",'MRS0034'!D:D,A20))</f>
        <v>0</v>
      </c>
      <c r="G20" s="133"/>
      <c r="J20" s="220" t="s">
        <v>38</v>
      </c>
      <c r="K20" s="193" t="s">
        <v>3492</v>
      </c>
      <c r="L20" s="198">
        <v>1509840</v>
      </c>
      <c r="M20" s="197">
        <v>36948702</v>
      </c>
      <c r="N20" s="221">
        <v>1.09E-2</v>
      </c>
      <c r="O20" s="108"/>
      <c r="P20" s="133"/>
    </row>
    <row r="21" spans="1:16" ht="16.5" customHeight="1">
      <c r="A21" s="220" t="s">
        <v>700</v>
      </c>
      <c r="B21" s="193" t="str">
        <f>VLOOKUP(A21,'4-3.應收關係人科餘'!J:Z,17,FALSE)</f>
        <v>緯育股份有限公司</v>
      </c>
      <c r="C21" s="198">
        <f>D21-M21</f>
        <v>-27241</v>
      </c>
      <c r="D21" s="197">
        <f>SUMIF('4-3.應收關係人科餘'!J:J,'1-1.公告(元)'!A21,'4-3.應收關係人科餘'!Y:Y)</f>
        <v>225085</v>
      </c>
      <c r="E21" s="221">
        <f>D21/(SUMIF('MRS0014'!A:A,"112000",'MRS0014'!S:S)+SUMIF('MRS0014'!A:A,"112300",'MRS0014'!S:S)+SUMIF('MRS0014'!A:A,"112337",'MRS0014'!S:S))</f>
        <v>7.0380903375211727E-5</v>
      </c>
      <c r="F21" s="25">
        <f>D21-(SUMIFS('MRS0034'!F:F,'MRS0034'!A:A,"112337",'MRS0034'!D:D,A21))</f>
        <v>0</v>
      </c>
      <c r="G21" s="133"/>
      <c r="J21" s="220" t="s">
        <v>700</v>
      </c>
      <c r="K21" s="193" t="s">
        <v>3493</v>
      </c>
      <c r="L21" s="198">
        <v>9850</v>
      </c>
      <c r="M21" s="198">
        <v>252326</v>
      </c>
      <c r="N21" s="221">
        <v>1E-4</v>
      </c>
      <c r="O21" s="108"/>
      <c r="P21" s="133"/>
    </row>
    <row r="22" spans="1:16" ht="16.5" customHeight="1">
      <c r="A22" s="220" t="s">
        <v>55</v>
      </c>
      <c r="B22" s="193" t="str">
        <f>VLOOKUP(A22,'4-3.應收關係人科餘'!J:Z,17,FALSE)</f>
        <v>緯穎科技服務股份有限公司</v>
      </c>
      <c r="C22" s="198">
        <f>D22-M22</f>
        <v>593547</v>
      </c>
      <c r="D22" s="197">
        <f>SUMIF('4-3.應收關係人科餘'!J:J,'1-1.公告(元)'!A22,'4-3.應收關係人科餘'!Y:Y)</f>
        <v>13319467</v>
      </c>
      <c r="E22" s="221">
        <f>D22/(SUMIF('MRS0014'!A:A,"112000",'MRS0014'!S:S)+SUMIF('MRS0014'!A:A,"112300",'MRS0014'!S:S)+SUMIF('MRS0014'!A:A,"112337",'MRS0014'!S:S))</f>
        <v>4.164809382839022E-3</v>
      </c>
      <c r="F22" s="25">
        <f>D22-(SUMIFS('MRS0034'!F:F,'MRS0034'!A:A,"112337",'MRS0034'!D:D,A22))</f>
        <v>0</v>
      </c>
      <c r="G22" s="133"/>
      <c r="J22" s="220" t="s">
        <v>55</v>
      </c>
      <c r="K22" s="193" t="s">
        <v>3494</v>
      </c>
      <c r="L22" s="198">
        <v>436670</v>
      </c>
      <c r="M22" s="197">
        <v>12725920</v>
      </c>
      <c r="N22" s="221">
        <v>3.7000000000000002E-3</v>
      </c>
      <c r="O22" s="108"/>
      <c r="P22" s="133"/>
    </row>
    <row r="23" spans="1:16" ht="16.5" thickBot="1">
      <c r="A23" s="230"/>
      <c r="B23" s="236" t="s">
        <v>42</v>
      </c>
      <c r="C23" s="222">
        <f>SUM(C20:C22)</f>
        <v>-3316543</v>
      </c>
      <c r="D23" s="222">
        <f>SUM(D20:D22)</f>
        <v>46610405</v>
      </c>
      <c r="E23" s="223">
        <f>SUM(E20:E22)</f>
        <v>1.4574415934355846E-2</v>
      </c>
      <c r="F23" s="108"/>
      <c r="G23" s="133"/>
      <c r="J23" s="230"/>
      <c r="K23" s="236" t="s">
        <v>3500</v>
      </c>
      <c r="L23" s="222">
        <f>SUM(L20:L22)</f>
        <v>1956360</v>
      </c>
      <c r="M23" s="222">
        <f>SUM(M20:M22)</f>
        <v>49926948</v>
      </c>
      <c r="N23" s="223">
        <v>1.47E-2</v>
      </c>
      <c r="O23" s="108"/>
      <c r="P23" s="133"/>
    </row>
    <row r="24" spans="1:16">
      <c r="D24" s="17">
        <f>D23-SUMIF('MRS0014'!A:A,"112337",'MRS0014'!S:S)</f>
        <v>0</v>
      </c>
      <c r="E24" s="21">
        <f>E23-(D23/(SUMIF('MRS0014'!A:A,"112000",'MRS0014'!S:S)+SUMIF('MRS0014'!A:A,"112300",'MRS0014'!S:S)+SUMIF('MRS0014'!A:A,"112337",'MRS0014'!S:S)))</f>
        <v>0</v>
      </c>
      <c r="M24" s="17">
        <v>0</v>
      </c>
      <c r="N24" s="21">
        <v>0</v>
      </c>
    </row>
    <row r="26" spans="1:16" ht="16.5" thickBot="1">
      <c r="A26" s="34"/>
      <c r="B26" s="34" t="s">
        <v>91</v>
      </c>
      <c r="J26" s="34"/>
      <c r="K26" s="34" t="s">
        <v>3503</v>
      </c>
    </row>
    <row r="27" spans="1:16" ht="31.5">
      <c r="A27" s="190" t="s">
        <v>2635</v>
      </c>
      <c r="B27" s="194" t="s">
        <v>41</v>
      </c>
      <c r="C27" s="29" t="s">
        <v>69</v>
      </c>
      <c r="D27" s="29" t="s">
        <v>70</v>
      </c>
      <c r="E27" s="30" t="s">
        <v>71</v>
      </c>
      <c r="J27" s="190" t="s">
        <v>2635</v>
      </c>
      <c r="K27" s="194" t="s">
        <v>3499</v>
      </c>
      <c r="L27" s="29" t="s">
        <v>1201</v>
      </c>
      <c r="M27" s="29" t="s">
        <v>1202</v>
      </c>
      <c r="N27" s="30" t="s">
        <v>1198</v>
      </c>
    </row>
    <row r="28" spans="1:16" ht="16.5" hidden="1" customHeight="1">
      <c r="A28" s="220"/>
      <c r="B28" s="193"/>
      <c r="C28" s="198"/>
      <c r="D28" s="198"/>
      <c r="E28" s="221"/>
      <c r="J28" s="220"/>
      <c r="K28" s="193" t="s">
        <v>1199</v>
      </c>
      <c r="L28" s="198">
        <v>0</v>
      </c>
      <c r="M28" s="198">
        <v>0</v>
      </c>
      <c r="N28" s="221">
        <v>0</v>
      </c>
    </row>
    <row r="29" spans="1:16" ht="30" hidden="1">
      <c r="A29" s="239"/>
      <c r="B29" s="240"/>
      <c r="C29" s="198"/>
      <c r="D29" s="198"/>
      <c r="E29" s="221"/>
      <c r="J29" s="239"/>
      <c r="K29" s="240" t="s">
        <v>35</v>
      </c>
      <c r="L29" s="198">
        <v>0</v>
      </c>
      <c r="M29" s="198">
        <v>0</v>
      </c>
      <c r="N29" s="221">
        <v>0</v>
      </c>
    </row>
    <row r="30" spans="1:16" ht="16.5" thickBot="1">
      <c r="A30" s="230"/>
      <c r="B30" s="236" t="s">
        <v>42</v>
      </c>
      <c r="C30" s="222">
        <f>SUM(C28:C29)</f>
        <v>0</v>
      </c>
      <c r="D30" s="222">
        <f>SUM(D28:D29)</f>
        <v>0</v>
      </c>
      <c r="E30" s="223">
        <f>SUM(E28:E29)</f>
        <v>0</v>
      </c>
      <c r="J30" s="230"/>
      <c r="K30" s="236" t="s">
        <v>3500</v>
      </c>
      <c r="L30" s="222">
        <v>0</v>
      </c>
      <c r="M30" s="222">
        <v>0</v>
      </c>
      <c r="N30" s="223">
        <v>0</v>
      </c>
    </row>
    <row r="31" spans="1:16">
      <c r="C31" s="17"/>
      <c r="D31" s="17">
        <f>D30+SUMIF('MRS0014'!A:A,"211147",'MRS0014'!S:S)</f>
        <v>0</v>
      </c>
      <c r="E31" s="18"/>
      <c r="L31" s="17"/>
      <c r="M31" s="17">
        <v>0</v>
      </c>
      <c r="N31" s="18">
        <v>0</v>
      </c>
    </row>
    <row r="33" spans="1:17" ht="16.5" thickBot="1">
      <c r="A33" s="34"/>
      <c r="B33" s="34" t="s">
        <v>72</v>
      </c>
      <c r="J33" s="34"/>
      <c r="K33" s="34" t="s">
        <v>3504</v>
      </c>
    </row>
    <row r="34" spans="1:17" ht="31.5">
      <c r="A34" s="190" t="s">
        <v>2635</v>
      </c>
      <c r="B34" s="194" t="s">
        <v>41</v>
      </c>
      <c r="C34" s="29" t="s">
        <v>73</v>
      </c>
      <c r="D34" s="29" t="s">
        <v>74</v>
      </c>
      <c r="E34" s="30" t="s">
        <v>75</v>
      </c>
      <c r="J34" s="190" t="s">
        <v>2635</v>
      </c>
      <c r="K34" s="194" t="s">
        <v>3499</v>
      </c>
      <c r="L34" s="29" t="s">
        <v>1204</v>
      </c>
      <c r="M34" s="29" t="s">
        <v>1205</v>
      </c>
      <c r="N34" s="30" t="s">
        <v>1206</v>
      </c>
    </row>
    <row r="35" spans="1:17" ht="15.75">
      <c r="A35" s="220"/>
      <c r="B35" s="193" t="str">
        <f>'6.取得資產'!A4</f>
        <v>本月無交易</v>
      </c>
      <c r="C35" s="241"/>
      <c r="D35" s="198">
        <f>'6.取得資產'!C4</f>
        <v>0</v>
      </c>
      <c r="E35" s="242">
        <f>'6.取得資產'!D4</f>
        <v>0</v>
      </c>
      <c r="J35" s="220"/>
      <c r="K35" s="193" t="s">
        <v>1207</v>
      </c>
      <c r="L35" s="241"/>
      <c r="M35" s="198">
        <v>0</v>
      </c>
      <c r="N35" s="242">
        <v>0</v>
      </c>
    </row>
    <row r="36" spans="1:17" ht="15.75" hidden="1">
      <c r="A36" s="220"/>
      <c r="B36" s="193"/>
      <c r="C36" s="241"/>
      <c r="D36" s="198">
        <f>'6.取得資產'!C5</f>
        <v>0</v>
      </c>
      <c r="E36" s="242">
        <f>'6.取得資產'!D5</f>
        <v>0</v>
      </c>
      <c r="J36" s="220"/>
      <c r="K36" s="193"/>
      <c r="L36" s="241"/>
      <c r="M36" s="198">
        <v>0</v>
      </c>
      <c r="N36" s="242">
        <v>0</v>
      </c>
    </row>
    <row r="37" spans="1:17" ht="16.5" thickBot="1">
      <c r="A37" s="230"/>
      <c r="B37" s="236" t="s">
        <v>42</v>
      </c>
      <c r="C37" s="243"/>
      <c r="D37" s="222">
        <f>SUM(D35:D36)</f>
        <v>0</v>
      </c>
      <c r="E37" s="244">
        <f>SUM(E35:E36)</f>
        <v>0</v>
      </c>
      <c r="J37" s="230"/>
      <c r="K37" s="236" t="s">
        <v>3500</v>
      </c>
      <c r="L37" s="243"/>
      <c r="M37" s="222">
        <v>0</v>
      </c>
      <c r="N37" s="244">
        <v>0</v>
      </c>
    </row>
    <row r="40" spans="1:17" ht="16.5" thickBot="1">
      <c r="A40" s="34"/>
      <c r="B40" s="34" t="s">
        <v>92</v>
      </c>
      <c r="J40" s="34"/>
      <c r="K40" s="34" t="s">
        <v>3505</v>
      </c>
    </row>
    <row r="41" spans="1:17" ht="31.5">
      <c r="A41" s="190" t="s">
        <v>2635</v>
      </c>
      <c r="B41" s="194" t="s">
        <v>41</v>
      </c>
      <c r="C41" s="29" t="s">
        <v>76</v>
      </c>
      <c r="D41" s="29" t="s">
        <v>77</v>
      </c>
      <c r="E41" s="29" t="s">
        <v>78</v>
      </c>
      <c r="F41" s="29" t="s">
        <v>79</v>
      </c>
      <c r="G41" s="29" t="s">
        <v>80</v>
      </c>
      <c r="H41" s="30" t="s">
        <v>690</v>
      </c>
      <c r="I41" s="143"/>
      <c r="J41" s="190" t="s">
        <v>2635</v>
      </c>
      <c r="K41" s="194" t="s">
        <v>3499</v>
      </c>
      <c r="L41" s="29" t="s">
        <v>1209</v>
      </c>
      <c r="M41" s="29" t="s">
        <v>1210</v>
      </c>
      <c r="N41" s="29" t="s">
        <v>1211</v>
      </c>
      <c r="O41" s="29" t="s">
        <v>1212</v>
      </c>
      <c r="P41" s="29" t="s">
        <v>1213</v>
      </c>
      <c r="Q41" s="30" t="s">
        <v>690</v>
      </c>
    </row>
    <row r="42" spans="1:17">
      <c r="A42" s="220"/>
      <c r="B42" s="193" t="str">
        <f>'7.處分資產'!A3</f>
        <v>本月無交易</v>
      </c>
      <c r="C42" s="198">
        <f>'7.處分資產'!B3</f>
        <v>0</v>
      </c>
      <c r="D42" s="198">
        <f>'7.處分資產'!C3</f>
        <v>0</v>
      </c>
      <c r="E42" s="198">
        <f>D42</f>
        <v>0</v>
      </c>
      <c r="F42" s="198">
        <f>E42</f>
        <v>0</v>
      </c>
      <c r="G42" s="127">
        <f>'7.處分資產'!F3</f>
        <v>0</v>
      </c>
      <c r="H42" s="129">
        <f>'7.處分資產'!G3</f>
        <v>0</v>
      </c>
      <c r="I42" s="144"/>
      <c r="J42" s="220"/>
      <c r="K42" s="193" t="s">
        <v>1207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242">
        <v>0</v>
      </c>
    </row>
    <row r="43" spans="1:17" hidden="1">
      <c r="A43" s="245"/>
      <c r="B43" s="246"/>
      <c r="C43" s="247"/>
      <c r="D43" s="247"/>
      <c r="E43" s="247"/>
      <c r="F43" s="247"/>
      <c r="G43" s="7"/>
      <c r="H43" s="8"/>
      <c r="I43" s="145"/>
      <c r="J43" s="245"/>
      <c r="K43" s="246"/>
      <c r="L43" s="247"/>
      <c r="M43" s="247"/>
      <c r="N43" s="247"/>
      <c r="O43" s="247"/>
      <c r="P43" s="247"/>
      <c r="Q43" s="248"/>
    </row>
    <row r="44" spans="1:17" hidden="1">
      <c r="A44" s="245"/>
      <c r="B44" s="246"/>
      <c r="C44" s="247"/>
      <c r="D44" s="247"/>
      <c r="E44" s="247"/>
      <c r="F44" s="247"/>
      <c r="G44" s="7"/>
      <c r="H44" s="8"/>
      <c r="I44" s="145"/>
      <c r="J44" s="245"/>
      <c r="K44" s="246"/>
      <c r="L44" s="247"/>
      <c r="M44" s="247"/>
      <c r="N44" s="247"/>
      <c r="O44" s="247"/>
      <c r="P44" s="247"/>
      <c r="Q44" s="248"/>
    </row>
    <row r="45" spans="1:17" hidden="1">
      <c r="A45" s="245"/>
      <c r="B45" s="246"/>
      <c r="C45" s="247"/>
      <c r="D45" s="247"/>
      <c r="E45" s="247"/>
      <c r="F45" s="247"/>
      <c r="G45" s="7"/>
      <c r="H45" s="8"/>
      <c r="I45" s="145"/>
      <c r="J45" s="245"/>
      <c r="K45" s="246"/>
      <c r="L45" s="247"/>
      <c r="M45" s="247"/>
      <c r="N45" s="247"/>
      <c r="O45" s="247"/>
      <c r="P45" s="247"/>
      <c r="Q45" s="248"/>
    </row>
    <row r="46" spans="1:17" ht="16.5" thickBot="1">
      <c r="A46" s="230"/>
      <c r="B46" s="236" t="s">
        <v>42</v>
      </c>
      <c r="C46" s="243"/>
      <c r="D46" s="243"/>
      <c r="E46" s="243"/>
      <c r="F46" s="243"/>
      <c r="G46" s="32"/>
      <c r="H46" s="33"/>
      <c r="I46" s="145"/>
      <c r="J46" s="230"/>
      <c r="K46" s="236" t="s">
        <v>3500</v>
      </c>
      <c r="L46" s="243"/>
      <c r="M46" s="243"/>
      <c r="N46" s="243"/>
      <c r="O46" s="243"/>
      <c r="P46" s="243"/>
      <c r="Q46" s="249"/>
    </row>
    <row r="51" spans="1:23" ht="19.5">
      <c r="A51" s="37"/>
      <c r="B51" s="37" t="s">
        <v>98</v>
      </c>
      <c r="C51" s="22"/>
      <c r="D51" s="22"/>
      <c r="F51" s="37" t="s">
        <v>96</v>
      </c>
      <c r="G51" s="22"/>
      <c r="H51" s="22"/>
      <c r="I51" s="23"/>
      <c r="J51" s="37"/>
      <c r="K51" s="37" t="s">
        <v>3506</v>
      </c>
      <c r="L51" s="22"/>
      <c r="M51" s="22"/>
      <c r="O51" s="37" t="s">
        <v>1215</v>
      </c>
      <c r="P51" s="22"/>
      <c r="Q51" s="22"/>
      <c r="R51" s="22"/>
      <c r="S51" s="22"/>
      <c r="U51" s="37" t="s">
        <v>97</v>
      </c>
      <c r="V51" s="14"/>
      <c r="W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37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ignoredErrors>
    <ignoredError sqref="D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5" sqref="C25"/>
    </sheetView>
  </sheetViews>
  <sheetFormatPr defaultRowHeight="16.5"/>
  <cols>
    <col min="1" max="1" width="10.25" style="116" customWidth="1"/>
    <col min="2" max="2" width="37.625" style="116" customWidth="1"/>
    <col min="3" max="4" width="17" style="116" customWidth="1"/>
    <col min="5" max="5" width="8.25" style="116" customWidth="1"/>
    <col min="6" max="7" width="17" style="116" customWidth="1"/>
    <col min="8" max="8" width="8.25" style="116" customWidth="1"/>
    <col min="9" max="10" width="17" style="116" customWidth="1"/>
    <col min="11" max="11" width="8.25" style="116" customWidth="1"/>
    <col min="12" max="13" width="17" style="116" customWidth="1"/>
    <col min="14" max="14" width="8.25" style="116" customWidth="1"/>
    <col min="15" max="19" width="17" style="116" customWidth="1"/>
  </cols>
  <sheetData>
    <row r="1" spans="1:19">
      <c r="A1" s="131" t="s">
        <v>170</v>
      </c>
      <c r="B1" s="131" t="s">
        <v>1997</v>
      </c>
      <c r="C1" s="209" t="s">
        <v>3120</v>
      </c>
      <c r="D1" s="209" t="s">
        <v>3121</v>
      </c>
      <c r="E1" s="257" t="s">
        <v>2344</v>
      </c>
      <c r="F1" s="209" t="s">
        <v>3120</v>
      </c>
      <c r="G1" s="209" t="s">
        <v>3122</v>
      </c>
      <c r="H1" s="257" t="s">
        <v>2344</v>
      </c>
      <c r="I1" s="209" t="s">
        <v>3120</v>
      </c>
      <c r="J1" s="209" t="s">
        <v>3123</v>
      </c>
      <c r="K1" s="257" t="s">
        <v>2344</v>
      </c>
      <c r="L1" s="209" t="s">
        <v>3120</v>
      </c>
      <c r="M1" s="209" t="s">
        <v>3123</v>
      </c>
      <c r="N1" s="257" t="s">
        <v>2344</v>
      </c>
      <c r="O1" s="209" t="s">
        <v>3120</v>
      </c>
      <c r="P1" s="209" t="s">
        <v>3120</v>
      </c>
      <c r="Q1" s="257" t="s">
        <v>3124</v>
      </c>
      <c r="R1" s="257" t="s">
        <v>3125</v>
      </c>
      <c r="S1" s="257" t="s">
        <v>169</v>
      </c>
    </row>
    <row r="2" spans="1:19">
      <c r="A2" s="131" t="s">
        <v>152</v>
      </c>
      <c r="B2" s="131" t="s">
        <v>152</v>
      </c>
      <c r="C2" s="209" t="s">
        <v>3126</v>
      </c>
      <c r="D2" s="209" t="s">
        <v>3126</v>
      </c>
      <c r="E2" s="257" t="s">
        <v>2344</v>
      </c>
      <c r="F2" s="209" t="s">
        <v>3126</v>
      </c>
      <c r="G2" s="209" t="s">
        <v>3126</v>
      </c>
      <c r="H2" s="257" t="s">
        <v>2344</v>
      </c>
      <c r="I2" s="209" t="s">
        <v>3126</v>
      </c>
      <c r="J2" s="209" t="s">
        <v>3126</v>
      </c>
      <c r="K2" s="257" t="s">
        <v>2344</v>
      </c>
      <c r="L2" s="209" t="s">
        <v>3126</v>
      </c>
      <c r="M2" s="209" t="s">
        <v>3126</v>
      </c>
      <c r="N2" s="257" t="s">
        <v>2344</v>
      </c>
      <c r="O2" s="209" t="s">
        <v>3126</v>
      </c>
      <c r="P2" s="209" t="s">
        <v>3127</v>
      </c>
      <c r="Q2" s="257" t="s">
        <v>3124</v>
      </c>
      <c r="R2" s="257" t="s">
        <v>3125</v>
      </c>
      <c r="S2" s="257" t="s">
        <v>169</v>
      </c>
    </row>
    <row r="3" spans="1:19" ht="17.25" thickBot="1">
      <c r="A3" s="258" t="s">
        <v>171</v>
      </c>
      <c r="B3" s="258" t="s">
        <v>152</v>
      </c>
      <c r="C3" s="210" t="s">
        <v>3128</v>
      </c>
      <c r="D3" s="210" t="s">
        <v>3129</v>
      </c>
      <c r="E3" s="258" t="s">
        <v>2344</v>
      </c>
      <c r="F3" s="210" t="s">
        <v>3129</v>
      </c>
      <c r="G3" s="210" t="s">
        <v>3130</v>
      </c>
      <c r="H3" s="258" t="s">
        <v>2344</v>
      </c>
      <c r="I3" s="210" t="s">
        <v>3130</v>
      </c>
      <c r="J3" s="210" t="s">
        <v>3131</v>
      </c>
      <c r="K3" s="258" t="s">
        <v>2344</v>
      </c>
      <c r="L3" s="210" t="s">
        <v>3131</v>
      </c>
      <c r="M3" s="210" t="s">
        <v>3132</v>
      </c>
      <c r="N3" s="258" t="s">
        <v>2344</v>
      </c>
      <c r="O3" s="210" t="s">
        <v>3132</v>
      </c>
      <c r="P3" s="210" t="s">
        <v>3133</v>
      </c>
      <c r="Q3" s="258" t="s">
        <v>3124</v>
      </c>
      <c r="R3" s="258" t="s">
        <v>3125</v>
      </c>
      <c r="S3" s="258" t="s">
        <v>169</v>
      </c>
    </row>
    <row r="4" spans="1:19" ht="17.25" thickTop="1">
      <c r="A4" s="211" t="s">
        <v>3134</v>
      </c>
      <c r="B4" s="211" t="s">
        <v>3135</v>
      </c>
      <c r="C4" s="132" t="s">
        <v>152</v>
      </c>
      <c r="D4" s="132">
        <v>611996</v>
      </c>
      <c r="E4" s="212">
        <v>0.22520000000000001</v>
      </c>
      <c r="F4" s="132">
        <v>137821</v>
      </c>
      <c r="G4" s="202">
        <v>5000</v>
      </c>
      <c r="H4" s="212">
        <v>4.1279000000000003</v>
      </c>
      <c r="I4" s="132">
        <v>20640</v>
      </c>
      <c r="J4" s="202">
        <v>1.0900000000000001</v>
      </c>
      <c r="K4" s="212">
        <v>32.017000000000003</v>
      </c>
      <c r="L4" s="132">
        <v>35</v>
      </c>
      <c r="M4" s="202" t="s">
        <v>152</v>
      </c>
      <c r="N4" s="202" t="s">
        <v>152</v>
      </c>
      <c r="O4" s="132" t="s">
        <v>152</v>
      </c>
      <c r="P4" s="132">
        <v>20000</v>
      </c>
      <c r="Q4" s="132">
        <v>178496</v>
      </c>
      <c r="R4" s="132" t="s">
        <v>152</v>
      </c>
      <c r="S4" s="132">
        <v>178496</v>
      </c>
    </row>
    <row r="5" spans="1:19">
      <c r="A5" s="211" t="s">
        <v>3136</v>
      </c>
      <c r="B5" s="211" t="s">
        <v>3137</v>
      </c>
      <c r="C5" s="132">
        <v>1492537</v>
      </c>
      <c r="D5" s="132">
        <v>688996785</v>
      </c>
      <c r="E5" s="212">
        <v>0.22520000000000001</v>
      </c>
      <c r="F5" s="132">
        <v>155162076</v>
      </c>
      <c r="G5" s="202">
        <v>3376180.37</v>
      </c>
      <c r="H5" s="212">
        <v>4.1279000000000003</v>
      </c>
      <c r="I5" s="132">
        <v>13936535</v>
      </c>
      <c r="J5" s="202">
        <v>22910419.5</v>
      </c>
      <c r="K5" s="212">
        <v>32.017000000000003</v>
      </c>
      <c r="L5" s="132">
        <v>733522901</v>
      </c>
      <c r="M5" s="202">
        <v>937850.78</v>
      </c>
      <c r="N5" s="212">
        <v>32.017000000000003</v>
      </c>
      <c r="O5" s="132">
        <v>30027168</v>
      </c>
      <c r="P5" s="132">
        <v>149548091</v>
      </c>
      <c r="Q5" s="132">
        <v>1083689308</v>
      </c>
      <c r="R5" s="132" t="s">
        <v>152</v>
      </c>
      <c r="S5" s="132">
        <v>1083689308</v>
      </c>
    </row>
    <row r="6" spans="1:19">
      <c r="A6" s="211" t="s">
        <v>3138</v>
      </c>
      <c r="B6" s="211" t="s">
        <v>3139</v>
      </c>
      <c r="C6" s="132" t="s">
        <v>152</v>
      </c>
      <c r="D6" s="132" t="s">
        <v>152</v>
      </c>
      <c r="E6" s="132" t="s">
        <v>152</v>
      </c>
      <c r="F6" s="132" t="s">
        <v>152</v>
      </c>
      <c r="G6" s="202">
        <v>8919630</v>
      </c>
      <c r="H6" s="212">
        <v>4.1279000000000003</v>
      </c>
      <c r="I6" s="132">
        <v>36819341</v>
      </c>
      <c r="J6" s="202">
        <v>79999.55</v>
      </c>
      <c r="K6" s="212">
        <v>32.017000000000003</v>
      </c>
      <c r="L6" s="132">
        <v>2561346</v>
      </c>
      <c r="M6" s="202" t="s">
        <v>152</v>
      </c>
      <c r="N6" s="202" t="s">
        <v>152</v>
      </c>
      <c r="O6" s="132" t="s">
        <v>152</v>
      </c>
      <c r="P6" s="132">
        <v>70000000</v>
      </c>
      <c r="Q6" s="132">
        <v>109380687</v>
      </c>
      <c r="R6" s="132" t="s">
        <v>152</v>
      </c>
      <c r="S6" s="132">
        <v>109380687</v>
      </c>
    </row>
    <row r="7" spans="1:19">
      <c r="A7" s="211" t="s">
        <v>3140</v>
      </c>
      <c r="B7" s="211" t="s">
        <v>3141</v>
      </c>
      <c r="C7" s="132" t="s">
        <v>152</v>
      </c>
      <c r="D7" s="132" t="s">
        <v>152</v>
      </c>
      <c r="E7" s="132" t="s">
        <v>152</v>
      </c>
      <c r="F7" s="132" t="s">
        <v>152</v>
      </c>
      <c r="G7" s="202" t="s">
        <v>152</v>
      </c>
      <c r="H7" s="202" t="s">
        <v>152</v>
      </c>
      <c r="I7" s="132" t="s">
        <v>152</v>
      </c>
      <c r="J7" s="202">
        <v>3580.49</v>
      </c>
      <c r="K7" s="212">
        <v>32.017000000000003</v>
      </c>
      <c r="L7" s="132">
        <v>114637</v>
      </c>
      <c r="M7" s="202" t="s">
        <v>152</v>
      </c>
      <c r="N7" s="202" t="s">
        <v>152</v>
      </c>
      <c r="O7" s="132" t="s">
        <v>152</v>
      </c>
      <c r="P7" s="132">
        <v>100000</v>
      </c>
      <c r="Q7" s="132">
        <v>214637</v>
      </c>
      <c r="R7" s="132" t="s">
        <v>152</v>
      </c>
      <c r="S7" s="132">
        <v>214637</v>
      </c>
    </row>
    <row r="8" spans="1:19">
      <c r="A8" s="211" t="s">
        <v>176</v>
      </c>
      <c r="B8" s="211" t="s">
        <v>177</v>
      </c>
      <c r="C8" s="132" t="s">
        <v>152</v>
      </c>
      <c r="D8" s="132" t="s">
        <v>152</v>
      </c>
      <c r="E8" s="132" t="s">
        <v>152</v>
      </c>
      <c r="F8" s="132" t="s">
        <v>152</v>
      </c>
      <c r="G8" s="202" t="s">
        <v>152</v>
      </c>
      <c r="H8" s="202" t="s">
        <v>152</v>
      </c>
      <c r="I8" s="132" t="s">
        <v>152</v>
      </c>
      <c r="J8" s="202">
        <v>3474386.38</v>
      </c>
      <c r="K8" s="212">
        <v>32.017000000000003</v>
      </c>
      <c r="L8" s="132">
        <v>111239429</v>
      </c>
      <c r="M8" s="202" t="s">
        <v>152</v>
      </c>
      <c r="N8" s="202" t="s">
        <v>152</v>
      </c>
      <c r="O8" s="132" t="s">
        <v>152</v>
      </c>
      <c r="P8" s="132" t="s">
        <v>152</v>
      </c>
      <c r="Q8" s="132">
        <v>111239429</v>
      </c>
      <c r="R8" s="132" t="s">
        <v>152</v>
      </c>
      <c r="S8" s="132">
        <v>111239429</v>
      </c>
    </row>
    <row r="9" spans="1:19">
      <c r="A9" s="211" t="s">
        <v>178</v>
      </c>
      <c r="B9" s="211" t="s">
        <v>179</v>
      </c>
      <c r="C9" s="132" t="s">
        <v>152</v>
      </c>
      <c r="D9" s="132">
        <v>383126627</v>
      </c>
      <c r="E9" s="212">
        <v>0.22520000000000001</v>
      </c>
      <c r="F9" s="132">
        <v>86280116</v>
      </c>
      <c r="G9" s="202">
        <v>7773881.4299999997</v>
      </c>
      <c r="H9" s="212">
        <v>4.1279000000000003</v>
      </c>
      <c r="I9" s="132">
        <v>32089805</v>
      </c>
      <c r="J9" s="202">
        <v>77528672.709999993</v>
      </c>
      <c r="K9" s="212">
        <v>32.017000000000003</v>
      </c>
      <c r="L9" s="132">
        <v>2482235514</v>
      </c>
      <c r="M9" s="202">
        <v>1874967.51</v>
      </c>
      <c r="N9" s="212">
        <v>32.017000000000003</v>
      </c>
      <c r="O9" s="132">
        <v>60030835</v>
      </c>
      <c r="P9" s="132">
        <v>379611522</v>
      </c>
      <c r="Q9" s="132">
        <v>3040247792</v>
      </c>
      <c r="R9" s="132" t="s">
        <v>152</v>
      </c>
      <c r="S9" s="132">
        <v>3040247792</v>
      </c>
    </row>
    <row r="10" spans="1:19">
      <c r="A10" s="211" t="s">
        <v>174</v>
      </c>
      <c r="B10" s="211" t="s">
        <v>175</v>
      </c>
      <c r="C10" s="132">
        <v>2</v>
      </c>
      <c r="D10" s="132" t="s">
        <v>152</v>
      </c>
      <c r="E10" s="132" t="s">
        <v>152</v>
      </c>
      <c r="F10" s="132" t="s">
        <v>152</v>
      </c>
      <c r="G10" s="202" t="s">
        <v>152</v>
      </c>
      <c r="H10" s="202" t="s">
        <v>152</v>
      </c>
      <c r="I10" s="132" t="s">
        <v>152</v>
      </c>
      <c r="J10" s="202">
        <v>509026.92</v>
      </c>
      <c r="K10" s="212">
        <v>32.017000000000003</v>
      </c>
      <c r="L10" s="132">
        <v>16297515</v>
      </c>
      <c r="M10" s="202" t="s">
        <v>152</v>
      </c>
      <c r="N10" s="202" t="s">
        <v>152</v>
      </c>
      <c r="O10" s="132" t="s">
        <v>152</v>
      </c>
      <c r="P10" s="132">
        <v>706250</v>
      </c>
      <c r="Q10" s="132">
        <v>17003767</v>
      </c>
      <c r="R10" s="132" t="s">
        <v>152</v>
      </c>
      <c r="S10" s="132">
        <v>17003767</v>
      </c>
    </row>
    <row r="11" spans="1:19">
      <c r="A11" s="211">
        <v>112337</v>
      </c>
      <c r="B11" s="211" t="s">
        <v>173</v>
      </c>
      <c r="C11" s="132">
        <v>272302</v>
      </c>
      <c r="D11" s="132" t="s">
        <v>152</v>
      </c>
      <c r="E11" s="132" t="s">
        <v>152</v>
      </c>
      <c r="F11" s="132" t="s">
        <v>152</v>
      </c>
      <c r="G11" s="202">
        <v>7775999.6200000001</v>
      </c>
      <c r="H11" s="212">
        <v>4.1279000000000003</v>
      </c>
      <c r="I11" s="132">
        <v>32098549</v>
      </c>
      <c r="J11" s="202">
        <v>28615.98</v>
      </c>
      <c r="K11" s="212">
        <v>32.017000000000003</v>
      </c>
      <c r="L11" s="132">
        <v>916198</v>
      </c>
      <c r="M11" s="202" t="s">
        <v>152</v>
      </c>
      <c r="N11" s="202" t="s">
        <v>152</v>
      </c>
      <c r="O11" s="132" t="s">
        <v>152</v>
      </c>
      <c r="P11" s="132">
        <v>55446870</v>
      </c>
      <c r="Q11" s="132">
        <v>88733919</v>
      </c>
      <c r="R11" s="132">
        <v>-42123514</v>
      </c>
      <c r="S11" s="132">
        <v>46610405</v>
      </c>
    </row>
    <row r="12" spans="1:19">
      <c r="A12" s="211" t="s">
        <v>3142</v>
      </c>
      <c r="B12" s="211" t="s">
        <v>3143</v>
      </c>
      <c r="C12" s="132" t="s">
        <v>152</v>
      </c>
      <c r="D12" s="132" t="s">
        <v>152</v>
      </c>
      <c r="E12" s="132" t="s">
        <v>152</v>
      </c>
      <c r="F12" s="132" t="s">
        <v>152</v>
      </c>
      <c r="G12" s="202">
        <v>7054.83</v>
      </c>
      <c r="H12" s="212">
        <v>4.1279000000000003</v>
      </c>
      <c r="I12" s="132">
        <v>29122</v>
      </c>
      <c r="J12" s="202">
        <v>356.04</v>
      </c>
      <c r="K12" s="212">
        <v>32.017000000000003</v>
      </c>
      <c r="L12" s="132">
        <v>11399</v>
      </c>
      <c r="M12" s="202" t="s">
        <v>152</v>
      </c>
      <c r="N12" s="202" t="s">
        <v>152</v>
      </c>
      <c r="O12" s="132" t="s">
        <v>152</v>
      </c>
      <c r="P12" s="132">
        <v>69540</v>
      </c>
      <c r="Q12" s="132">
        <v>110061</v>
      </c>
      <c r="R12" s="132" t="s">
        <v>152</v>
      </c>
      <c r="S12" s="132">
        <v>110061</v>
      </c>
    </row>
    <row r="13" spans="1:19">
      <c r="A13" s="211" t="s">
        <v>3144</v>
      </c>
      <c r="B13" s="211" t="s">
        <v>3145</v>
      </c>
      <c r="C13" s="132">
        <v>78600</v>
      </c>
      <c r="D13" s="132" t="s">
        <v>152</v>
      </c>
      <c r="E13" s="132" t="s">
        <v>152</v>
      </c>
      <c r="F13" s="132" t="s">
        <v>152</v>
      </c>
      <c r="G13" s="202">
        <v>9600</v>
      </c>
      <c r="H13" s="212">
        <v>4.1279000000000003</v>
      </c>
      <c r="I13" s="132">
        <v>39628</v>
      </c>
      <c r="J13" s="202">
        <v>565188.06999999995</v>
      </c>
      <c r="K13" s="212">
        <v>32.017000000000003</v>
      </c>
      <c r="L13" s="132">
        <v>18095626</v>
      </c>
      <c r="M13" s="202" t="s">
        <v>152</v>
      </c>
      <c r="N13" s="202" t="s">
        <v>152</v>
      </c>
      <c r="O13" s="132" t="s">
        <v>152</v>
      </c>
      <c r="P13" s="132">
        <v>1373983</v>
      </c>
      <c r="Q13" s="132">
        <v>19587837</v>
      </c>
      <c r="R13" s="132" t="s">
        <v>152</v>
      </c>
      <c r="S13" s="132">
        <v>19587837</v>
      </c>
    </row>
    <row r="14" spans="1:19">
      <c r="A14" s="211" t="s">
        <v>3146</v>
      </c>
      <c r="B14" s="211" t="s">
        <v>3147</v>
      </c>
      <c r="C14" s="132" t="s">
        <v>152</v>
      </c>
      <c r="D14" s="132" t="s">
        <v>152</v>
      </c>
      <c r="E14" s="132" t="s">
        <v>152</v>
      </c>
      <c r="F14" s="132" t="s">
        <v>152</v>
      </c>
      <c r="G14" s="202">
        <v>8972</v>
      </c>
      <c r="H14" s="212">
        <v>4.1279000000000003</v>
      </c>
      <c r="I14" s="132">
        <v>37036</v>
      </c>
      <c r="J14" s="202" t="s">
        <v>152</v>
      </c>
      <c r="K14" s="202" t="s">
        <v>152</v>
      </c>
      <c r="L14" s="132" t="s">
        <v>152</v>
      </c>
      <c r="M14" s="202" t="s">
        <v>152</v>
      </c>
      <c r="N14" s="202" t="s">
        <v>152</v>
      </c>
      <c r="O14" s="132" t="s">
        <v>152</v>
      </c>
      <c r="P14" s="132" t="s">
        <v>152</v>
      </c>
      <c r="Q14" s="132">
        <v>37036</v>
      </c>
      <c r="R14" s="132" t="s">
        <v>152</v>
      </c>
      <c r="S14" s="132">
        <v>37036</v>
      </c>
    </row>
    <row r="15" spans="1:19">
      <c r="A15" s="211" t="s">
        <v>3148</v>
      </c>
      <c r="B15" s="211" t="s">
        <v>3149</v>
      </c>
      <c r="C15" s="132" t="s">
        <v>152</v>
      </c>
      <c r="D15" s="132" t="s">
        <v>152</v>
      </c>
      <c r="E15" s="132" t="s">
        <v>152</v>
      </c>
      <c r="F15" s="132" t="s">
        <v>152</v>
      </c>
      <c r="G15" s="202" t="s">
        <v>152</v>
      </c>
      <c r="H15" s="202" t="s">
        <v>152</v>
      </c>
      <c r="I15" s="132" t="s">
        <v>152</v>
      </c>
      <c r="J15" s="202">
        <v>-803163.41</v>
      </c>
      <c r="K15" s="212">
        <v>32.017000000000003</v>
      </c>
      <c r="L15" s="132">
        <v>-25714883</v>
      </c>
      <c r="M15" s="202" t="s">
        <v>152</v>
      </c>
      <c r="N15" s="202" t="s">
        <v>152</v>
      </c>
      <c r="O15" s="132" t="s">
        <v>152</v>
      </c>
      <c r="P15" s="132" t="s">
        <v>152</v>
      </c>
      <c r="Q15" s="132">
        <v>-25714883</v>
      </c>
      <c r="R15" s="132" t="s">
        <v>152</v>
      </c>
      <c r="S15" s="132">
        <v>-25714883</v>
      </c>
    </row>
    <row r="16" spans="1:19">
      <c r="A16" s="211" t="s">
        <v>3150</v>
      </c>
      <c r="B16" s="211" t="s">
        <v>3151</v>
      </c>
      <c r="C16" s="132" t="s">
        <v>152</v>
      </c>
      <c r="D16" s="132" t="s">
        <v>152</v>
      </c>
      <c r="E16" s="132" t="s">
        <v>152</v>
      </c>
      <c r="F16" s="132" t="s">
        <v>152</v>
      </c>
      <c r="G16" s="202" t="s">
        <v>152</v>
      </c>
      <c r="H16" s="202" t="s">
        <v>152</v>
      </c>
      <c r="I16" s="132" t="s">
        <v>152</v>
      </c>
      <c r="J16" s="202">
        <v>-15270.81</v>
      </c>
      <c r="K16" s="212">
        <v>32.017000000000003</v>
      </c>
      <c r="L16" s="132">
        <v>-488926</v>
      </c>
      <c r="M16" s="202" t="s">
        <v>152</v>
      </c>
      <c r="N16" s="202" t="s">
        <v>152</v>
      </c>
      <c r="O16" s="132" t="s">
        <v>152</v>
      </c>
      <c r="P16" s="132">
        <v>-21188</v>
      </c>
      <c r="Q16" s="132">
        <v>-510114</v>
      </c>
      <c r="R16" s="132" t="s">
        <v>152</v>
      </c>
      <c r="S16" s="132">
        <v>-510114</v>
      </c>
    </row>
    <row r="17" spans="1:19">
      <c r="A17" s="211" t="s">
        <v>3152</v>
      </c>
      <c r="B17" s="211" t="s">
        <v>3153</v>
      </c>
      <c r="C17" s="132" t="s">
        <v>152</v>
      </c>
      <c r="D17" s="132">
        <v>634781</v>
      </c>
      <c r="E17" s="212">
        <v>0.22520000000000001</v>
      </c>
      <c r="F17" s="132">
        <v>142953</v>
      </c>
      <c r="G17" s="202" t="s">
        <v>152</v>
      </c>
      <c r="H17" s="202" t="s">
        <v>152</v>
      </c>
      <c r="I17" s="132" t="s">
        <v>152</v>
      </c>
      <c r="J17" s="202">
        <v>6948.21</v>
      </c>
      <c r="K17" s="212">
        <v>32.017000000000003</v>
      </c>
      <c r="L17" s="132">
        <v>222461</v>
      </c>
      <c r="M17" s="202" t="s">
        <v>152</v>
      </c>
      <c r="N17" s="202" t="s">
        <v>152</v>
      </c>
      <c r="O17" s="132" t="s">
        <v>152</v>
      </c>
      <c r="P17" s="132">
        <v>63412</v>
      </c>
      <c r="Q17" s="132">
        <v>428826</v>
      </c>
      <c r="R17" s="132" t="s">
        <v>152</v>
      </c>
      <c r="S17" s="132">
        <v>428826</v>
      </c>
    </row>
    <row r="18" spans="1:19">
      <c r="A18" s="211" t="s">
        <v>684</v>
      </c>
      <c r="B18" s="211" t="s">
        <v>685</v>
      </c>
      <c r="C18" s="132" t="s">
        <v>152</v>
      </c>
      <c r="D18" s="132" t="s">
        <v>152</v>
      </c>
      <c r="E18" s="132" t="s">
        <v>152</v>
      </c>
      <c r="F18" s="132" t="s">
        <v>152</v>
      </c>
      <c r="G18" s="202">
        <v>1018709.76</v>
      </c>
      <c r="H18" s="212">
        <v>4.1279000000000003</v>
      </c>
      <c r="I18" s="132">
        <v>4205132</v>
      </c>
      <c r="J18" s="202" t="s">
        <v>152</v>
      </c>
      <c r="K18" s="202" t="s">
        <v>152</v>
      </c>
      <c r="L18" s="132" t="s">
        <v>152</v>
      </c>
      <c r="M18" s="202" t="s">
        <v>152</v>
      </c>
      <c r="N18" s="202" t="s">
        <v>152</v>
      </c>
      <c r="O18" s="132" t="s">
        <v>152</v>
      </c>
      <c r="P18" s="132">
        <v>2397262</v>
      </c>
      <c r="Q18" s="132">
        <v>6602394</v>
      </c>
      <c r="R18" s="132">
        <v>-6602394</v>
      </c>
      <c r="S18" s="132">
        <v>0</v>
      </c>
    </row>
    <row r="19" spans="1:19">
      <c r="A19" s="211" t="s">
        <v>687</v>
      </c>
      <c r="B19" s="211" t="s">
        <v>688</v>
      </c>
      <c r="C19" s="132" t="s">
        <v>152</v>
      </c>
      <c r="D19" s="132">
        <v>13342729</v>
      </c>
      <c r="E19" s="212">
        <v>0.22520000000000001</v>
      </c>
      <c r="F19" s="132">
        <v>3004783</v>
      </c>
      <c r="G19" s="202">
        <v>84768.62</v>
      </c>
      <c r="H19" s="212">
        <v>4.1279000000000003</v>
      </c>
      <c r="I19" s="132">
        <v>349916</v>
      </c>
      <c r="J19" s="202">
        <v>945578.48</v>
      </c>
      <c r="K19" s="212">
        <v>32.017000000000003</v>
      </c>
      <c r="L19" s="132">
        <v>30274586</v>
      </c>
      <c r="M19" s="202">
        <v>774.15</v>
      </c>
      <c r="N19" s="212">
        <v>32.017000000000003</v>
      </c>
      <c r="O19" s="132">
        <v>24786</v>
      </c>
      <c r="P19" s="132">
        <v>5069729</v>
      </c>
      <c r="Q19" s="132">
        <v>38723800</v>
      </c>
      <c r="R19" s="132" t="s">
        <v>152</v>
      </c>
      <c r="S19" s="132">
        <v>38723800</v>
      </c>
    </row>
    <row r="20" spans="1:19">
      <c r="A20" s="211" t="s">
        <v>3154</v>
      </c>
      <c r="B20" s="211" t="s">
        <v>3155</v>
      </c>
      <c r="C20" s="132" t="s">
        <v>152</v>
      </c>
      <c r="D20" s="132" t="s">
        <v>152</v>
      </c>
      <c r="E20" s="132" t="s">
        <v>152</v>
      </c>
      <c r="F20" s="132" t="s">
        <v>152</v>
      </c>
      <c r="G20" s="202" t="s">
        <v>152</v>
      </c>
      <c r="H20" s="202" t="s">
        <v>152</v>
      </c>
      <c r="I20" s="132" t="s">
        <v>152</v>
      </c>
      <c r="J20" s="202">
        <v>134718</v>
      </c>
      <c r="K20" s="212">
        <v>32.017000000000003</v>
      </c>
      <c r="L20" s="132">
        <v>4313266</v>
      </c>
      <c r="M20" s="202" t="s">
        <v>152</v>
      </c>
      <c r="N20" s="202" t="s">
        <v>152</v>
      </c>
      <c r="O20" s="132" t="s">
        <v>152</v>
      </c>
      <c r="P20" s="132" t="s">
        <v>152</v>
      </c>
      <c r="Q20" s="132">
        <v>4313266</v>
      </c>
      <c r="R20" s="132" t="s">
        <v>152</v>
      </c>
      <c r="S20" s="132">
        <v>4313266</v>
      </c>
    </row>
    <row r="21" spans="1:19">
      <c r="A21" s="211" t="s">
        <v>3156</v>
      </c>
      <c r="B21" s="211" t="s">
        <v>3157</v>
      </c>
      <c r="C21" s="132" t="s">
        <v>152</v>
      </c>
      <c r="D21" s="132" t="s">
        <v>152</v>
      </c>
      <c r="E21" s="132" t="s">
        <v>152</v>
      </c>
      <c r="F21" s="132" t="s">
        <v>152</v>
      </c>
      <c r="G21" s="202" t="s">
        <v>152</v>
      </c>
      <c r="H21" s="202" t="s">
        <v>152</v>
      </c>
      <c r="I21" s="132" t="s">
        <v>152</v>
      </c>
      <c r="J21" s="202">
        <v>17165.02</v>
      </c>
      <c r="K21" s="212">
        <v>32.017000000000003</v>
      </c>
      <c r="L21" s="132">
        <v>549572</v>
      </c>
      <c r="M21" s="202" t="s">
        <v>152</v>
      </c>
      <c r="N21" s="202" t="s">
        <v>152</v>
      </c>
      <c r="O21" s="132" t="s">
        <v>152</v>
      </c>
      <c r="P21" s="132" t="s">
        <v>152</v>
      </c>
      <c r="Q21" s="132">
        <v>549572</v>
      </c>
      <c r="R21" s="132" t="s">
        <v>152</v>
      </c>
      <c r="S21" s="132">
        <v>549572</v>
      </c>
    </row>
    <row r="22" spans="1:19">
      <c r="A22" s="211" t="s">
        <v>3158</v>
      </c>
      <c r="B22" s="211" t="s">
        <v>3159</v>
      </c>
      <c r="C22" s="132" t="s">
        <v>152</v>
      </c>
      <c r="D22" s="132" t="s">
        <v>152</v>
      </c>
      <c r="E22" s="132" t="s">
        <v>152</v>
      </c>
      <c r="F22" s="132" t="s">
        <v>152</v>
      </c>
      <c r="G22" s="202" t="s">
        <v>152</v>
      </c>
      <c r="H22" s="202" t="s">
        <v>152</v>
      </c>
      <c r="I22" s="132" t="s">
        <v>152</v>
      </c>
      <c r="J22" s="202">
        <v>542.27</v>
      </c>
      <c r="K22" s="212">
        <v>32.017000000000003</v>
      </c>
      <c r="L22" s="132">
        <v>17362</v>
      </c>
      <c r="M22" s="202">
        <v>35.799999999999997</v>
      </c>
      <c r="N22" s="212">
        <v>32.017000000000003</v>
      </c>
      <c r="O22" s="132">
        <v>1146</v>
      </c>
      <c r="P22" s="132">
        <v>884094</v>
      </c>
      <c r="Q22" s="132">
        <v>902602</v>
      </c>
      <c r="R22" s="132" t="s">
        <v>152</v>
      </c>
      <c r="S22" s="132">
        <v>902602</v>
      </c>
    </row>
    <row r="23" spans="1:19">
      <c r="A23" s="211" t="s">
        <v>3160</v>
      </c>
      <c r="B23" s="211" t="s">
        <v>3161</v>
      </c>
      <c r="C23" s="132" t="s">
        <v>152</v>
      </c>
      <c r="D23" s="132" t="s">
        <v>152</v>
      </c>
      <c r="E23" s="132" t="s">
        <v>152</v>
      </c>
      <c r="F23" s="132" t="s">
        <v>152</v>
      </c>
      <c r="G23" s="202" t="s">
        <v>152</v>
      </c>
      <c r="H23" s="202" t="s">
        <v>152</v>
      </c>
      <c r="I23" s="132" t="s">
        <v>152</v>
      </c>
      <c r="J23" s="202" t="s">
        <v>152</v>
      </c>
      <c r="K23" s="202" t="s">
        <v>152</v>
      </c>
      <c r="L23" s="132" t="s">
        <v>152</v>
      </c>
      <c r="M23" s="202" t="s">
        <v>152</v>
      </c>
      <c r="N23" s="202" t="s">
        <v>152</v>
      </c>
      <c r="O23" s="132" t="s">
        <v>152</v>
      </c>
      <c r="P23" s="132">
        <v>3335914826</v>
      </c>
      <c r="Q23" s="132">
        <v>3335914826</v>
      </c>
      <c r="R23" s="132">
        <v>-3335914826</v>
      </c>
      <c r="S23" s="132">
        <v>0</v>
      </c>
    </row>
    <row r="24" spans="1:19">
      <c r="A24" s="211" t="s">
        <v>3162</v>
      </c>
      <c r="B24" s="211" t="s">
        <v>3163</v>
      </c>
      <c r="C24" s="132" t="s">
        <v>152</v>
      </c>
      <c r="D24" s="132" t="s">
        <v>152</v>
      </c>
      <c r="E24" s="132" t="s">
        <v>152</v>
      </c>
      <c r="F24" s="132" t="s">
        <v>152</v>
      </c>
      <c r="G24" s="202" t="s">
        <v>152</v>
      </c>
      <c r="H24" s="202" t="s">
        <v>152</v>
      </c>
      <c r="I24" s="132" t="s">
        <v>152</v>
      </c>
      <c r="J24" s="202" t="s">
        <v>152</v>
      </c>
      <c r="K24" s="202" t="s">
        <v>152</v>
      </c>
      <c r="L24" s="132" t="s">
        <v>152</v>
      </c>
      <c r="M24" s="202" t="s">
        <v>152</v>
      </c>
      <c r="N24" s="202" t="s">
        <v>152</v>
      </c>
      <c r="O24" s="132" t="s">
        <v>152</v>
      </c>
      <c r="P24" s="132">
        <v>190856065</v>
      </c>
      <c r="Q24" s="132">
        <v>190856065</v>
      </c>
      <c r="R24" s="132" t="s">
        <v>152</v>
      </c>
      <c r="S24" s="132">
        <v>190856065</v>
      </c>
    </row>
    <row r="25" spans="1:19">
      <c r="A25" s="211" t="s">
        <v>3164</v>
      </c>
      <c r="B25" s="211" t="s">
        <v>3165</v>
      </c>
      <c r="C25" s="132" t="s">
        <v>152</v>
      </c>
      <c r="D25" s="132" t="s">
        <v>152</v>
      </c>
      <c r="E25" s="132" t="s">
        <v>152</v>
      </c>
      <c r="F25" s="132" t="s">
        <v>152</v>
      </c>
      <c r="G25" s="202" t="s">
        <v>152</v>
      </c>
      <c r="H25" s="202" t="s">
        <v>152</v>
      </c>
      <c r="I25" s="132" t="s">
        <v>152</v>
      </c>
      <c r="J25" s="202">
        <v>8642651.6400000006</v>
      </c>
      <c r="K25" s="212">
        <v>32.017000000000003</v>
      </c>
      <c r="L25" s="132">
        <v>276711778</v>
      </c>
      <c r="M25" s="202" t="s">
        <v>152</v>
      </c>
      <c r="N25" s="202" t="s">
        <v>152</v>
      </c>
      <c r="O25" s="132" t="s">
        <v>152</v>
      </c>
      <c r="P25" s="132">
        <v>320069793</v>
      </c>
      <c r="Q25" s="132">
        <v>596781571</v>
      </c>
      <c r="R25" s="132" t="s">
        <v>152</v>
      </c>
      <c r="S25" s="132">
        <v>596781571</v>
      </c>
    </row>
    <row r="26" spans="1:19">
      <c r="A26" s="211" t="s">
        <v>3166</v>
      </c>
      <c r="B26" s="211" t="s">
        <v>3167</v>
      </c>
      <c r="C26" s="132" t="s">
        <v>152</v>
      </c>
      <c r="D26" s="132" t="s">
        <v>152</v>
      </c>
      <c r="E26" s="132" t="s">
        <v>152</v>
      </c>
      <c r="F26" s="132" t="s">
        <v>152</v>
      </c>
      <c r="G26" s="202" t="s">
        <v>152</v>
      </c>
      <c r="H26" s="202" t="s">
        <v>152</v>
      </c>
      <c r="I26" s="132" t="s">
        <v>152</v>
      </c>
      <c r="J26" s="202">
        <v>124988.25</v>
      </c>
      <c r="K26" s="212">
        <v>32.017000000000003</v>
      </c>
      <c r="L26" s="132">
        <v>4001749</v>
      </c>
      <c r="M26" s="202" t="s">
        <v>152</v>
      </c>
      <c r="N26" s="202" t="s">
        <v>152</v>
      </c>
      <c r="O26" s="132" t="s">
        <v>152</v>
      </c>
      <c r="P26" s="132" t="s">
        <v>152</v>
      </c>
      <c r="Q26" s="132">
        <v>4001749</v>
      </c>
      <c r="R26" s="132" t="s">
        <v>152</v>
      </c>
      <c r="S26" s="132">
        <v>4001749</v>
      </c>
    </row>
    <row r="27" spans="1:19">
      <c r="A27" s="211" t="s">
        <v>3168</v>
      </c>
      <c r="B27" s="211" t="s">
        <v>3169</v>
      </c>
      <c r="C27" s="132" t="s">
        <v>152</v>
      </c>
      <c r="D27" s="132">
        <v>10297406</v>
      </c>
      <c r="E27" s="212">
        <v>0.22520000000000001</v>
      </c>
      <c r="F27" s="132">
        <v>2318976</v>
      </c>
      <c r="G27" s="202">
        <v>211513.3</v>
      </c>
      <c r="H27" s="212">
        <v>4.1279000000000003</v>
      </c>
      <c r="I27" s="132">
        <v>873106</v>
      </c>
      <c r="J27" s="202">
        <v>1258813.18</v>
      </c>
      <c r="K27" s="212">
        <v>32.017000000000003</v>
      </c>
      <c r="L27" s="132">
        <v>40303422</v>
      </c>
      <c r="M27" s="202" t="s">
        <v>152</v>
      </c>
      <c r="N27" s="202" t="s">
        <v>152</v>
      </c>
      <c r="O27" s="132" t="s">
        <v>152</v>
      </c>
      <c r="P27" s="132">
        <v>8876581</v>
      </c>
      <c r="Q27" s="132">
        <v>52372085</v>
      </c>
      <c r="R27" s="132" t="s">
        <v>152</v>
      </c>
      <c r="S27" s="132">
        <v>52372085</v>
      </c>
    </row>
    <row r="28" spans="1:19">
      <c r="A28" s="211" t="s">
        <v>3170</v>
      </c>
      <c r="B28" s="211" t="s">
        <v>3171</v>
      </c>
      <c r="C28" s="132" t="s">
        <v>152</v>
      </c>
      <c r="D28" s="132">
        <v>122573342</v>
      </c>
      <c r="E28" s="212">
        <v>0.22520000000000001</v>
      </c>
      <c r="F28" s="132">
        <v>27603517</v>
      </c>
      <c r="G28" s="202">
        <v>2280685.58</v>
      </c>
      <c r="H28" s="212">
        <v>4.1279000000000003</v>
      </c>
      <c r="I28" s="132">
        <v>9414442</v>
      </c>
      <c r="J28" s="202">
        <v>2868028.42</v>
      </c>
      <c r="K28" s="212">
        <v>32.017000000000003</v>
      </c>
      <c r="L28" s="132">
        <v>91825666</v>
      </c>
      <c r="M28" s="202" t="s">
        <v>152</v>
      </c>
      <c r="N28" s="202" t="s">
        <v>152</v>
      </c>
      <c r="O28" s="132" t="s">
        <v>152</v>
      </c>
      <c r="P28" s="132">
        <v>2251774</v>
      </c>
      <c r="Q28" s="132">
        <v>131095399</v>
      </c>
      <c r="R28" s="132" t="s">
        <v>152</v>
      </c>
      <c r="S28" s="132">
        <v>131095399</v>
      </c>
    </row>
    <row r="29" spans="1:19">
      <c r="A29" s="211" t="s">
        <v>3172</v>
      </c>
      <c r="B29" s="211" t="s">
        <v>3173</v>
      </c>
      <c r="C29" s="132" t="s">
        <v>152</v>
      </c>
      <c r="D29" s="132">
        <v>27378325</v>
      </c>
      <c r="E29" s="212">
        <v>0.22520000000000001</v>
      </c>
      <c r="F29" s="132">
        <v>6165599</v>
      </c>
      <c r="G29" s="202">
        <v>1440893.04</v>
      </c>
      <c r="H29" s="212">
        <v>4.1279000000000003</v>
      </c>
      <c r="I29" s="132">
        <v>5947862</v>
      </c>
      <c r="J29" s="202">
        <v>873578</v>
      </c>
      <c r="K29" s="212">
        <v>32.017000000000003</v>
      </c>
      <c r="L29" s="132">
        <v>27969347</v>
      </c>
      <c r="M29" s="202" t="s">
        <v>152</v>
      </c>
      <c r="N29" s="202" t="s">
        <v>152</v>
      </c>
      <c r="O29" s="132" t="s">
        <v>152</v>
      </c>
      <c r="P29" s="132" t="s">
        <v>152</v>
      </c>
      <c r="Q29" s="132">
        <v>40082808</v>
      </c>
      <c r="R29" s="132" t="s">
        <v>152</v>
      </c>
      <c r="S29" s="132">
        <v>40082808</v>
      </c>
    </row>
    <row r="30" spans="1:19">
      <c r="A30" s="211" t="s">
        <v>3174</v>
      </c>
      <c r="B30" s="211" t="s">
        <v>3175</v>
      </c>
      <c r="C30" s="132">
        <v>80001</v>
      </c>
      <c r="D30" s="132">
        <v>31800777</v>
      </c>
      <c r="E30" s="212">
        <v>0.22520000000000001</v>
      </c>
      <c r="F30" s="132">
        <v>7161535</v>
      </c>
      <c r="G30" s="202">
        <v>1245843.75</v>
      </c>
      <c r="H30" s="212">
        <v>4.1279000000000003</v>
      </c>
      <c r="I30" s="132">
        <v>5142718</v>
      </c>
      <c r="J30" s="202">
        <v>1736403.38</v>
      </c>
      <c r="K30" s="212">
        <v>32.017000000000003</v>
      </c>
      <c r="L30" s="132">
        <v>55594427</v>
      </c>
      <c r="M30" s="202">
        <v>54394.52</v>
      </c>
      <c r="N30" s="212">
        <v>32.017000000000003</v>
      </c>
      <c r="O30" s="132">
        <v>1741549</v>
      </c>
      <c r="P30" s="132">
        <v>62994539</v>
      </c>
      <c r="Q30" s="132">
        <v>132714769</v>
      </c>
      <c r="R30" s="132" t="s">
        <v>152</v>
      </c>
      <c r="S30" s="132">
        <v>132714769</v>
      </c>
    </row>
    <row r="31" spans="1:19">
      <c r="A31" s="211" t="s">
        <v>3176</v>
      </c>
      <c r="B31" s="211" t="s">
        <v>3177</v>
      </c>
      <c r="C31" s="132" t="s">
        <v>152</v>
      </c>
      <c r="D31" s="132" t="s">
        <v>152</v>
      </c>
      <c r="E31" s="132" t="s">
        <v>152</v>
      </c>
      <c r="F31" s="132" t="s">
        <v>152</v>
      </c>
      <c r="G31" s="202" t="s">
        <v>152</v>
      </c>
      <c r="H31" s="202" t="s">
        <v>152</v>
      </c>
      <c r="I31" s="132" t="s">
        <v>152</v>
      </c>
      <c r="J31" s="202">
        <v>-1548356.89</v>
      </c>
      <c r="K31" s="212">
        <v>32.017000000000003</v>
      </c>
      <c r="L31" s="132">
        <v>-49573743</v>
      </c>
      <c r="M31" s="202" t="s">
        <v>152</v>
      </c>
      <c r="N31" s="202" t="s">
        <v>152</v>
      </c>
      <c r="O31" s="132" t="s">
        <v>152</v>
      </c>
      <c r="P31" s="132">
        <v>-56197095</v>
      </c>
      <c r="Q31" s="132">
        <v>-105770838</v>
      </c>
      <c r="R31" s="132" t="s">
        <v>152</v>
      </c>
      <c r="S31" s="132">
        <v>-105770838</v>
      </c>
    </row>
    <row r="32" spans="1:19">
      <c r="A32" s="211" t="s">
        <v>3178</v>
      </c>
      <c r="B32" s="211" t="s">
        <v>3179</v>
      </c>
      <c r="C32" s="132" t="s">
        <v>152</v>
      </c>
      <c r="D32" s="132" t="s">
        <v>152</v>
      </c>
      <c r="E32" s="132" t="s">
        <v>152</v>
      </c>
      <c r="F32" s="132" t="s">
        <v>152</v>
      </c>
      <c r="G32" s="202" t="s">
        <v>152</v>
      </c>
      <c r="H32" s="202" t="s">
        <v>152</v>
      </c>
      <c r="I32" s="132" t="s">
        <v>152</v>
      </c>
      <c r="J32" s="202">
        <v>-102073.74</v>
      </c>
      <c r="K32" s="212">
        <v>32.017000000000003</v>
      </c>
      <c r="L32" s="132">
        <v>-3268095</v>
      </c>
      <c r="M32" s="202" t="s">
        <v>152</v>
      </c>
      <c r="N32" s="202" t="s">
        <v>152</v>
      </c>
      <c r="O32" s="132" t="s">
        <v>152</v>
      </c>
      <c r="P32" s="132" t="s">
        <v>152</v>
      </c>
      <c r="Q32" s="132">
        <v>-3268095</v>
      </c>
      <c r="R32" s="132" t="s">
        <v>152</v>
      </c>
      <c r="S32" s="132">
        <v>-3268095</v>
      </c>
    </row>
    <row r="33" spans="1:19">
      <c r="A33" s="211" t="s">
        <v>3180</v>
      </c>
      <c r="B33" s="211" t="s">
        <v>3181</v>
      </c>
      <c r="C33" s="132" t="s">
        <v>152</v>
      </c>
      <c r="D33" s="132">
        <v>-8471220</v>
      </c>
      <c r="E33" s="212">
        <v>0.22520000000000001</v>
      </c>
      <c r="F33" s="132">
        <v>-1907719</v>
      </c>
      <c r="G33" s="202">
        <v>-165537.82999999999</v>
      </c>
      <c r="H33" s="212">
        <v>4.1279000000000003</v>
      </c>
      <c r="I33" s="132">
        <v>-683324</v>
      </c>
      <c r="J33" s="202">
        <v>-989999.88</v>
      </c>
      <c r="K33" s="212">
        <v>32.017000000000003</v>
      </c>
      <c r="L33" s="132">
        <v>-31696826</v>
      </c>
      <c r="M33" s="202" t="s">
        <v>152</v>
      </c>
      <c r="N33" s="202" t="s">
        <v>152</v>
      </c>
      <c r="O33" s="132" t="s">
        <v>152</v>
      </c>
      <c r="P33" s="132">
        <v>-8349937</v>
      </c>
      <c r="Q33" s="132">
        <v>-42637806</v>
      </c>
      <c r="R33" s="132" t="s">
        <v>152</v>
      </c>
      <c r="S33" s="132">
        <v>-42637806</v>
      </c>
    </row>
    <row r="34" spans="1:19">
      <c r="A34" s="211" t="s">
        <v>3182</v>
      </c>
      <c r="B34" s="211" t="s">
        <v>3183</v>
      </c>
      <c r="C34" s="132" t="s">
        <v>152</v>
      </c>
      <c r="D34" s="132">
        <v>-82651659</v>
      </c>
      <c r="E34" s="212">
        <v>0.22520000000000001</v>
      </c>
      <c r="F34" s="132">
        <v>-18613154</v>
      </c>
      <c r="G34" s="202">
        <v>-1425428.55</v>
      </c>
      <c r="H34" s="212">
        <v>4.1279000000000003</v>
      </c>
      <c r="I34" s="132">
        <v>-5884027</v>
      </c>
      <c r="J34" s="202">
        <v>-1122870.48</v>
      </c>
      <c r="K34" s="212">
        <v>32.017000000000003</v>
      </c>
      <c r="L34" s="132">
        <v>-35950944</v>
      </c>
      <c r="M34" s="202" t="s">
        <v>152</v>
      </c>
      <c r="N34" s="202" t="s">
        <v>152</v>
      </c>
      <c r="O34" s="132" t="s">
        <v>152</v>
      </c>
      <c r="P34" s="132">
        <v>-1403704</v>
      </c>
      <c r="Q34" s="132">
        <v>-61851829</v>
      </c>
      <c r="R34" s="132" t="s">
        <v>152</v>
      </c>
      <c r="S34" s="132">
        <v>-61851829</v>
      </c>
    </row>
    <row r="35" spans="1:19">
      <c r="A35" s="211" t="s">
        <v>3184</v>
      </c>
      <c r="B35" s="211" t="s">
        <v>3185</v>
      </c>
      <c r="C35" s="132" t="s">
        <v>152</v>
      </c>
      <c r="D35" s="132">
        <v>-27118325</v>
      </c>
      <c r="E35" s="212">
        <v>0.22520000000000001</v>
      </c>
      <c r="F35" s="132">
        <v>-6107047</v>
      </c>
      <c r="G35" s="202">
        <v>-1440893.04</v>
      </c>
      <c r="H35" s="212">
        <v>4.1279000000000003</v>
      </c>
      <c r="I35" s="132">
        <v>-5947862</v>
      </c>
      <c r="J35" s="202">
        <v>-422832.72</v>
      </c>
      <c r="K35" s="212">
        <v>32.017000000000003</v>
      </c>
      <c r="L35" s="132">
        <v>-13537835</v>
      </c>
      <c r="M35" s="202" t="s">
        <v>152</v>
      </c>
      <c r="N35" s="202" t="s">
        <v>152</v>
      </c>
      <c r="O35" s="132" t="s">
        <v>152</v>
      </c>
      <c r="P35" s="132" t="s">
        <v>152</v>
      </c>
      <c r="Q35" s="132">
        <v>-25592744</v>
      </c>
      <c r="R35" s="132" t="s">
        <v>152</v>
      </c>
      <c r="S35" s="132">
        <v>-25592744</v>
      </c>
    </row>
    <row r="36" spans="1:19">
      <c r="A36" s="211" t="s">
        <v>3186</v>
      </c>
      <c r="B36" s="211" t="s">
        <v>3187</v>
      </c>
      <c r="C36" s="132">
        <v>-57779</v>
      </c>
      <c r="D36" s="132">
        <v>-23545036</v>
      </c>
      <c r="E36" s="212">
        <v>0.22520000000000001</v>
      </c>
      <c r="F36" s="132">
        <v>-5302342</v>
      </c>
      <c r="G36" s="202">
        <v>-1027506.44</v>
      </c>
      <c r="H36" s="212">
        <v>4.1279000000000003</v>
      </c>
      <c r="I36" s="132">
        <v>-4241444</v>
      </c>
      <c r="J36" s="202">
        <v>-1428727.71</v>
      </c>
      <c r="K36" s="212">
        <v>32.017000000000003</v>
      </c>
      <c r="L36" s="132">
        <v>-45743575</v>
      </c>
      <c r="M36" s="202">
        <v>-51075.93</v>
      </c>
      <c r="N36" s="212">
        <v>32.017000000000003</v>
      </c>
      <c r="O36" s="132">
        <v>-1635298</v>
      </c>
      <c r="P36" s="132">
        <v>-44649612</v>
      </c>
      <c r="Q36" s="132">
        <v>-101630050</v>
      </c>
      <c r="R36" s="132" t="s">
        <v>152</v>
      </c>
      <c r="S36" s="132">
        <v>-101630050</v>
      </c>
    </row>
    <row r="37" spans="1:19">
      <c r="A37" s="211" t="s">
        <v>3188</v>
      </c>
      <c r="B37" s="211" t="s">
        <v>3189</v>
      </c>
      <c r="C37" s="132" t="s">
        <v>152</v>
      </c>
      <c r="D37" s="132">
        <v>70080711</v>
      </c>
      <c r="E37" s="212">
        <v>0.22520000000000001</v>
      </c>
      <c r="F37" s="132">
        <v>15782176</v>
      </c>
      <c r="G37" s="202" t="s">
        <v>152</v>
      </c>
      <c r="H37" s="202" t="s">
        <v>152</v>
      </c>
      <c r="I37" s="132" t="s">
        <v>152</v>
      </c>
      <c r="J37" s="202" t="s">
        <v>152</v>
      </c>
      <c r="K37" s="202" t="s">
        <v>152</v>
      </c>
      <c r="L37" s="132" t="s">
        <v>152</v>
      </c>
      <c r="M37" s="202" t="s">
        <v>152</v>
      </c>
      <c r="N37" s="202" t="s">
        <v>152</v>
      </c>
      <c r="O37" s="132" t="s">
        <v>152</v>
      </c>
      <c r="P37" s="132" t="s">
        <v>152</v>
      </c>
      <c r="Q37" s="132">
        <v>15782176</v>
      </c>
      <c r="R37" s="132" t="s">
        <v>152</v>
      </c>
      <c r="S37" s="132">
        <v>15782176</v>
      </c>
    </row>
    <row r="38" spans="1:19">
      <c r="A38" s="211" t="s">
        <v>3190</v>
      </c>
      <c r="B38" s="211" t="s">
        <v>3191</v>
      </c>
      <c r="C38" s="132" t="s">
        <v>152</v>
      </c>
      <c r="D38" s="132">
        <v>23434462</v>
      </c>
      <c r="E38" s="212">
        <v>0.22520000000000001</v>
      </c>
      <c r="F38" s="132">
        <v>5277441</v>
      </c>
      <c r="G38" s="202">
        <v>366000</v>
      </c>
      <c r="H38" s="212">
        <v>4.1279000000000003</v>
      </c>
      <c r="I38" s="132">
        <v>1510811</v>
      </c>
      <c r="J38" s="202">
        <v>580078.77</v>
      </c>
      <c r="K38" s="212">
        <v>32.017000000000003</v>
      </c>
      <c r="L38" s="132">
        <v>18572382</v>
      </c>
      <c r="M38" s="202" t="s">
        <v>152</v>
      </c>
      <c r="N38" s="202" t="s">
        <v>152</v>
      </c>
      <c r="O38" s="132" t="s">
        <v>152</v>
      </c>
      <c r="P38" s="132">
        <v>1603412</v>
      </c>
      <c r="Q38" s="132">
        <v>26964046</v>
      </c>
      <c r="R38" s="132" t="s">
        <v>152</v>
      </c>
      <c r="S38" s="132">
        <v>26964046</v>
      </c>
    </row>
    <row r="39" spans="1:19">
      <c r="A39" s="211" t="s">
        <v>3192</v>
      </c>
      <c r="B39" s="211" t="s">
        <v>3193</v>
      </c>
      <c r="C39" s="132" t="s">
        <v>152</v>
      </c>
      <c r="D39" s="132" t="s">
        <v>152</v>
      </c>
      <c r="E39" s="132" t="s">
        <v>152</v>
      </c>
      <c r="F39" s="132" t="s">
        <v>152</v>
      </c>
      <c r="G39" s="202" t="s">
        <v>152</v>
      </c>
      <c r="H39" s="202" t="s">
        <v>152</v>
      </c>
      <c r="I39" s="132" t="s">
        <v>152</v>
      </c>
      <c r="J39" s="202" t="s">
        <v>152</v>
      </c>
      <c r="K39" s="202" t="s">
        <v>152</v>
      </c>
      <c r="L39" s="132" t="s">
        <v>152</v>
      </c>
      <c r="M39" s="202">
        <v>7068.21</v>
      </c>
      <c r="N39" s="212">
        <v>32.017000000000003</v>
      </c>
      <c r="O39" s="132">
        <v>226303</v>
      </c>
      <c r="P39" s="132" t="s">
        <v>152</v>
      </c>
      <c r="Q39" s="132">
        <v>226303</v>
      </c>
      <c r="R39" s="132" t="s">
        <v>152</v>
      </c>
      <c r="S39" s="132">
        <v>226303</v>
      </c>
    </row>
    <row r="40" spans="1:19">
      <c r="A40" s="211" t="s">
        <v>3194</v>
      </c>
      <c r="B40" s="211" t="s">
        <v>3195</v>
      </c>
      <c r="C40" s="132" t="s">
        <v>152</v>
      </c>
      <c r="D40" s="132">
        <v>38185023</v>
      </c>
      <c r="E40" s="212">
        <v>0.22520000000000001</v>
      </c>
      <c r="F40" s="132">
        <v>8599267</v>
      </c>
      <c r="G40" s="202" t="s">
        <v>152</v>
      </c>
      <c r="H40" s="202" t="s">
        <v>152</v>
      </c>
      <c r="I40" s="132" t="s">
        <v>152</v>
      </c>
      <c r="J40" s="202">
        <v>1826973.01</v>
      </c>
      <c r="K40" s="212">
        <v>32.017000000000003</v>
      </c>
      <c r="L40" s="132">
        <v>58494195</v>
      </c>
      <c r="M40" s="202" t="s">
        <v>152</v>
      </c>
      <c r="N40" s="202" t="s">
        <v>152</v>
      </c>
      <c r="O40" s="132" t="s">
        <v>152</v>
      </c>
      <c r="P40" s="132">
        <v>7565877</v>
      </c>
      <c r="Q40" s="132">
        <v>74659339</v>
      </c>
      <c r="R40" s="132" t="s">
        <v>152</v>
      </c>
      <c r="S40" s="132">
        <v>74659339</v>
      </c>
    </row>
    <row r="41" spans="1:19">
      <c r="A41" s="211" t="s">
        <v>3196</v>
      </c>
      <c r="B41" s="211" t="s">
        <v>3197</v>
      </c>
      <c r="C41" s="132" t="s">
        <v>152</v>
      </c>
      <c r="D41" s="132">
        <v>6735</v>
      </c>
      <c r="E41" s="212">
        <v>0.22520000000000001</v>
      </c>
      <c r="F41" s="132">
        <v>1517</v>
      </c>
      <c r="G41" s="202">
        <v>334217.86</v>
      </c>
      <c r="H41" s="212">
        <v>4.1279000000000003</v>
      </c>
      <c r="I41" s="132">
        <v>1379618</v>
      </c>
      <c r="J41" s="202">
        <v>39280.300000000003</v>
      </c>
      <c r="K41" s="212">
        <v>32.017000000000003</v>
      </c>
      <c r="L41" s="132">
        <v>1257637</v>
      </c>
      <c r="M41" s="202" t="s">
        <v>152</v>
      </c>
      <c r="N41" s="202" t="s">
        <v>152</v>
      </c>
      <c r="O41" s="132" t="s">
        <v>152</v>
      </c>
      <c r="P41" s="132">
        <v>1868552</v>
      </c>
      <c r="Q41" s="132">
        <v>4507324</v>
      </c>
      <c r="R41" s="132" t="s">
        <v>152</v>
      </c>
      <c r="S41" s="132">
        <v>4507324</v>
      </c>
    </row>
    <row r="42" spans="1:19">
      <c r="A42" s="211" t="s">
        <v>3198</v>
      </c>
      <c r="B42" s="211" t="s">
        <v>3199</v>
      </c>
      <c r="C42" s="132" t="s">
        <v>152</v>
      </c>
      <c r="D42" s="132" t="s">
        <v>152</v>
      </c>
      <c r="E42" s="132" t="s">
        <v>152</v>
      </c>
      <c r="F42" s="132" t="s">
        <v>152</v>
      </c>
      <c r="G42" s="202" t="s">
        <v>152</v>
      </c>
      <c r="H42" s="202" t="s">
        <v>152</v>
      </c>
      <c r="I42" s="132" t="s">
        <v>152</v>
      </c>
      <c r="J42" s="202">
        <v>18411.8</v>
      </c>
      <c r="K42" s="212">
        <v>32.017000000000003</v>
      </c>
      <c r="L42" s="132">
        <v>589491</v>
      </c>
      <c r="M42" s="202" t="s">
        <v>152</v>
      </c>
      <c r="N42" s="202" t="s">
        <v>152</v>
      </c>
      <c r="O42" s="132" t="s">
        <v>152</v>
      </c>
      <c r="P42" s="132" t="s">
        <v>152</v>
      </c>
      <c r="Q42" s="132">
        <v>589491</v>
      </c>
      <c r="R42" s="132" t="s">
        <v>152</v>
      </c>
      <c r="S42" s="132">
        <v>589491</v>
      </c>
    </row>
    <row r="43" spans="1:19">
      <c r="A43" s="211" t="s">
        <v>180</v>
      </c>
      <c r="B43" s="211" t="s">
        <v>181</v>
      </c>
      <c r="C43" s="132" t="s">
        <v>152</v>
      </c>
      <c r="D43" s="132">
        <v>-118049989</v>
      </c>
      <c r="E43" s="212">
        <v>0.22520000000000001</v>
      </c>
      <c r="F43" s="132">
        <v>-26584858</v>
      </c>
      <c r="G43" s="202">
        <v>-118038.13</v>
      </c>
      <c r="H43" s="212">
        <v>4.1279000000000003</v>
      </c>
      <c r="I43" s="132">
        <v>-487250</v>
      </c>
      <c r="J43" s="202">
        <v>-680792.47</v>
      </c>
      <c r="K43" s="212">
        <v>32.017000000000003</v>
      </c>
      <c r="L43" s="132">
        <v>-21796933</v>
      </c>
      <c r="M43" s="202">
        <v>-205027.29</v>
      </c>
      <c r="N43" s="212">
        <v>32.017000000000003</v>
      </c>
      <c r="O43" s="132">
        <v>-6564359</v>
      </c>
      <c r="P43" s="132">
        <v>-5330966</v>
      </c>
      <c r="Q43" s="132">
        <v>-60764366</v>
      </c>
      <c r="R43" s="132" t="s">
        <v>152</v>
      </c>
      <c r="S43" s="132">
        <v>-60764366</v>
      </c>
    </row>
    <row r="44" spans="1:19">
      <c r="A44" s="211" t="s">
        <v>182</v>
      </c>
      <c r="B44" s="211" t="s">
        <v>183</v>
      </c>
      <c r="C44" s="132" t="s">
        <v>152</v>
      </c>
      <c r="D44" s="132">
        <v>-21082117</v>
      </c>
      <c r="E44" s="212">
        <v>0.22520000000000001</v>
      </c>
      <c r="F44" s="132">
        <v>-4747693</v>
      </c>
      <c r="G44" s="202">
        <v>-2362609.88</v>
      </c>
      <c r="H44" s="212">
        <v>4.1279000000000003</v>
      </c>
      <c r="I44" s="132">
        <v>-9752617</v>
      </c>
      <c r="J44" s="202" t="s">
        <v>152</v>
      </c>
      <c r="K44" s="202" t="s">
        <v>152</v>
      </c>
      <c r="L44" s="132" t="s">
        <v>152</v>
      </c>
      <c r="M44" s="202">
        <v>-854243.8</v>
      </c>
      <c r="N44" s="212">
        <v>32.017000000000003</v>
      </c>
      <c r="O44" s="132">
        <v>-27350324</v>
      </c>
      <c r="P44" s="132">
        <v>-272302</v>
      </c>
      <c r="Q44" s="132">
        <v>-42122936</v>
      </c>
      <c r="R44" s="132">
        <v>42122936</v>
      </c>
      <c r="S44" s="132">
        <v>0</v>
      </c>
    </row>
    <row r="45" spans="1:19">
      <c r="A45" s="211" t="s">
        <v>3200</v>
      </c>
      <c r="B45" s="211" t="s">
        <v>3201</v>
      </c>
      <c r="C45" s="132">
        <v>-102171</v>
      </c>
      <c r="D45" s="132" t="s">
        <v>152</v>
      </c>
      <c r="E45" s="132" t="s">
        <v>152</v>
      </c>
      <c r="F45" s="132" t="s">
        <v>152</v>
      </c>
      <c r="G45" s="202">
        <v>-687274.69</v>
      </c>
      <c r="H45" s="212">
        <v>4.1279000000000003</v>
      </c>
      <c r="I45" s="132">
        <v>-2837001</v>
      </c>
      <c r="J45" s="202">
        <v>-10102097.67</v>
      </c>
      <c r="K45" s="212">
        <v>32.017000000000003</v>
      </c>
      <c r="L45" s="132">
        <v>-323438861</v>
      </c>
      <c r="M45" s="202">
        <v>-200958.67</v>
      </c>
      <c r="N45" s="212">
        <v>32.017000000000003</v>
      </c>
      <c r="O45" s="132">
        <v>-6434094</v>
      </c>
      <c r="P45" s="132">
        <v>-110786018</v>
      </c>
      <c r="Q45" s="132">
        <v>-443598145</v>
      </c>
      <c r="R45" s="132" t="s">
        <v>152</v>
      </c>
      <c r="S45" s="132">
        <v>-443598145</v>
      </c>
    </row>
    <row r="46" spans="1:19">
      <c r="A46" s="211" t="s">
        <v>3202</v>
      </c>
      <c r="B46" s="211" t="s">
        <v>3203</v>
      </c>
      <c r="C46" s="132">
        <v>41566</v>
      </c>
      <c r="D46" s="132">
        <v>-122031135</v>
      </c>
      <c r="E46" s="212">
        <v>0.22520000000000001</v>
      </c>
      <c r="F46" s="132">
        <v>-27481412</v>
      </c>
      <c r="G46" s="202">
        <v>-1675614.01</v>
      </c>
      <c r="H46" s="212">
        <v>4.1279000000000003</v>
      </c>
      <c r="I46" s="132">
        <v>-6916767</v>
      </c>
      <c r="J46" s="202">
        <v>-2345744.84</v>
      </c>
      <c r="K46" s="212">
        <v>32.017000000000003</v>
      </c>
      <c r="L46" s="132">
        <v>-75103713</v>
      </c>
      <c r="M46" s="202">
        <v>-118497.83</v>
      </c>
      <c r="N46" s="212">
        <v>32.017000000000003</v>
      </c>
      <c r="O46" s="132">
        <v>-3793945</v>
      </c>
      <c r="P46" s="132">
        <v>-98470860</v>
      </c>
      <c r="Q46" s="132">
        <v>-211725131</v>
      </c>
      <c r="R46" s="132" t="s">
        <v>152</v>
      </c>
      <c r="S46" s="132">
        <v>-211725131</v>
      </c>
    </row>
    <row r="47" spans="1:19">
      <c r="A47" s="211" t="s">
        <v>3204</v>
      </c>
      <c r="B47" s="211" t="s">
        <v>3205</v>
      </c>
      <c r="C47" s="132" t="s">
        <v>152</v>
      </c>
      <c r="D47" s="132" t="s">
        <v>152</v>
      </c>
      <c r="E47" s="132" t="s">
        <v>152</v>
      </c>
      <c r="F47" s="132" t="s">
        <v>152</v>
      </c>
      <c r="G47" s="202">
        <v>-2500</v>
      </c>
      <c r="H47" s="212">
        <v>4.1279000000000003</v>
      </c>
      <c r="I47" s="132">
        <v>-10320</v>
      </c>
      <c r="J47" s="202" t="s">
        <v>152</v>
      </c>
      <c r="K47" s="202" t="s">
        <v>152</v>
      </c>
      <c r="L47" s="132" t="s">
        <v>152</v>
      </c>
      <c r="M47" s="202" t="s">
        <v>152</v>
      </c>
      <c r="N47" s="202" t="s">
        <v>152</v>
      </c>
      <c r="O47" s="132" t="s">
        <v>152</v>
      </c>
      <c r="P47" s="132">
        <v>-4359765</v>
      </c>
      <c r="Q47" s="132">
        <v>-4370085</v>
      </c>
      <c r="R47" s="132" t="s">
        <v>152</v>
      </c>
      <c r="S47" s="132">
        <v>-4370085</v>
      </c>
    </row>
    <row r="48" spans="1:19">
      <c r="A48" s="211" t="s">
        <v>3206</v>
      </c>
      <c r="B48" s="211" t="s">
        <v>3207</v>
      </c>
      <c r="C48" s="132">
        <v>-31091</v>
      </c>
      <c r="D48" s="132">
        <v>-52344937</v>
      </c>
      <c r="E48" s="212">
        <v>0.22520000000000001</v>
      </c>
      <c r="F48" s="132">
        <v>-11788080</v>
      </c>
      <c r="G48" s="202">
        <v>-160442.99</v>
      </c>
      <c r="H48" s="212">
        <v>4.1279000000000003</v>
      </c>
      <c r="I48" s="132">
        <v>-662293</v>
      </c>
      <c r="J48" s="202">
        <v>-3257313.64</v>
      </c>
      <c r="K48" s="212">
        <v>32.017000000000003</v>
      </c>
      <c r="L48" s="132">
        <v>-104289411</v>
      </c>
      <c r="M48" s="202">
        <v>-31216.84</v>
      </c>
      <c r="N48" s="212">
        <v>32.017000000000003</v>
      </c>
      <c r="O48" s="132">
        <v>-999470</v>
      </c>
      <c r="P48" s="132">
        <v>-57643409</v>
      </c>
      <c r="Q48" s="132">
        <v>-175413754</v>
      </c>
      <c r="R48" s="132">
        <v>806</v>
      </c>
      <c r="S48" s="132">
        <v>-175412948</v>
      </c>
    </row>
    <row r="49" spans="1:19">
      <c r="A49" s="211" t="s">
        <v>3208</v>
      </c>
      <c r="B49" s="211" t="s">
        <v>3209</v>
      </c>
      <c r="C49" s="132" t="s">
        <v>152</v>
      </c>
      <c r="D49" s="132" t="s">
        <v>152</v>
      </c>
      <c r="E49" s="132" t="s">
        <v>152</v>
      </c>
      <c r="F49" s="132" t="s">
        <v>152</v>
      </c>
      <c r="G49" s="202" t="s">
        <v>152</v>
      </c>
      <c r="H49" s="202" t="s">
        <v>152</v>
      </c>
      <c r="I49" s="132" t="s">
        <v>152</v>
      </c>
      <c r="J49" s="202">
        <v>-284800.11</v>
      </c>
      <c r="K49" s="212">
        <v>32.017000000000003</v>
      </c>
      <c r="L49" s="132">
        <v>-9118445</v>
      </c>
      <c r="M49" s="202" t="s">
        <v>152</v>
      </c>
      <c r="N49" s="202" t="s">
        <v>152</v>
      </c>
      <c r="O49" s="132" t="s">
        <v>152</v>
      </c>
      <c r="P49" s="132" t="s">
        <v>152</v>
      </c>
      <c r="Q49" s="132">
        <v>-9118445</v>
      </c>
      <c r="R49" s="132" t="s">
        <v>152</v>
      </c>
      <c r="S49" s="132">
        <v>-9118445</v>
      </c>
    </row>
    <row r="50" spans="1:19">
      <c r="A50" s="211" t="s">
        <v>3210</v>
      </c>
      <c r="B50" s="211" t="s">
        <v>3211</v>
      </c>
      <c r="C50" s="132">
        <v>-572</v>
      </c>
      <c r="D50" s="132">
        <v>-457085</v>
      </c>
      <c r="E50" s="212">
        <v>0.22520000000000001</v>
      </c>
      <c r="F50" s="132">
        <v>-102936</v>
      </c>
      <c r="G50" s="202">
        <v>-12165.61</v>
      </c>
      <c r="H50" s="212">
        <v>4.1279000000000003</v>
      </c>
      <c r="I50" s="132">
        <v>-50218</v>
      </c>
      <c r="J50" s="202">
        <v>-715961.77</v>
      </c>
      <c r="K50" s="212">
        <v>32.017000000000003</v>
      </c>
      <c r="L50" s="132">
        <v>-22922948</v>
      </c>
      <c r="M50" s="202" t="s">
        <v>152</v>
      </c>
      <c r="N50" s="202" t="s">
        <v>152</v>
      </c>
      <c r="O50" s="132" t="s">
        <v>152</v>
      </c>
      <c r="P50" s="132">
        <v>-2651004</v>
      </c>
      <c r="Q50" s="132">
        <v>-25727678</v>
      </c>
      <c r="R50" s="132" t="s">
        <v>152</v>
      </c>
      <c r="S50" s="132">
        <v>-25727678</v>
      </c>
    </row>
    <row r="51" spans="1:19">
      <c r="A51" s="211" t="s">
        <v>3212</v>
      </c>
      <c r="B51" s="211" t="s">
        <v>3213</v>
      </c>
      <c r="C51" s="132" t="s">
        <v>152</v>
      </c>
      <c r="D51" s="132">
        <v>-20034725</v>
      </c>
      <c r="E51" s="212">
        <v>0.22520000000000001</v>
      </c>
      <c r="F51" s="132">
        <v>-4511820</v>
      </c>
      <c r="G51" s="202">
        <v>-115669.18</v>
      </c>
      <c r="H51" s="212">
        <v>4.1279000000000003</v>
      </c>
      <c r="I51" s="132">
        <v>-477471</v>
      </c>
      <c r="J51" s="202">
        <v>-647768.75</v>
      </c>
      <c r="K51" s="212">
        <v>32.017000000000003</v>
      </c>
      <c r="L51" s="132">
        <v>-20739612</v>
      </c>
      <c r="M51" s="202" t="s">
        <v>152</v>
      </c>
      <c r="N51" s="202" t="s">
        <v>152</v>
      </c>
      <c r="O51" s="132" t="s">
        <v>152</v>
      </c>
      <c r="P51" s="132">
        <v>-41189354</v>
      </c>
      <c r="Q51" s="132">
        <v>-66918257</v>
      </c>
      <c r="R51" s="132" t="s">
        <v>152</v>
      </c>
      <c r="S51" s="132">
        <v>-66918257</v>
      </c>
    </row>
    <row r="52" spans="1:19">
      <c r="A52" s="211" t="s">
        <v>184</v>
      </c>
      <c r="B52" s="211" t="s">
        <v>185</v>
      </c>
      <c r="C52" s="132">
        <v>-3991</v>
      </c>
      <c r="D52" s="132">
        <v>-7000000</v>
      </c>
      <c r="E52" s="212">
        <v>0.22520000000000001</v>
      </c>
      <c r="F52" s="132">
        <v>-1576400</v>
      </c>
      <c r="G52" s="202">
        <v>-579775.94999999995</v>
      </c>
      <c r="H52" s="212">
        <v>4.1279000000000003</v>
      </c>
      <c r="I52" s="132">
        <v>-2393257</v>
      </c>
      <c r="J52" s="202" t="s">
        <v>152</v>
      </c>
      <c r="K52" s="202" t="s">
        <v>152</v>
      </c>
      <c r="L52" s="132" t="s">
        <v>152</v>
      </c>
      <c r="M52" s="202">
        <v>-82097.59</v>
      </c>
      <c r="N52" s="212">
        <v>32.017000000000003</v>
      </c>
      <c r="O52" s="132">
        <v>-2628519</v>
      </c>
      <c r="P52" s="132">
        <v>-5719</v>
      </c>
      <c r="Q52" s="132">
        <v>-6607886</v>
      </c>
      <c r="R52" s="132">
        <v>6602167</v>
      </c>
      <c r="S52" s="132">
        <v>-5719</v>
      </c>
    </row>
    <row r="53" spans="1:19">
      <c r="A53" s="211" t="s">
        <v>3214</v>
      </c>
      <c r="B53" s="211" t="s">
        <v>3215</v>
      </c>
      <c r="C53" s="132" t="s">
        <v>152</v>
      </c>
      <c r="D53" s="132" t="s">
        <v>152</v>
      </c>
      <c r="E53" s="132" t="s">
        <v>152</v>
      </c>
      <c r="F53" s="132" t="s">
        <v>152</v>
      </c>
      <c r="G53" s="202" t="s">
        <v>152</v>
      </c>
      <c r="H53" s="202" t="s">
        <v>152</v>
      </c>
      <c r="I53" s="132" t="s">
        <v>152</v>
      </c>
      <c r="J53" s="202" t="s">
        <v>152</v>
      </c>
      <c r="K53" s="202" t="s">
        <v>152</v>
      </c>
      <c r="L53" s="132" t="s">
        <v>152</v>
      </c>
      <c r="M53" s="202" t="s">
        <v>152</v>
      </c>
      <c r="N53" s="202" t="s">
        <v>152</v>
      </c>
      <c r="O53" s="132" t="s">
        <v>152</v>
      </c>
      <c r="P53" s="132">
        <v>-11910000</v>
      </c>
      <c r="Q53" s="132">
        <v>-11910000</v>
      </c>
      <c r="R53" s="132" t="s">
        <v>152</v>
      </c>
      <c r="S53" s="132">
        <v>-11910000</v>
      </c>
    </row>
    <row r="54" spans="1:19">
      <c r="A54" s="211" t="s">
        <v>3216</v>
      </c>
      <c r="B54" s="211" t="s">
        <v>3217</v>
      </c>
      <c r="C54" s="132" t="s">
        <v>152</v>
      </c>
      <c r="D54" s="132" t="s">
        <v>152</v>
      </c>
      <c r="E54" s="132" t="s">
        <v>152</v>
      </c>
      <c r="F54" s="132" t="s">
        <v>152</v>
      </c>
      <c r="G54" s="202" t="s">
        <v>152</v>
      </c>
      <c r="H54" s="202" t="s">
        <v>152</v>
      </c>
      <c r="I54" s="132" t="s">
        <v>152</v>
      </c>
      <c r="J54" s="202" t="s">
        <v>152</v>
      </c>
      <c r="K54" s="202" t="s">
        <v>152</v>
      </c>
      <c r="L54" s="132" t="s">
        <v>152</v>
      </c>
      <c r="M54" s="202" t="s">
        <v>152</v>
      </c>
      <c r="N54" s="202" t="s">
        <v>152</v>
      </c>
      <c r="O54" s="132" t="s">
        <v>152</v>
      </c>
      <c r="P54" s="132">
        <v>-73715781</v>
      </c>
      <c r="Q54" s="132">
        <v>-73715781</v>
      </c>
      <c r="R54" s="132" t="s">
        <v>152</v>
      </c>
      <c r="S54" s="132">
        <v>-73715781</v>
      </c>
    </row>
    <row r="55" spans="1:19">
      <c r="A55" s="211" t="s">
        <v>3218</v>
      </c>
      <c r="B55" s="211" t="s">
        <v>3219</v>
      </c>
      <c r="C55" s="132" t="s">
        <v>152</v>
      </c>
      <c r="D55" s="132" t="s">
        <v>152</v>
      </c>
      <c r="E55" s="132" t="s">
        <v>152</v>
      </c>
      <c r="F55" s="132" t="s">
        <v>152</v>
      </c>
      <c r="G55" s="202">
        <v>-5049000.3</v>
      </c>
      <c r="H55" s="212">
        <v>4.1279000000000003</v>
      </c>
      <c r="I55" s="132">
        <v>-20841768</v>
      </c>
      <c r="J55" s="202">
        <v>-439226.46</v>
      </c>
      <c r="K55" s="212">
        <v>32.017000000000003</v>
      </c>
      <c r="L55" s="132">
        <v>-14062714</v>
      </c>
      <c r="M55" s="202" t="s">
        <v>152</v>
      </c>
      <c r="N55" s="202" t="s">
        <v>152</v>
      </c>
      <c r="O55" s="132" t="s">
        <v>152</v>
      </c>
      <c r="P55" s="132">
        <v>-1510259</v>
      </c>
      <c r="Q55" s="132">
        <v>-36414741</v>
      </c>
      <c r="R55" s="132" t="s">
        <v>152</v>
      </c>
      <c r="S55" s="132">
        <v>-36414741</v>
      </c>
    </row>
    <row r="56" spans="1:19">
      <c r="A56" s="211" t="s">
        <v>3220</v>
      </c>
      <c r="B56" s="211" t="s">
        <v>3221</v>
      </c>
      <c r="C56" s="132" t="s">
        <v>152</v>
      </c>
      <c r="D56" s="132">
        <v>-14738573</v>
      </c>
      <c r="E56" s="212">
        <v>0.22520000000000001</v>
      </c>
      <c r="F56" s="132">
        <v>-3319127</v>
      </c>
      <c r="G56" s="202">
        <v>-871170.58</v>
      </c>
      <c r="H56" s="212">
        <v>4.1279000000000003</v>
      </c>
      <c r="I56" s="132">
        <v>-3596105</v>
      </c>
      <c r="J56" s="202">
        <v>-610614</v>
      </c>
      <c r="K56" s="212">
        <v>32.017000000000003</v>
      </c>
      <c r="L56" s="132">
        <v>-19550028</v>
      </c>
      <c r="M56" s="202" t="s">
        <v>152</v>
      </c>
      <c r="N56" s="202" t="s">
        <v>152</v>
      </c>
      <c r="O56" s="132" t="s">
        <v>152</v>
      </c>
      <c r="P56" s="132">
        <v>-411671</v>
      </c>
      <c r="Q56" s="132">
        <v>-26876931</v>
      </c>
      <c r="R56" s="132" t="s">
        <v>152</v>
      </c>
      <c r="S56" s="132">
        <v>-26876931</v>
      </c>
    </row>
    <row r="57" spans="1:19">
      <c r="A57" s="211" t="s">
        <v>3222</v>
      </c>
      <c r="B57" s="211" t="s">
        <v>3223</v>
      </c>
      <c r="C57" s="132" t="s">
        <v>152</v>
      </c>
      <c r="D57" s="132">
        <v>-64051165</v>
      </c>
      <c r="E57" s="212">
        <v>0.22520000000000001</v>
      </c>
      <c r="F57" s="132">
        <v>-14424322</v>
      </c>
      <c r="G57" s="202" t="s">
        <v>152</v>
      </c>
      <c r="H57" s="202" t="s">
        <v>152</v>
      </c>
      <c r="I57" s="132" t="s">
        <v>152</v>
      </c>
      <c r="J57" s="202">
        <v>-95079.07</v>
      </c>
      <c r="K57" s="212">
        <v>32.017000000000003</v>
      </c>
      <c r="L57" s="132">
        <v>-3044147</v>
      </c>
      <c r="M57" s="202">
        <v>-0.06</v>
      </c>
      <c r="N57" s="212">
        <v>32.017000000000003</v>
      </c>
      <c r="O57" s="132">
        <v>-2</v>
      </c>
      <c r="P57" s="132">
        <v>-20514711</v>
      </c>
      <c r="Q57" s="132">
        <v>-37983182</v>
      </c>
      <c r="R57" s="132" t="s">
        <v>152</v>
      </c>
      <c r="S57" s="132">
        <v>-37983182</v>
      </c>
    </row>
    <row r="58" spans="1:19">
      <c r="A58" s="211" t="s">
        <v>3224</v>
      </c>
      <c r="B58" s="211" t="s">
        <v>3225</v>
      </c>
      <c r="C58" s="132">
        <v>-1</v>
      </c>
      <c r="D58" s="132" t="s">
        <v>152</v>
      </c>
      <c r="E58" s="132" t="s">
        <v>152</v>
      </c>
      <c r="F58" s="132" t="s">
        <v>152</v>
      </c>
      <c r="G58" s="202" t="s">
        <v>152</v>
      </c>
      <c r="H58" s="202" t="s">
        <v>152</v>
      </c>
      <c r="I58" s="132" t="s">
        <v>152</v>
      </c>
      <c r="J58" s="202">
        <v>-150272.22</v>
      </c>
      <c r="K58" s="212">
        <v>32.017000000000003</v>
      </c>
      <c r="L58" s="132">
        <v>-4811266</v>
      </c>
      <c r="M58" s="202" t="s">
        <v>152</v>
      </c>
      <c r="N58" s="202" t="s">
        <v>152</v>
      </c>
      <c r="O58" s="132" t="s">
        <v>152</v>
      </c>
      <c r="P58" s="132" t="s">
        <v>152</v>
      </c>
      <c r="Q58" s="132">
        <v>-4811267</v>
      </c>
      <c r="R58" s="132" t="s">
        <v>152</v>
      </c>
      <c r="S58" s="132">
        <v>-4811267</v>
      </c>
    </row>
    <row r="59" spans="1:19">
      <c r="A59" s="211" t="s">
        <v>3226</v>
      </c>
      <c r="B59" s="211" t="s">
        <v>3227</v>
      </c>
      <c r="C59" s="132" t="s">
        <v>152</v>
      </c>
      <c r="D59" s="132" t="s">
        <v>152</v>
      </c>
      <c r="E59" s="132" t="s">
        <v>152</v>
      </c>
      <c r="F59" s="132" t="s">
        <v>152</v>
      </c>
      <c r="G59" s="202" t="s">
        <v>152</v>
      </c>
      <c r="H59" s="202" t="s">
        <v>152</v>
      </c>
      <c r="I59" s="132" t="s">
        <v>152</v>
      </c>
      <c r="J59" s="202">
        <v>-108826.77</v>
      </c>
      <c r="K59" s="212">
        <v>32.017000000000003</v>
      </c>
      <c r="L59" s="132">
        <v>-3484307</v>
      </c>
      <c r="M59" s="202" t="s">
        <v>152</v>
      </c>
      <c r="N59" s="202" t="s">
        <v>152</v>
      </c>
      <c r="O59" s="132" t="s">
        <v>152</v>
      </c>
      <c r="P59" s="132" t="s">
        <v>152</v>
      </c>
      <c r="Q59" s="132">
        <v>-3484307</v>
      </c>
      <c r="R59" s="132" t="s">
        <v>152</v>
      </c>
      <c r="S59" s="132">
        <v>-3484307</v>
      </c>
    </row>
    <row r="60" spans="1:19">
      <c r="A60" s="211" t="s">
        <v>3228</v>
      </c>
      <c r="B60" s="211" t="s">
        <v>3229</v>
      </c>
      <c r="C60" s="132">
        <v>-15360</v>
      </c>
      <c r="D60" s="132">
        <v>-15775458</v>
      </c>
      <c r="E60" s="212">
        <v>0.22520000000000001</v>
      </c>
      <c r="F60" s="132">
        <v>-3552633</v>
      </c>
      <c r="G60" s="202">
        <v>-30095.9</v>
      </c>
      <c r="H60" s="212">
        <v>4.1279000000000003</v>
      </c>
      <c r="I60" s="132">
        <v>-124233</v>
      </c>
      <c r="J60" s="202">
        <v>-563312.96</v>
      </c>
      <c r="K60" s="212">
        <v>32.017000000000003</v>
      </c>
      <c r="L60" s="132">
        <v>-18035591</v>
      </c>
      <c r="M60" s="202" t="s">
        <v>152</v>
      </c>
      <c r="N60" s="202" t="s">
        <v>152</v>
      </c>
      <c r="O60" s="132" t="s">
        <v>152</v>
      </c>
      <c r="P60" s="132">
        <v>-6548203</v>
      </c>
      <c r="Q60" s="132">
        <v>-28276020</v>
      </c>
      <c r="R60" s="132" t="s">
        <v>152</v>
      </c>
      <c r="S60" s="132">
        <v>-28276020</v>
      </c>
    </row>
    <row r="61" spans="1:19">
      <c r="A61" s="211" t="s">
        <v>3230</v>
      </c>
      <c r="B61" s="211" t="s">
        <v>3231</v>
      </c>
      <c r="C61" s="132">
        <v>-12346</v>
      </c>
      <c r="D61" s="132">
        <v>-34425147</v>
      </c>
      <c r="E61" s="212">
        <v>0.22520000000000001</v>
      </c>
      <c r="F61" s="132">
        <v>-7752543</v>
      </c>
      <c r="G61" s="202" t="s">
        <v>152</v>
      </c>
      <c r="H61" s="202" t="s">
        <v>152</v>
      </c>
      <c r="I61" s="132" t="s">
        <v>152</v>
      </c>
      <c r="J61" s="202">
        <v>-1004946.91</v>
      </c>
      <c r="K61" s="212">
        <v>32.017000000000003</v>
      </c>
      <c r="L61" s="132">
        <v>-32175385</v>
      </c>
      <c r="M61" s="202" t="s">
        <v>152</v>
      </c>
      <c r="N61" s="202" t="s">
        <v>152</v>
      </c>
      <c r="O61" s="132" t="s">
        <v>152</v>
      </c>
      <c r="P61" s="132">
        <v>-13806668</v>
      </c>
      <c r="Q61" s="132">
        <v>-53746942</v>
      </c>
      <c r="R61" s="132" t="s">
        <v>152</v>
      </c>
      <c r="S61" s="132">
        <v>-53746942</v>
      </c>
    </row>
    <row r="62" spans="1:19">
      <c r="A62" s="211" t="s">
        <v>3232</v>
      </c>
      <c r="B62" s="211" t="s">
        <v>3233</v>
      </c>
      <c r="C62" s="132" t="s">
        <v>152</v>
      </c>
      <c r="D62" s="132" t="s">
        <v>152</v>
      </c>
      <c r="E62" s="132" t="s">
        <v>152</v>
      </c>
      <c r="F62" s="132" t="s">
        <v>152</v>
      </c>
      <c r="G62" s="202" t="s">
        <v>152</v>
      </c>
      <c r="H62" s="202" t="s">
        <v>152</v>
      </c>
      <c r="I62" s="132" t="s">
        <v>152</v>
      </c>
      <c r="J62" s="202">
        <v>-1092.19</v>
      </c>
      <c r="K62" s="212">
        <v>32.017000000000003</v>
      </c>
      <c r="L62" s="132">
        <v>-34969</v>
      </c>
      <c r="M62" s="202" t="s">
        <v>152</v>
      </c>
      <c r="N62" s="202" t="s">
        <v>152</v>
      </c>
      <c r="O62" s="132" t="s">
        <v>152</v>
      </c>
      <c r="P62" s="132" t="s">
        <v>152</v>
      </c>
      <c r="Q62" s="132">
        <v>-34969</v>
      </c>
      <c r="R62" s="132" t="s">
        <v>152</v>
      </c>
      <c r="S62" s="132">
        <v>-34969</v>
      </c>
    </row>
    <row r="63" spans="1:19">
      <c r="A63" s="211" t="s">
        <v>3234</v>
      </c>
      <c r="B63" s="211" t="s">
        <v>3235</v>
      </c>
      <c r="C63" s="132" t="s">
        <v>152</v>
      </c>
      <c r="D63" s="132" t="s">
        <v>152</v>
      </c>
      <c r="E63" s="132" t="s">
        <v>152</v>
      </c>
      <c r="F63" s="132" t="s">
        <v>152</v>
      </c>
      <c r="G63" s="202" t="s">
        <v>152</v>
      </c>
      <c r="H63" s="202" t="s">
        <v>152</v>
      </c>
      <c r="I63" s="132" t="s">
        <v>152</v>
      </c>
      <c r="J63" s="202">
        <v>-51781.32</v>
      </c>
      <c r="K63" s="212">
        <v>32.017000000000003</v>
      </c>
      <c r="L63" s="132">
        <v>-1657883</v>
      </c>
      <c r="M63" s="202" t="s">
        <v>152</v>
      </c>
      <c r="N63" s="202" t="s">
        <v>152</v>
      </c>
      <c r="O63" s="132" t="s">
        <v>152</v>
      </c>
      <c r="P63" s="132">
        <v>-15471</v>
      </c>
      <c r="Q63" s="132">
        <v>-1673354</v>
      </c>
      <c r="R63" s="132" t="s">
        <v>152</v>
      </c>
      <c r="S63" s="132">
        <v>-1673354</v>
      </c>
    </row>
    <row r="64" spans="1:19">
      <c r="A64" s="211" t="s">
        <v>3236</v>
      </c>
      <c r="B64" s="211" t="s">
        <v>3237</v>
      </c>
      <c r="C64" s="132" t="s">
        <v>152</v>
      </c>
      <c r="D64" s="132">
        <v>-10207221</v>
      </c>
      <c r="E64" s="212">
        <v>0.22520000000000001</v>
      </c>
      <c r="F64" s="132">
        <v>-2298666</v>
      </c>
      <c r="G64" s="202" t="s">
        <v>152</v>
      </c>
      <c r="H64" s="202" t="s">
        <v>152</v>
      </c>
      <c r="I64" s="132" t="s">
        <v>152</v>
      </c>
      <c r="J64" s="202" t="s">
        <v>152</v>
      </c>
      <c r="K64" s="202" t="s">
        <v>152</v>
      </c>
      <c r="L64" s="132" t="s">
        <v>152</v>
      </c>
      <c r="M64" s="202" t="s">
        <v>152</v>
      </c>
      <c r="N64" s="202" t="s">
        <v>152</v>
      </c>
      <c r="O64" s="132" t="s">
        <v>152</v>
      </c>
      <c r="P64" s="132" t="s">
        <v>152</v>
      </c>
      <c r="Q64" s="132">
        <v>-2298666</v>
      </c>
      <c r="R64" s="132" t="s">
        <v>152</v>
      </c>
      <c r="S64" s="132">
        <v>-2298666</v>
      </c>
    </row>
    <row r="65" spans="1:19">
      <c r="A65" s="211" t="s">
        <v>3238</v>
      </c>
      <c r="B65" s="211" t="s">
        <v>3239</v>
      </c>
      <c r="C65" s="132" t="s">
        <v>152</v>
      </c>
      <c r="D65" s="132">
        <v>-33971073</v>
      </c>
      <c r="E65" s="212">
        <v>0.22520000000000001</v>
      </c>
      <c r="F65" s="132">
        <v>-7650286</v>
      </c>
      <c r="G65" s="202" t="s">
        <v>152</v>
      </c>
      <c r="H65" s="202" t="s">
        <v>152</v>
      </c>
      <c r="I65" s="132" t="s">
        <v>152</v>
      </c>
      <c r="J65" s="202">
        <v>-283534.84999999998</v>
      </c>
      <c r="K65" s="212">
        <v>32.017000000000003</v>
      </c>
      <c r="L65" s="132">
        <v>-9077935</v>
      </c>
      <c r="M65" s="202" t="s">
        <v>152</v>
      </c>
      <c r="N65" s="202" t="s">
        <v>152</v>
      </c>
      <c r="O65" s="132" t="s">
        <v>152</v>
      </c>
      <c r="P65" s="132">
        <v>-83028982</v>
      </c>
      <c r="Q65" s="132">
        <v>-99757203</v>
      </c>
      <c r="R65" s="132" t="s">
        <v>152</v>
      </c>
      <c r="S65" s="132">
        <v>-99757203</v>
      </c>
    </row>
    <row r="66" spans="1:19">
      <c r="A66" s="211" t="s">
        <v>3240</v>
      </c>
      <c r="B66" s="211" t="s">
        <v>3241</v>
      </c>
      <c r="C66" s="132" t="s">
        <v>152</v>
      </c>
      <c r="D66" s="132" t="s">
        <v>152</v>
      </c>
      <c r="E66" s="132" t="s">
        <v>152</v>
      </c>
      <c r="F66" s="132" t="s">
        <v>152</v>
      </c>
      <c r="G66" s="202" t="s">
        <v>152</v>
      </c>
      <c r="H66" s="202" t="s">
        <v>152</v>
      </c>
      <c r="I66" s="132" t="s">
        <v>152</v>
      </c>
      <c r="J66" s="202" t="s">
        <v>152</v>
      </c>
      <c r="K66" s="202" t="s">
        <v>152</v>
      </c>
      <c r="L66" s="132" t="s">
        <v>152</v>
      </c>
      <c r="M66" s="202" t="s">
        <v>152</v>
      </c>
      <c r="N66" s="202" t="s">
        <v>152</v>
      </c>
      <c r="O66" s="132" t="s">
        <v>152</v>
      </c>
      <c r="P66" s="132">
        <v>-3248119</v>
      </c>
      <c r="Q66" s="132">
        <v>-3248119</v>
      </c>
      <c r="R66" s="132" t="s">
        <v>152</v>
      </c>
      <c r="S66" s="132">
        <v>-3248119</v>
      </c>
    </row>
    <row r="67" spans="1:19">
      <c r="A67" s="211" t="s">
        <v>3242</v>
      </c>
      <c r="B67" s="211" t="s">
        <v>3243</v>
      </c>
      <c r="C67" s="132" t="s">
        <v>152</v>
      </c>
      <c r="D67" s="132">
        <v>-23117178</v>
      </c>
      <c r="E67" s="212">
        <v>0.22520000000000001</v>
      </c>
      <c r="F67" s="132">
        <v>-5205988</v>
      </c>
      <c r="G67" s="202" t="s">
        <v>152</v>
      </c>
      <c r="H67" s="202" t="s">
        <v>152</v>
      </c>
      <c r="I67" s="132" t="s">
        <v>152</v>
      </c>
      <c r="J67" s="202">
        <v>-1203881.51</v>
      </c>
      <c r="K67" s="212">
        <v>32.017000000000003</v>
      </c>
      <c r="L67" s="132">
        <v>-38544674</v>
      </c>
      <c r="M67" s="202" t="s">
        <v>152</v>
      </c>
      <c r="N67" s="202" t="s">
        <v>152</v>
      </c>
      <c r="O67" s="132" t="s">
        <v>152</v>
      </c>
      <c r="P67" s="132">
        <v>-379228</v>
      </c>
      <c r="Q67" s="132">
        <v>-44129890</v>
      </c>
      <c r="R67" s="132" t="s">
        <v>152</v>
      </c>
      <c r="S67" s="132">
        <v>-44129890</v>
      </c>
    </row>
    <row r="68" spans="1:19">
      <c r="A68" s="211" t="s">
        <v>3244</v>
      </c>
      <c r="B68" s="211" t="s">
        <v>3245</v>
      </c>
      <c r="C68" s="132">
        <v>-5000000</v>
      </c>
      <c r="D68" s="132">
        <v>-98000000</v>
      </c>
      <c r="E68" s="212">
        <v>0</v>
      </c>
      <c r="F68" s="132">
        <v>-29564400</v>
      </c>
      <c r="G68" s="202">
        <v>-10000</v>
      </c>
      <c r="H68" s="212">
        <v>0</v>
      </c>
      <c r="I68" s="132">
        <v>-43950</v>
      </c>
      <c r="J68" s="202">
        <v>-9000000</v>
      </c>
      <c r="K68" s="212">
        <v>0</v>
      </c>
      <c r="L68" s="132">
        <v>-294184100</v>
      </c>
      <c r="M68" s="202">
        <v>-250000</v>
      </c>
      <c r="N68" s="212">
        <v>0</v>
      </c>
      <c r="O68" s="132">
        <v>-7586000</v>
      </c>
      <c r="P68" s="132">
        <v>-729651960</v>
      </c>
      <c r="Q68" s="132">
        <v>-1066030410</v>
      </c>
      <c r="R68" s="132">
        <v>336378450</v>
      </c>
      <c r="S68" s="132">
        <v>-729651960</v>
      </c>
    </row>
    <row r="69" spans="1:19">
      <c r="A69" s="211" t="s">
        <v>3246</v>
      </c>
      <c r="B69" s="211" t="s">
        <v>3247</v>
      </c>
      <c r="C69" s="132" t="s">
        <v>152</v>
      </c>
      <c r="D69" s="132" t="s">
        <v>152</v>
      </c>
      <c r="E69" s="132" t="s">
        <v>152</v>
      </c>
      <c r="F69" s="132" t="s">
        <v>152</v>
      </c>
      <c r="G69" s="202" t="s">
        <v>152</v>
      </c>
      <c r="H69" s="202" t="s">
        <v>152</v>
      </c>
      <c r="I69" s="132" t="s">
        <v>152</v>
      </c>
      <c r="J69" s="202" t="s">
        <v>152</v>
      </c>
      <c r="K69" s="202" t="s">
        <v>152</v>
      </c>
      <c r="L69" s="132" t="s">
        <v>152</v>
      </c>
      <c r="M69" s="202" t="s">
        <v>152</v>
      </c>
      <c r="N69" s="202" t="s">
        <v>152</v>
      </c>
      <c r="O69" s="132" t="s">
        <v>152</v>
      </c>
      <c r="P69" s="132">
        <v>-1818180</v>
      </c>
      <c r="Q69" s="132">
        <v>-1818180</v>
      </c>
      <c r="R69" s="132" t="s">
        <v>152</v>
      </c>
      <c r="S69" s="132">
        <v>-1818180</v>
      </c>
    </row>
    <row r="70" spans="1:19">
      <c r="A70" s="211" t="s">
        <v>3248</v>
      </c>
      <c r="B70" s="211" t="s">
        <v>3249</v>
      </c>
      <c r="C70" s="132">
        <v>-91193</v>
      </c>
      <c r="D70" s="132" t="s">
        <v>152</v>
      </c>
      <c r="E70" s="132" t="s">
        <v>152</v>
      </c>
      <c r="F70" s="132" t="s">
        <v>152</v>
      </c>
      <c r="G70" s="202" t="s">
        <v>152</v>
      </c>
      <c r="H70" s="202" t="s">
        <v>152</v>
      </c>
      <c r="I70" s="132" t="s">
        <v>152</v>
      </c>
      <c r="J70" s="202" t="s">
        <v>152</v>
      </c>
      <c r="K70" s="202" t="s">
        <v>152</v>
      </c>
      <c r="L70" s="132" t="s">
        <v>152</v>
      </c>
      <c r="M70" s="202" t="s">
        <v>152</v>
      </c>
      <c r="N70" s="202" t="s">
        <v>152</v>
      </c>
      <c r="O70" s="132" t="s">
        <v>152</v>
      </c>
      <c r="P70" s="132">
        <v>-337024956</v>
      </c>
      <c r="Q70" s="132">
        <v>-337116149</v>
      </c>
      <c r="R70" s="132">
        <v>91193</v>
      </c>
      <c r="S70" s="132">
        <v>-337024956</v>
      </c>
    </row>
    <row r="71" spans="1:19">
      <c r="A71" s="211" t="s">
        <v>3250</v>
      </c>
      <c r="B71" s="211" t="s">
        <v>3251</v>
      </c>
      <c r="C71" s="132" t="s">
        <v>152</v>
      </c>
      <c r="D71" s="132" t="s">
        <v>152</v>
      </c>
      <c r="E71" s="132" t="s">
        <v>152</v>
      </c>
      <c r="F71" s="132" t="s">
        <v>152</v>
      </c>
      <c r="G71" s="202" t="s">
        <v>152</v>
      </c>
      <c r="H71" s="202" t="s">
        <v>152</v>
      </c>
      <c r="I71" s="132" t="s">
        <v>152</v>
      </c>
      <c r="J71" s="202" t="s">
        <v>152</v>
      </c>
      <c r="K71" s="202" t="s">
        <v>152</v>
      </c>
      <c r="L71" s="132" t="s">
        <v>152</v>
      </c>
      <c r="M71" s="202" t="s">
        <v>152</v>
      </c>
      <c r="N71" s="202" t="s">
        <v>152</v>
      </c>
      <c r="O71" s="132" t="s">
        <v>152</v>
      </c>
      <c r="P71" s="132">
        <v>-1279823535</v>
      </c>
      <c r="Q71" s="132">
        <v>-1279823535</v>
      </c>
      <c r="R71" s="132" t="s">
        <v>152</v>
      </c>
      <c r="S71" s="132">
        <v>-1279823535</v>
      </c>
    </row>
    <row r="72" spans="1:19">
      <c r="A72" s="211" t="s">
        <v>3252</v>
      </c>
      <c r="B72" s="211" t="s">
        <v>3253</v>
      </c>
      <c r="C72" s="132">
        <v>-40000</v>
      </c>
      <c r="D72" s="132">
        <v>-11111667</v>
      </c>
      <c r="E72" s="212">
        <v>0</v>
      </c>
      <c r="F72" s="132">
        <v>-2270020</v>
      </c>
      <c r="G72" s="202" t="s">
        <v>152</v>
      </c>
      <c r="H72" s="202" t="s">
        <v>152</v>
      </c>
      <c r="I72" s="132" t="s">
        <v>152</v>
      </c>
      <c r="J72" s="202">
        <v>-4506547.05</v>
      </c>
      <c r="K72" s="212">
        <v>0</v>
      </c>
      <c r="L72" s="132">
        <v>-137958753</v>
      </c>
      <c r="M72" s="202">
        <v>-61521</v>
      </c>
      <c r="N72" s="212">
        <v>0</v>
      </c>
      <c r="O72" s="132">
        <v>-1978020</v>
      </c>
      <c r="P72" s="132">
        <v>-54857426</v>
      </c>
      <c r="Q72" s="132">
        <v>-197104219</v>
      </c>
      <c r="R72" s="132">
        <v>142246793</v>
      </c>
      <c r="S72" s="132">
        <v>-54857426</v>
      </c>
    </row>
    <row r="73" spans="1:19">
      <c r="A73" s="211" t="s">
        <v>3254</v>
      </c>
      <c r="B73" s="211" t="s">
        <v>3255</v>
      </c>
      <c r="C73" s="132" t="s">
        <v>152</v>
      </c>
      <c r="D73" s="132" t="s">
        <v>152</v>
      </c>
      <c r="E73" s="132" t="s">
        <v>152</v>
      </c>
      <c r="F73" s="132" t="s">
        <v>152</v>
      </c>
      <c r="G73" s="202" t="s">
        <v>152</v>
      </c>
      <c r="H73" s="202" t="s">
        <v>152</v>
      </c>
      <c r="I73" s="132" t="s">
        <v>152</v>
      </c>
      <c r="J73" s="202" t="s">
        <v>152</v>
      </c>
      <c r="K73" s="202" t="s">
        <v>152</v>
      </c>
      <c r="L73" s="132" t="s">
        <v>152</v>
      </c>
      <c r="M73" s="202" t="s">
        <v>152</v>
      </c>
      <c r="N73" s="202" t="s">
        <v>152</v>
      </c>
      <c r="O73" s="132" t="s">
        <v>152</v>
      </c>
      <c r="P73" s="132">
        <v>-142251828</v>
      </c>
      <c r="Q73" s="132">
        <v>-142251828</v>
      </c>
      <c r="R73" s="132" t="s">
        <v>152</v>
      </c>
      <c r="S73" s="132">
        <v>-142251828</v>
      </c>
    </row>
    <row r="74" spans="1:19">
      <c r="A74" s="211" t="s">
        <v>3256</v>
      </c>
      <c r="B74" s="211" t="s">
        <v>3257</v>
      </c>
      <c r="C74" s="132">
        <v>3067694</v>
      </c>
      <c r="D74" s="132">
        <v>-585715100</v>
      </c>
      <c r="E74" s="212">
        <v>0</v>
      </c>
      <c r="F74" s="132">
        <v>-155338370</v>
      </c>
      <c r="G74" s="202">
        <v>-17588479.440000001</v>
      </c>
      <c r="H74" s="212">
        <v>0</v>
      </c>
      <c r="I74" s="132">
        <v>-67190226</v>
      </c>
      <c r="J74" s="202">
        <v>-85752590.260000005</v>
      </c>
      <c r="K74" s="212">
        <v>0</v>
      </c>
      <c r="L74" s="132">
        <v>-2601976331</v>
      </c>
      <c r="M74" s="202">
        <v>-927111.19</v>
      </c>
      <c r="N74" s="212">
        <v>0</v>
      </c>
      <c r="O74" s="132">
        <v>-27523328</v>
      </c>
      <c r="P74" s="132">
        <v>-1320695559</v>
      </c>
      <c r="Q74" s="132">
        <v>-4169656120</v>
      </c>
      <c r="R74" s="132">
        <v>2848960561</v>
      </c>
      <c r="S74" s="132">
        <v>-1320695559</v>
      </c>
    </row>
    <row r="75" spans="1:19">
      <c r="A75" s="211" t="s">
        <v>3258</v>
      </c>
      <c r="B75" s="211" t="s">
        <v>3259</v>
      </c>
      <c r="C75" s="132" t="s">
        <v>152</v>
      </c>
      <c r="D75" s="132">
        <v>0</v>
      </c>
      <c r="E75" s="132" t="s">
        <v>152</v>
      </c>
      <c r="F75" s="132">
        <v>30449119</v>
      </c>
      <c r="G75" s="202">
        <v>0</v>
      </c>
      <c r="H75" s="202" t="s">
        <v>152</v>
      </c>
      <c r="I75" s="132">
        <v>-5266747</v>
      </c>
      <c r="J75" s="202">
        <v>6474017.4199999999</v>
      </c>
      <c r="K75" s="212">
        <v>0</v>
      </c>
      <c r="L75" s="132">
        <v>65361054</v>
      </c>
      <c r="M75" s="202">
        <v>0</v>
      </c>
      <c r="N75" s="202" t="s">
        <v>152</v>
      </c>
      <c r="O75" s="132">
        <v>-2494651</v>
      </c>
      <c r="P75" s="132">
        <v>86232799</v>
      </c>
      <c r="Q75" s="132">
        <v>174281574</v>
      </c>
      <c r="R75" s="132">
        <v>-88048775</v>
      </c>
      <c r="S75" s="132">
        <v>86232799</v>
      </c>
    </row>
    <row r="76" spans="1:19">
      <c r="A76" s="211" t="s">
        <v>3260</v>
      </c>
      <c r="B76" s="211" t="s">
        <v>3261</v>
      </c>
      <c r="C76" s="132" t="s">
        <v>152</v>
      </c>
      <c r="D76" s="132" t="s">
        <v>152</v>
      </c>
      <c r="E76" s="132" t="s">
        <v>152</v>
      </c>
      <c r="F76" s="132" t="s">
        <v>152</v>
      </c>
      <c r="G76" s="202" t="s">
        <v>152</v>
      </c>
      <c r="H76" s="202" t="s">
        <v>152</v>
      </c>
      <c r="I76" s="132" t="s">
        <v>152</v>
      </c>
      <c r="J76" s="202" t="s">
        <v>152</v>
      </c>
      <c r="K76" s="202" t="s">
        <v>152</v>
      </c>
      <c r="L76" s="132" t="s">
        <v>152</v>
      </c>
      <c r="M76" s="202" t="s">
        <v>152</v>
      </c>
      <c r="N76" s="202" t="s">
        <v>152</v>
      </c>
      <c r="O76" s="132" t="s">
        <v>152</v>
      </c>
      <c r="P76" s="132">
        <v>-9772000</v>
      </c>
      <c r="Q76" s="132">
        <v>-9772000</v>
      </c>
      <c r="R76" s="132" t="s">
        <v>152</v>
      </c>
      <c r="S76" s="132">
        <v>-9772000</v>
      </c>
    </row>
    <row r="77" spans="1:19">
      <c r="A77" s="211" t="s">
        <v>3262</v>
      </c>
      <c r="B77" s="211" t="s">
        <v>3263</v>
      </c>
      <c r="C77" s="132" t="s">
        <v>152</v>
      </c>
      <c r="D77" s="132" t="s">
        <v>152</v>
      </c>
      <c r="E77" s="132" t="s">
        <v>152</v>
      </c>
      <c r="F77" s="132" t="s">
        <v>152</v>
      </c>
      <c r="G77" s="202" t="s">
        <v>152</v>
      </c>
      <c r="H77" s="202" t="s">
        <v>152</v>
      </c>
      <c r="I77" s="132" t="s">
        <v>152</v>
      </c>
      <c r="J77" s="202">
        <v>-22591.25</v>
      </c>
      <c r="K77" s="212">
        <v>32.823599999999999</v>
      </c>
      <c r="L77" s="132">
        <v>-741526</v>
      </c>
      <c r="M77" s="202" t="s">
        <v>152</v>
      </c>
      <c r="N77" s="202" t="s">
        <v>152</v>
      </c>
      <c r="O77" s="132" t="s">
        <v>152</v>
      </c>
      <c r="P77" s="132" t="s">
        <v>152</v>
      </c>
      <c r="Q77" s="132">
        <v>-741526</v>
      </c>
      <c r="R77" s="132" t="s">
        <v>152</v>
      </c>
      <c r="S77" s="132">
        <v>-741526</v>
      </c>
    </row>
    <row r="78" spans="1:19">
      <c r="A78" s="211" t="s">
        <v>3264</v>
      </c>
      <c r="B78" s="211" t="s">
        <v>3265</v>
      </c>
      <c r="C78" s="132" t="s">
        <v>152</v>
      </c>
      <c r="D78" s="132" t="s">
        <v>152</v>
      </c>
      <c r="E78" s="132" t="s">
        <v>152</v>
      </c>
      <c r="F78" s="132" t="s">
        <v>152</v>
      </c>
      <c r="G78" s="202">
        <v>494529.43</v>
      </c>
      <c r="H78" s="212">
        <v>4.2214999999999998</v>
      </c>
      <c r="I78" s="132">
        <v>2087656</v>
      </c>
      <c r="J78" s="202">
        <v>111226.68</v>
      </c>
      <c r="K78" s="212">
        <v>32.823599999999999</v>
      </c>
      <c r="L78" s="132">
        <v>3650860</v>
      </c>
      <c r="M78" s="202" t="s">
        <v>152</v>
      </c>
      <c r="N78" s="202" t="s">
        <v>152</v>
      </c>
      <c r="O78" s="132" t="s">
        <v>152</v>
      </c>
      <c r="P78" s="132">
        <v>1687266</v>
      </c>
      <c r="Q78" s="132">
        <v>7425782</v>
      </c>
      <c r="R78" s="132" t="s">
        <v>152</v>
      </c>
      <c r="S78" s="132">
        <v>7425782</v>
      </c>
    </row>
    <row r="79" spans="1:19">
      <c r="A79" s="211" t="s">
        <v>3266</v>
      </c>
      <c r="B79" s="211" t="s">
        <v>3267</v>
      </c>
      <c r="C79" s="132">
        <v>-947619</v>
      </c>
      <c r="D79" s="132">
        <v>-1149225734</v>
      </c>
      <c r="E79" s="212">
        <v>0.21840000000000001</v>
      </c>
      <c r="F79" s="132">
        <v>-250990900</v>
      </c>
      <c r="G79" s="202">
        <v>-14654671.52</v>
      </c>
      <c r="H79" s="212">
        <v>4.2214999999999998</v>
      </c>
      <c r="I79" s="132">
        <v>-61864696</v>
      </c>
      <c r="J79" s="202">
        <v>-73344990.030000001</v>
      </c>
      <c r="K79" s="212">
        <v>32.823599999999999</v>
      </c>
      <c r="L79" s="132">
        <v>-2407446615</v>
      </c>
      <c r="M79" s="202">
        <v>-3423356.1</v>
      </c>
      <c r="N79" s="212">
        <v>32.823599999999999</v>
      </c>
      <c r="O79" s="132">
        <v>-112366871</v>
      </c>
      <c r="P79" s="132">
        <v>-496635139</v>
      </c>
      <c r="Q79" s="132">
        <v>-3330251840</v>
      </c>
      <c r="R79" s="132">
        <v>-1</v>
      </c>
      <c r="S79" s="132">
        <v>-3330251841</v>
      </c>
    </row>
    <row r="80" spans="1:19" s="219" customFormat="1">
      <c r="A80" s="215">
        <v>421007</v>
      </c>
      <c r="B80" s="215" t="s">
        <v>167</v>
      </c>
      <c r="C80" s="216">
        <v>-285000</v>
      </c>
      <c r="D80" s="216" t="s">
        <v>152</v>
      </c>
      <c r="E80" s="216" t="s">
        <v>152</v>
      </c>
      <c r="F80" s="216" t="s">
        <v>152</v>
      </c>
      <c r="G80" s="217">
        <v>-10233747.619999999</v>
      </c>
      <c r="H80" s="218">
        <v>4.2214999999999998</v>
      </c>
      <c r="I80" s="216">
        <v>-43201766</v>
      </c>
      <c r="J80" s="217">
        <v>-1172972.3899999999</v>
      </c>
      <c r="K80" s="218">
        <v>32.823599999999999</v>
      </c>
      <c r="L80" s="216">
        <v>-38501177</v>
      </c>
      <c r="M80" s="217" t="s">
        <v>152</v>
      </c>
      <c r="N80" s="217" t="s">
        <v>152</v>
      </c>
      <c r="O80" s="216" t="s">
        <v>152</v>
      </c>
      <c r="P80" s="216">
        <v>-116653299</v>
      </c>
      <c r="Q80" s="216">
        <v>-198641242</v>
      </c>
      <c r="R80" s="216">
        <v>117679440</v>
      </c>
      <c r="S80" s="216">
        <v>-80961802</v>
      </c>
    </row>
    <row r="81" spans="1:19">
      <c r="A81" s="211" t="s">
        <v>705</v>
      </c>
      <c r="B81" s="211" t="s">
        <v>706</v>
      </c>
      <c r="C81" s="132">
        <v>947619</v>
      </c>
      <c r="D81" s="132">
        <v>65545408</v>
      </c>
      <c r="E81" s="212">
        <v>0.21840000000000001</v>
      </c>
      <c r="F81" s="132">
        <v>14315117</v>
      </c>
      <c r="G81" s="202">
        <v>-19388.21</v>
      </c>
      <c r="H81" s="212">
        <v>4.2214999999999998</v>
      </c>
      <c r="I81" s="132">
        <v>-81847</v>
      </c>
      <c r="J81" s="202">
        <v>-5572219.7400000002</v>
      </c>
      <c r="K81" s="212">
        <v>32.823599999999999</v>
      </c>
      <c r="L81" s="132">
        <v>-182900312</v>
      </c>
      <c r="M81" s="202">
        <v>-56544.09</v>
      </c>
      <c r="N81" s="212">
        <v>32.823599999999999</v>
      </c>
      <c r="O81" s="132">
        <v>-1855981</v>
      </c>
      <c r="P81" s="132">
        <v>-2598931</v>
      </c>
      <c r="Q81" s="132">
        <v>-172174335</v>
      </c>
      <c r="R81" s="132" t="s">
        <v>152</v>
      </c>
      <c r="S81" s="132">
        <v>-172174335</v>
      </c>
    </row>
    <row r="82" spans="1:19" s="219" customFormat="1">
      <c r="A82" s="215" t="s">
        <v>168</v>
      </c>
      <c r="B82" s="215" t="s">
        <v>201</v>
      </c>
      <c r="C82" s="216" t="s">
        <v>152</v>
      </c>
      <c r="D82" s="216" t="s">
        <v>152</v>
      </c>
      <c r="E82" s="216" t="s">
        <v>152</v>
      </c>
      <c r="F82" s="216" t="s">
        <v>152</v>
      </c>
      <c r="G82" s="217" t="s">
        <v>152</v>
      </c>
      <c r="H82" s="217" t="s">
        <v>152</v>
      </c>
      <c r="I82" s="216" t="s">
        <v>152</v>
      </c>
      <c r="J82" s="217" t="s">
        <v>152</v>
      </c>
      <c r="K82" s="217" t="s">
        <v>152</v>
      </c>
      <c r="L82" s="216" t="s">
        <v>152</v>
      </c>
      <c r="M82" s="217" t="s">
        <v>152</v>
      </c>
      <c r="N82" s="217" t="s">
        <v>152</v>
      </c>
      <c r="O82" s="216" t="s">
        <v>152</v>
      </c>
      <c r="P82" s="216">
        <v>1515865</v>
      </c>
      <c r="Q82" s="216">
        <v>1515865</v>
      </c>
      <c r="R82" s="216" t="s">
        <v>152</v>
      </c>
      <c r="S82" s="216">
        <v>1515865</v>
      </c>
    </row>
    <row r="83" spans="1:19">
      <c r="A83" s="211" t="s">
        <v>3268</v>
      </c>
      <c r="B83" s="211" t="s">
        <v>3269</v>
      </c>
      <c r="C83" s="132">
        <v>432171</v>
      </c>
      <c r="D83" s="132">
        <v>319933904</v>
      </c>
      <c r="E83" s="212">
        <v>0.21840000000000001</v>
      </c>
      <c r="F83" s="132">
        <v>69873565</v>
      </c>
      <c r="G83" s="202">
        <v>2659400.1800000002</v>
      </c>
      <c r="H83" s="212">
        <v>4.2214999999999998</v>
      </c>
      <c r="I83" s="132">
        <v>11226658</v>
      </c>
      <c r="J83" s="202">
        <v>48669441.960000001</v>
      </c>
      <c r="K83" s="212">
        <v>32.823599999999999</v>
      </c>
      <c r="L83" s="132">
        <v>1597506295</v>
      </c>
      <c r="M83" s="202">
        <v>1036932.66</v>
      </c>
      <c r="N83" s="212">
        <v>32.823599999999999</v>
      </c>
      <c r="O83" s="132">
        <v>34035863</v>
      </c>
      <c r="P83" s="132">
        <v>305048930</v>
      </c>
      <c r="Q83" s="132">
        <v>2018123482</v>
      </c>
      <c r="R83" s="132" t="s">
        <v>152</v>
      </c>
      <c r="S83" s="132">
        <v>2018123482</v>
      </c>
    </row>
    <row r="84" spans="1:19">
      <c r="A84" s="211" t="s">
        <v>3270</v>
      </c>
      <c r="B84" s="211" t="s">
        <v>3271</v>
      </c>
      <c r="C84" s="132" t="s">
        <v>152</v>
      </c>
      <c r="D84" s="132" t="s">
        <v>152</v>
      </c>
      <c r="E84" s="132" t="s">
        <v>152</v>
      </c>
      <c r="F84" s="132" t="s">
        <v>152</v>
      </c>
      <c r="G84" s="202" t="s">
        <v>152</v>
      </c>
      <c r="H84" s="202" t="s">
        <v>152</v>
      </c>
      <c r="I84" s="132" t="s">
        <v>152</v>
      </c>
      <c r="J84" s="202" t="s">
        <v>152</v>
      </c>
      <c r="K84" s="202" t="s">
        <v>152</v>
      </c>
      <c r="L84" s="132" t="s">
        <v>152</v>
      </c>
      <c r="M84" s="202" t="s">
        <v>152</v>
      </c>
      <c r="N84" s="202" t="s">
        <v>152</v>
      </c>
      <c r="O84" s="132" t="s">
        <v>152</v>
      </c>
      <c r="P84" s="132">
        <v>2080029</v>
      </c>
      <c r="Q84" s="132">
        <v>2080029</v>
      </c>
      <c r="R84" s="132" t="s">
        <v>152</v>
      </c>
      <c r="S84" s="132">
        <v>2080029</v>
      </c>
    </row>
    <row r="85" spans="1:19">
      <c r="A85" s="211" t="s">
        <v>3272</v>
      </c>
      <c r="B85" s="211" t="s">
        <v>3273</v>
      </c>
      <c r="C85" s="132">
        <v>17108</v>
      </c>
      <c r="D85" s="132">
        <v>33196251</v>
      </c>
      <c r="E85" s="212">
        <v>0.21840000000000001</v>
      </c>
      <c r="F85" s="132">
        <v>7250061</v>
      </c>
      <c r="G85" s="202" t="s">
        <v>152</v>
      </c>
      <c r="H85" s="202" t="s">
        <v>152</v>
      </c>
      <c r="I85" s="132" t="s">
        <v>152</v>
      </c>
      <c r="J85" s="202">
        <v>6806815.8799999999</v>
      </c>
      <c r="K85" s="212">
        <v>32.823599999999999</v>
      </c>
      <c r="L85" s="132">
        <v>223424202</v>
      </c>
      <c r="M85" s="202" t="s">
        <v>152</v>
      </c>
      <c r="N85" s="202" t="s">
        <v>152</v>
      </c>
      <c r="O85" s="132" t="s">
        <v>152</v>
      </c>
      <c r="P85" s="132">
        <v>7345693</v>
      </c>
      <c r="Q85" s="132">
        <v>238037064</v>
      </c>
      <c r="R85" s="132" t="s">
        <v>152</v>
      </c>
      <c r="S85" s="132">
        <v>238037064</v>
      </c>
    </row>
    <row r="86" spans="1:19">
      <c r="A86" s="211" t="s">
        <v>3274</v>
      </c>
      <c r="B86" s="211" t="s">
        <v>3275</v>
      </c>
      <c r="C86" s="132" t="s">
        <v>152</v>
      </c>
      <c r="D86" s="132" t="s">
        <v>152</v>
      </c>
      <c r="E86" s="132" t="s">
        <v>152</v>
      </c>
      <c r="F86" s="132" t="s">
        <v>152</v>
      </c>
      <c r="G86" s="202" t="s">
        <v>152</v>
      </c>
      <c r="H86" s="202" t="s">
        <v>152</v>
      </c>
      <c r="I86" s="132" t="s">
        <v>152</v>
      </c>
      <c r="J86" s="202">
        <v>206851.7</v>
      </c>
      <c r="K86" s="212">
        <v>32.823599999999999</v>
      </c>
      <c r="L86" s="132">
        <v>6789617</v>
      </c>
      <c r="M86" s="202" t="s">
        <v>152</v>
      </c>
      <c r="N86" s="202" t="s">
        <v>152</v>
      </c>
      <c r="O86" s="132" t="s">
        <v>152</v>
      </c>
      <c r="P86" s="132" t="s">
        <v>152</v>
      </c>
      <c r="Q86" s="132">
        <v>6789617</v>
      </c>
      <c r="R86" s="132" t="s">
        <v>152</v>
      </c>
      <c r="S86" s="132">
        <v>6789617</v>
      </c>
    </row>
    <row r="87" spans="1:19">
      <c r="A87" s="211" t="s">
        <v>3276</v>
      </c>
      <c r="B87" s="211" t="s">
        <v>3277</v>
      </c>
      <c r="C87" s="132" t="s">
        <v>152</v>
      </c>
      <c r="D87" s="132" t="s">
        <v>152</v>
      </c>
      <c r="E87" s="132" t="s">
        <v>152</v>
      </c>
      <c r="F87" s="132" t="s">
        <v>152</v>
      </c>
      <c r="G87" s="202" t="s">
        <v>152</v>
      </c>
      <c r="H87" s="202" t="s">
        <v>152</v>
      </c>
      <c r="I87" s="132" t="s">
        <v>152</v>
      </c>
      <c r="J87" s="202">
        <v>2482820.58</v>
      </c>
      <c r="K87" s="212">
        <v>32.823599999999999</v>
      </c>
      <c r="L87" s="132">
        <v>81495110</v>
      </c>
      <c r="M87" s="202" t="s">
        <v>152</v>
      </c>
      <c r="N87" s="202" t="s">
        <v>152</v>
      </c>
      <c r="O87" s="132" t="s">
        <v>152</v>
      </c>
      <c r="P87" s="132">
        <v>1976257</v>
      </c>
      <c r="Q87" s="132">
        <v>83471367</v>
      </c>
      <c r="R87" s="132" t="s">
        <v>152</v>
      </c>
      <c r="S87" s="132">
        <v>83471367</v>
      </c>
    </row>
    <row r="88" spans="1:19">
      <c r="A88" s="211" t="s">
        <v>3278</v>
      </c>
      <c r="B88" s="211" t="s">
        <v>3279</v>
      </c>
      <c r="C88" s="132" t="s">
        <v>152</v>
      </c>
      <c r="D88" s="132">
        <v>46876886</v>
      </c>
      <c r="E88" s="212">
        <v>0.21840000000000001</v>
      </c>
      <c r="F88" s="132">
        <v>10237912</v>
      </c>
      <c r="G88" s="202">
        <v>202681.67</v>
      </c>
      <c r="H88" s="212">
        <v>4.2214999999999998</v>
      </c>
      <c r="I88" s="132">
        <v>855621</v>
      </c>
      <c r="J88" s="202">
        <v>12158.94</v>
      </c>
      <c r="K88" s="212">
        <v>32.823599999999999</v>
      </c>
      <c r="L88" s="132">
        <v>399100</v>
      </c>
      <c r="M88" s="202" t="s">
        <v>152</v>
      </c>
      <c r="N88" s="202" t="s">
        <v>152</v>
      </c>
      <c r="O88" s="132" t="s">
        <v>152</v>
      </c>
      <c r="P88" s="132">
        <v>3919290</v>
      </c>
      <c r="Q88" s="132">
        <v>15411923</v>
      </c>
      <c r="R88" s="132" t="s">
        <v>152</v>
      </c>
      <c r="S88" s="132">
        <v>15411923</v>
      </c>
    </row>
    <row r="89" spans="1:19">
      <c r="A89" s="211" t="s">
        <v>3280</v>
      </c>
      <c r="B89" s="211" t="s">
        <v>3281</v>
      </c>
      <c r="C89" s="132">
        <v>43112</v>
      </c>
      <c r="D89" s="132" t="s">
        <v>152</v>
      </c>
      <c r="E89" s="132" t="s">
        <v>152</v>
      </c>
      <c r="F89" s="132" t="s">
        <v>152</v>
      </c>
      <c r="G89" s="202" t="s">
        <v>152</v>
      </c>
      <c r="H89" s="202" t="s">
        <v>152</v>
      </c>
      <c r="I89" s="132" t="s">
        <v>152</v>
      </c>
      <c r="J89" s="202">
        <v>392622.23</v>
      </c>
      <c r="K89" s="212">
        <v>32.823599999999999</v>
      </c>
      <c r="L89" s="132">
        <v>12887275</v>
      </c>
      <c r="M89" s="202" t="s">
        <v>152</v>
      </c>
      <c r="N89" s="202" t="s">
        <v>152</v>
      </c>
      <c r="O89" s="132" t="s">
        <v>152</v>
      </c>
      <c r="P89" s="132">
        <v>21632459</v>
      </c>
      <c r="Q89" s="132">
        <v>34562846</v>
      </c>
      <c r="R89" s="132" t="s">
        <v>152</v>
      </c>
      <c r="S89" s="132">
        <v>34562846</v>
      </c>
    </row>
    <row r="90" spans="1:19">
      <c r="A90" s="211" t="s">
        <v>3282</v>
      </c>
      <c r="B90" s="211" t="s">
        <v>3283</v>
      </c>
      <c r="C90" s="132">
        <v>8206</v>
      </c>
      <c r="D90" s="132">
        <v>16977182</v>
      </c>
      <c r="E90" s="212">
        <v>0.21840000000000001</v>
      </c>
      <c r="F90" s="132">
        <v>3707817</v>
      </c>
      <c r="G90" s="202" t="s">
        <v>152</v>
      </c>
      <c r="H90" s="202" t="s">
        <v>152</v>
      </c>
      <c r="I90" s="132" t="s">
        <v>152</v>
      </c>
      <c r="J90" s="202">
        <v>896367.49</v>
      </c>
      <c r="K90" s="212">
        <v>32.823599999999999</v>
      </c>
      <c r="L90" s="132">
        <v>29422008</v>
      </c>
      <c r="M90" s="202" t="s">
        <v>152</v>
      </c>
      <c r="N90" s="202" t="s">
        <v>152</v>
      </c>
      <c r="O90" s="132" t="s">
        <v>152</v>
      </c>
      <c r="P90" s="132">
        <v>4273027</v>
      </c>
      <c r="Q90" s="132">
        <v>37411058</v>
      </c>
      <c r="R90" s="132" t="s">
        <v>152</v>
      </c>
      <c r="S90" s="132">
        <v>37411058</v>
      </c>
    </row>
    <row r="91" spans="1:19">
      <c r="A91" s="211" t="s">
        <v>3284</v>
      </c>
      <c r="B91" s="211" t="s">
        <v>3285</v>
      </c>
      <c r="C91" s="132">
        <v>21000</v>
      </c>
      <c r="D91" s="132" t="s">
        <v>152</v>
      </c>
      <c r="E91" s="132" t="s">
        <v>152</v>
      </c>
      <c r="F91" s="132" t="s">
        <v>152</v>
      </c>
      <c r="G91" s="202" t="s">
        <v>152</v>
      </c>
      <c r="H91" s="202" t="s">
        <v>152</v>
      </c>
      <c r="I91" s="132" t="s">
        <v>152</v>
      </c>
      <c r="J91" s="202" t="s">
        <v>152</v>
      </c>
      <c r="K91" s="202" t="s">
        <v>152</v>
      </c>
      <c r="L91" s="132" t="s">
        <v>152</v>
      </c>
      <c r="M91" s="202" t="s">
        <v>152</v>
      </c>
      <c r="N91" s="202" t="s">
        <v>152</v>
      </c>
      <c r="O91" s="132" t="s">
        <v>152</v>
      </c>
      <c r="P91" s="132">
        <v>15438934</v>
      </c>
      <c r="Q91" s="132">
        <v>15459934</v>
      </c>
      <c r="R91" s="132" t="s">
        <v>152</v>
      </c>
      <c r="S91" s="132">
        <v>15459934</v>
      </c>
    </row>
    <row r="92" spans="1:19">
      <c r="A92" s="211" t="s">
        <v>3286</v>
      </c>
      <c r="B92" s="211" t="s">
        <v>3287</v>
      </c>
      <c r="C92" s="132">
        <v>65012</v>
      </c>
      <c r="D92" s="132">
        <v>27253450</v>
      </c>
      <c r="E92" s="212">
        <v>0.21840000000000001</v>
      </c>
      <c r="F92" s="132">
        <v>5952153</v>
      </c>
      <c r="G92" s="202">
        <v>3728.05</v>
      </c>
      <c r="H92" s="212">
        <v>4.2214999999999998</v>
      </c>
      <c r="I92" s="132">
        <v>15738</v>
      </c>
      <c r="J92" s="202">
        <v>2930670.67</v>
      </c>
      <c r="K92" s="212">
        <v>32.823599999999999</v>
      </c>
      <c r="L92" s="132">
        <v>96195162</v>
      </c>
      <c r="M92" s="202">
        <v>62424.43</v>
      </c>
      <c r="N92" s="212">
        <v>32.823599999999999</v>
      </c>
      <c r="O92" s="132">
        <v>2048995</v>
      </c>
      <c r="P92" s="132">
        <v>37321440</v>
      </c>
      <c r="Q92" s="132">
        <v>141598500</v>
      </c>
      <c r="R92" s="132" t="s">
        <v>152</v>
      </c>
      <c r="S92" s="132">
        <v>141598500</v>
      </c>
    </row>
    <row r="93" spans="1:19">
      <c r="A93" s="211" t="s">
        <v>3288</v>
      </c>
      <c r="B93" s="211" t="s">
        <v>3289</v>
      </c>
      <c r="C93" s="132">
        <v>32970</v>
      </c>
      <c r="D93" s="132">
        <v>37888954</v>
      </c>
      <c r="E93" s="212">
        <v>0.21840000000000001</v>
      </c>
      <c r="F93" s="132">
        <v>8274948</v>
      </c>
      <c r="G93" s="202">
        <v>150793.15</v>
      </c>
      <c r="H93" s="212">
        <v>4.2214999999999998</v>
      </c>
      <c r="I93" s="132">
        <v>636573</v>
      </c>
      <c r="J93" s="202">
        <v>4681898.53</v>
      </c>
      <c r="K93" s="212">
        <v>32.823599999999999</v>
      </c>
      <c r="L93" s="132">
        <v>153676765</v>
      </c>
      <c r="M93" s="202">
        <v>5608.28</v>
      </c>
      <c r="N93" s="212">
        <v>32.823599999999999</v>
      </c>
      <c r="O93" s="132">
        <v>184084</v>
      </c>
      <c r="P93" s="132">
        <v>20080354</v>
      </c>
      <c r="Q93" s="132">
        <v>182885694</v>
      </c>
      <c r="R93" s="132" t="s">
        <v>152</v>
      </c>
      <c r="S93" s="132">
        <v>182885694</v>
      </c>
    </row>
    <row r="94" spans="1:19">
      <c r="A94" s="211" t="s">
        <v>3290</v>
      </c>
      <c r="B94" s="211" t="s">
        <v>3291</v>
      </c>
      <c r="C94" s="132">
        <v>4904</v>
      </c>
      <c r="D94" s="132">
        <v>1627500</v>
      </c>
      <c r="E94" s="212">
        <v>0.21840000000000001</v>
      </c>
      <c r="F94" s="132">
        <v>355446</v>
      </c>
      <c r="G94" s="202">
        <v>44557.43</v>
      </c>
      <c r="H94" s="212">
        <v>4.2214999999999998</v>
      </c>
      <c r="I94" s="132">
        <v>188099</v>
      </c>
      <c r="J94" s="202">
        <v>408829.34</v>
      </c>
      <c r="K94" s="212">
        <v>32.823599999999999</v>
      </c>
      <c r="L94" s="132">
        <v>13419251</v>
      </c>
      <c r="M94" s="202" t="s">
        <v>152</v>
      </c>
      <c r="N94" s="202" t="s">
        <v>152</v>
      </c>
      <c r="O94" s="132" t="s">
        <v>152</v>
      </c>
      <c r="P94" s="132" t="s">
        <v>152</v>
      </c>
      <c r="Q94" s="132">
        <v>13967700</v>
      </c>
      <c r="R94" s="132" t="s">
        <v>152</v>
      </c>
      <c r="S94" s="132">
        <v>13967700</v>
      </c>
    </row>
    <row r="95" spans="1:19">
      <c r="A95" s="211" t="s">
        <v>3292</v>
      </c>
      <c r="B95" s="211" t="s">
        <v>3293</v>
      </c>
      <c r="C95" s="132" t="s">
        <v>152</v>
      </c>
      <c r="D95" s="132">
        <v>4217022</v>
      </c>
      <c r="E95" s="212">
        <v>0.21840000000000001</v>
      </c>
      <c r="F95" s="132">
        <v>920998</v>
      </c>
      <c r="G95" s="202" t="s">
        <v>152</v>
      </c>
      <c r="H95" s="202" t="s">
        <v>152</v>
      </c>
      <c r="I95" s="132" t="s">
        <v>152</v>
      </c>
      <c r="J95" s="202" t="s">
        <v>152</v>
      </c>
      <c r="K95" s="202" t="s">
        <v>152</v>
      </c>
      <c r="L95" s="132" t="s">
        <v>152</v>
      </c>
      <c r="M95" s="202" t="s">
        <v>152</v>
      </c>
      <c r="N95" s="202" t="s">
        <v>152</v>
      </c>
      <c r="O95" s="132" t="s">
        <v>152</v>
      </c>
      <c r="P95" s="132">
        <v>15524</v>
      </c>
      <c r="Q95" s="132">
        <v>936522</v>
      </c>
      <c r="R95" s="132" t="s">
        <v>152</v>
      </c>
      <c r="S95" s="132">
        <v>936522</v>
      </c>
    </row>
    <row r="96" spans="1:19">
      <c r="A96" s="211" t="s">
        <v>3294</v>
      </c>
      <c r="B96" s="211" t="s">
        <v>3295</v>
      </c>
      <c r="C96" s="132" t="s">
        <v>152</v>
      </c>
      <c r="D96" s="132" t="s">
        <v>152</v>
      </c>
      <c r="E96" s="132" t="s">
        <v>152</v>
      </c>
      <c r="F96" s="132" t="s">
        <v>152</v>
      </c>
      <c r="G96" s="202" t="s">
        <v>152</v>
      </c>
      <c r="H96" s="202" t="s">
        <v>152</v>
      </c>
      <c r="I96" s="132" t="s">
        <v>152</v>
      </c>
      <c r="J96" s="202">
        <v>1162911.5</v>
      </c>
      <c r="K96" s="212">
        <v>32.823599999999999</v>
      </c>
      <c r="L96" s="132">
        <v>38170942</v>
      </c>
      <c r="M96" s="202" t="s">
        <v>152</v>
      </c>
      <c r="N96" s="202" t="s">
        <v>152</v>
      </c>
      <c r="O96" s="132" t="s">
        <v>152</v>
      </c>
      <c r="P96" s="132" t="s">
        <v>152</v>
      </c>
      <c r="Q96" s="132">
        <v>38170942</v>
      </c>
      <c r="R96" s="132" t="s">
        <v>152</v>
      </c>
      <c r="S96" s="132">
        <v>38170942</v>
      </c>
    </row>
    <row r="97" spans="1:19">
      <c r="A97" s="211" t="s">
        <v>3296</v>
      </c>
      <c r="B97" s="211" t="s">
        <v>3297</v>
      </c>
      <c r="C97" s="132">
        <v>4446</v>
      </c>
      <c r="D97" s="132">
        <v>15515</v>
      </c>
      <c r="E97" s="212">
        <v>0.21840000000000001</v>
      </c>
      <c r="F97" s="132">
        <v>3388</v>
      </c>
      <c r="G97" s="202">
        <v>44517.79</v>
      </c>
      <c r="H97" s="212">
        <v>4.2214999999999998</v>
      </c>
      <c r="I97" s="132">
        <v>187932</v>
      </c>
      <c r="J97" s="202">
        <v>21683.040000000001</v>
      </c>
      <c r="K97" s="212">
        <v>32.823599999999999</v>
      </c>
      <c r="L97" s="132">
        <v>711715</v>
      </c>
      <c r="M97" s="202" t="s">
        <v>152</v>
      </c>
      <c r="N97" s="202" t="s">
        <v>152</v>
      </c>
      <c r="O97" s="132" t="s">
        <v>152</v>
      </c>
      <c r="P97" s="132">
        <v>1232659</v>
      </c>
      <c r="Q97" s="132">
        <v>2140140</v>
      </c>
      <c r="R97" s="132" t="s">
        <v>152</v>
      </c>
      <c r="S97" s="132">
        <v>2140140</v>
      </c>
    </row>
    <row r="98" spans="1:19">
      <c r="A98" s="211" t="s">
        <v>3298</v>
      </c>
      <c r="B98" s="211" t="s">
        <v>3299</v>
      </c>
      <c r="C98" s="132" t="s">
        <v>152</v>
      </c>
      <c r="D98" s="132" t="s">
        <v>152</v>
      </c>
      <c r="E98" s="132" t="s">
        <v>152</v>
      </c>
      <c r="F98" s="132" t="s">
        <v>152</v>
      </c>
      <c r="G98" s="202" t="s">
        <v>152</v>
      </c>
      <c r="H98" s="202" t="s">
        <v>152</v>
      </c>
      <c r="I98" s="132" t="s">
        <v>152</v>
      </c>
      <c r="J98" s="202">
        <v>131.88</v>
      </c>
      <c r="K98" s="212">
        <v>32.823599999999999</v>
      </c>
      <c r="L98" s="132">
        <v>4329</v>
      </c>
      <c r="M98" s="202" t="s">
        <v>152</v>
      </c>
      <c r="N98" s="202" t="s">
        <v>152</v>
      </c>
      <c r="O98" s="132" t="s">
        <v>152</v>
      </c>
      <c r="P98" s="132" t="s">
        <v>152</v>
      </c>
      <c r="Q98" s="132">
        <v>4329</v>
      </c>
      <c r="R98" s="132" t="s">
        <v>152</v>
      </c>
      <c r="S98" s="132">
        <v>4329</v>
      </c>
    </row>
    <row r="99" spans="1:19">
      <c r="A99" s="211" t="s">
        <v>3300</v>
      </c>
      <c r="B99" s="211" t="s">
        <v>3301</v>
      </c>
      <c r="C99" s="132" t="s">
        <v>152</v>
      </c>
      <c r="D99" s="132">
        <v>202768</v>
      </c>
      <c r="E99" s="212">
        <v>0.21840000000000001</v>
      </c>
      <c r="F99" s="132">
        <v>44285</v>
      </c>
      <c r="G99" s="202" t="s">
        <v>152</v>
      </c>
      <c r="H99" s="202" t="s">
        <v>152</v>
      </c>
      <c r="I99" s="132" t="s">
        <v>152</v>
      </c>
      <c r="J99" s="202">
        <v>66522.11</v>
      </c>
      <c r="K99" s="212">
        <v>32.823599999999999</v>
      </c>
      <c r="L99" s="132">
        <v>2183495</v>
      </c>
      <c r="M99" s="202" t="s">
        <v>152</v>
      </c>
      <c r="N99" s="202" t="s">
        <v>152</v>
      </c>
      <c r="O99" s="132" t="s">
        <v>152</v>
      </c>
      <c r="P99" s="132" t="s">
        <v>152</v>
      </c>
      <c r="Q99" s="132">
        <v>2227780</v>
      </c>
      <c r="R99" s="132" t="s">
        <v>152</v>
      </c>
      <c r="S99" s="132">
        <v>2227780</v>
      </c>
    </row>
    <row r="100" spans="1:19">
      <c r="A100" s="211" t="s">
        <v>3302</v>
      </c>
      <c r="B100" s="211" t="s">
        <v>3303</v>
      </c>
      <c r="C100" s="132" t="s">
        <v>152</v>
      </c>
      <c r="D100" s="132" t="s">
        <v>152</v>
      </c>
      <c r="E100" s="132" t="s">
        <v>152</v>
      </c>
      <c r="F100" s="132" t="s">
        <v>152</v>
      </c>
      <c r="G100" s="202">
        <v>32641.86</v>
      </c>
      <c r="H100" s="212">
        <v>4.2214999999999998</v>
      </c>
      <c r="I100" s="132">
        <v>137798</v>
      </c>
      <c r="J100" s="202">
        <v>137.38</v>
      </c>
      <c r="K100" s="212">
        <v>32.823599999999999</v>
      </c>
      <c r="L100" s="132">
        <v>4509</v>
      </c>
      <c r="M100" s="202">
        <v>715.29</v>
      </c>
      <c r="N100" s="212">
        <v>32.823599999999999</v>
      </c>
      <c r="O100" s="132">
        <v>23478</v>
      </c>
      <c r="P100" s="132">
        <v>2474</v>
      </c>
      <c r="Q100" s="132">
        <v>168259</v>
      </c>
      <c r="R100" s="132" t="s">
        <v>152</v>
      </c>
      <c r="S100" s="132">
        <v>168259</v>
      </c>
    </row>
    <row r="101" spans="1:19">
      <c r="A101" s="211" t="s">
        <v>3304</v>
      </c>
      <c r="B101" s="211" t="s">
        <v>3305</v>
      </c>
      <c r="C101" s="132" t="s">
        <v>152</v>
      </c>
      <c r="D101" s="132" t="s">
        <v>152</v>
      </c>
      <c r="E101" s="132" t="s">
        <v>152</v>
      </c>
      <c r="F101" s="132" t="s">
        <v>152</v>
      </c>
      <c r="G101" s="202" t="s">
        <v>152</v>
      </c>
      <c r="H101" s="202" t="s">
        <v>152</v>
      </c>
      <c r="I101" s="132" t="s">
        <v>152</v>
      </c>
      <c r="J101" s="202">
        <v>401799.39</v>
      </c>
      <c r="K101" s="212">
        <v>32.823599999999999</v>
      </c>
      <c r="L101" s="132">
        <v>13188502</v>
      </c>
      <c r="M101" s="202">
        <v>73148.990000000005</v>
      </c>
      <c r="N101" s="212">
        <v>32.823599999999999</v>
      </c>
      <c r="O101" s="132">
        <v>2401013</v>
      </c>
      <c r="P101" s="132">
        <v>618242</v>
      </c>
      <c r="Q101" s="132">
        <v>16207757</v>
      </c>
      <c r="R101" s="132" t="s">
        <v>152</v>
      </c>
      <c r="S101" s="132">
        <v>16207757</v>
      </c>
    </row>
    <row r="102" spans="1:19">
      <c r="A102" s="211" t="s">
        <v>3306</v>
      </c>
      <c r="B102" s="211" t="s">
        <v>3307</v>
      </c>
      <c r="C102" s="132" t="s">
        <v>152</v>
      </c>
      <c r="D102" s="132">
        <v>12008</v>
      </c>
      <c r="E102" s="212">
        <v>0.21840000000000001</v>
      </c>
      <c r="F102" s="132">
        <v>2623</v>
      </c>
      <c r="G102" s="202" t="s">
        <v>152</v>
      </c>
      <c r="H102" s="202" t="s">
        <v>152</v>
      </c>
      <c r="I102" s="132" t="s">
        <v>152</v>
      </c>
      <c r="J102" s="202">
        <v>22869.11</v>
      </c>
      <c r="K102" s="212">
        <v>32.823599999999999</v>
      </c>
      <c r="L102" s="132">
        <v>750647</v>
      </c>
      <c r="M102" s="202" t="s">
        <v>152</v>
      </c>
      <c r="N102" s="202" t="s">
        <v>152</v>
      </c>
      <c r="O102" s="132" t="s">
        <v>152</v>
      </c>
      <c r="P102" s="132">
        <v>45543</v>
      </c>
      <c r="Q102" s="132">
        <v>798813</v>
      </c>
      <c r="R102" s="132" t="s">
        <v>152</v>
      </c>
      <c r="S102" s="132">
        <v>798813</v>
      </c>
    </row>
    <row r="103" spans="1:19">
      <c r="A103" s="211" t="s">
        <v>3308</v>
      </c>
      <c r="B103" s="211" t="s">
        <v>3309</v>
      </c>
      <c r="C103" s="132" t="s">
        <v>152</v>
      </c>
      <c r="D103" s="132" t="s">
        <v>152</v>
      </c>
      <c r="E103" s="132" t="s">
        <v>152</v>
      </c>
      <c r="F103" s="132" t="s">
        <v>152</v>
      </c>
      <c r="G103" s="202" t="s">
        <v>152</v>
      </c>
      <c r="H103" s="202" t="s">
        <v>152</v>
      </c>
      <c r="I103" s="132" t="s">
        <v>152</v>
      </c>
      <c r="J103" s="202">
        <v>5201.8500000000004</v>
      </c>
      <c r="K103" s="212">
        <v>32.823599999999999</v>
      </c>
      <c r="L103" s="132">
        <v>170743</v>
      </c>
      <c r="M103" s="202" t="s">
        <v>152</v>
      </c>
      <c r="N103" s="202" t="s">
        <v>152</v>
      </c>
      <c r="O103" s="132" t="s">
        <v>152</v>
      </c>
      <c r="P103" s="132">
        <v>101747</v>
      </c>
      <c r="Q103" s="132">
        <v>272490</v>
      </c>
      <c r="R103" s="132" t="s">
        <v>152</v>
      </c>
      <c r="S103" s="132">
        <v>272490</v>
      </c>
    </row>
    <row r="104" spans="1:19">
      <c r="A104" s="211" t="s">
        <v>3310</v>
      </c>
      <c r="B104" s="211" t="s">
        <v>3311</v>
      </c>
      <c r="C104" s="132">
        <v>4758</v>
      </c>
      <c r="D104" s="132">
        <v>308297</v>
      </c>
      <c r="E104" s="212">
        <v>0.21840000000000001</v>
      </c>
      <c r="F104" s="132">
        <v>67332</v>
      </c>
      <c r="G104" s="202" t="s">
        <v>152</v>
      </c>
      <c r="H104" s="202" t="s">
        <v>152</v>
      </c>
      <c r="I104" s="132" t="s">
        <v>152</v>
      </c>
      <c r="J104" s="202">
        <v>8001.64</v>
      </c>
      <c r="K104" s="212">
        <v>32.823599999999999</v>
      </c>
      <c r="L104" s="132">
        <v>262643</v>
      </c>
      <c r="M104" s="202">
        <v>158.99</v>
      </c>
      <c r="N104" s="212">
        <v>32.823599999999999</v>
      </c>
      <c r="O104" s="132">
        <v>5219</v>
      </c>
      <c r="P104" s="132">
        <v>327587</v>
      </c>
      <c r="Q104" s="132">
        <v>667539</v>
      </c>
      <c r="R104" s="132" t="s">
        <v>152</v>
      </c>
      <c r="S104" s="132">
        <v>667539</v>
      </c>
    </row>
    <row r="105" spans="1:19">
      <c r="A105" s="211" t="s">
        <v>3312</v>
      </c>
      <c r="B105" s="211" t="s">
        <v>3313</v>
      </c>
      <c r="C105" s="132" t="s">
        <v>152</v>
      </c>
      <c r="D105" s="132">
        <v>511195</v>
      </c>
      <c r="E105" s="212">
        <v>0.21840000000000001</v>
      </c>
      <c r="F105" s="132">
        <v>111645</v>
      </c>
      <c r="G105" s="202" t="s">
        <v>152</v>
      </c>
      <c r="H105" s="202" t="s">
        <v>152</v>
      </c>
      <c r="I105" s="132" t="s">
        <v>152</v>
      </c>
      <c r="J105" s="202">
        <v>24896.35</v>
      </c>
      <c r="K105" s="212">
        <v>32.823599999999999</v>
      </c>
      <c r="L105" s="132">
        <v>817188</v>
      </c>
      <c r="M105" s="202" t="s">
        <v>152</v>
      </c>
      <c r="N105" s="202" t="s">
        <v>152</v>
      </c>
      <c r="O105" s="132" t="s">
        <v>152</v>
      </c>
      <c r="P105" s="132">
        <v>215223</v>
      </c>
      <c r="Q105" s="132">
        <v>1144056</v>
      </c>
      <c r="R105" s="132" t="s">
        <v>152</v>
      </c>
      <c r="S105" s="132">
        <v>1144056</v>
      </c>
    </row>
    <row r="106" spans="1:19">
      <c r="A106" s="211" t="s">
        <v>3314</v>
      </c>
      <c r="B106" s="211" t="s">
        <v>3315</v>
      </c>
      <c r="C106" s="132" t="s">
        <v>152</v>
      </c>
      <c r="D106" s="132" t="s">
        <v>152</v>
      </c>
      <c r="E106" s="132" t="s">
        <v>152</v>
      </c>
      <c r="F106" s="132" t="s">
        <v>152</v>
      </c>
      <c r="G106" s="202" t="s">
        <v>152</v>
      </c>
      <c r="H106" s="202" t="s">
        <v>152</v>
      </c>
      <c r="I106" s="132" t="s">
        <v>152</v>
      </c>
      <c r="J106" s="202">
        <v>928.15</v>
      </c>
      <c r="K106" s="212">
        <v>32.823599999999999</v>
      </c>
      <c r="L106" s="132">
        <v>30465</v>
      </c>
      <c r="M106" s="202" t="s">
        <v>152</v>
      </c>
      <c r="N106" s="202" t="s">
        <v>152</v>
      </c>
      <c r="O106" s="132" t="s">
        <v>152</v>
      </c>
      <c r="P106" s="132">
        <v>885</v>
      </c>
      <c r="Q106" s="132">
        <v>31350</v>
      </c>
      <c r="R106" s="132" t="s">
        <v>152</v>
      </c>
      <c r="S106" s="132">
        <v>31350</v>
      </c>
    </row>
    <row r="107" spans="1:19">
      <c r="A107" s="211" t="s">
        <v>3316</v>
      </c>
      <c r="B107" s="211" t="s">
        <v>3317</v>
      </c>
      <c r="C107" s="132" t="s">
        <v>152</v>
      </c>
      <c r="D107" s="132">
        <v>262083</v>
      </c>
      <c r="E107" s="212">
        <v>0.21840000000000001</v>
      </c>
      <c r="F107" s="132">
        <v>57239</v>
      </c>
      <c r="G107" s="202" t="s">
        <v>152</v>
      </c>
      <c r="H107" s="202" t="s">
        <v>152</v>
      </c>
      <c r="I107" s="132" t="s">
        <v>152</v>
      </c>
      <c r="J107" s="202">
        <v>230437.88</v>
      </c>
      <c r="K107" s="212">
        <v>32.823599999999999</v>
      </c>
      <c r="L107" s="132">
        <v>7563801</v>
      </c>
      <c r="M107" s="202" t="s">
        <v>152</v>
      </c>
      <c r="N107" s="202" t="s">
        <v>152</v>
      </c>
      <c r="O107" s="132" t="s">
        <v>152</v>
      </c>
      <c r="P107" s="132">
        <v>1763509</v>
      </c>
      <c r="Q107" s="132">
        <v>9384549</v>
      </c>
      <c r="R107" s="132" t="s">
        <v>152</v>
      </c>
      <c r="S107" s="132">
        <v>9384549</v>
      </c>
    </row>
    <row r="108" spans="1:19">
      <c r="A108" s="211" t="s">
        <v>3318</v>
      </c>
      <c r="B108" s="211" t="s">
        <v>3319</v>
      </c>
      <c r="C108" s="132" t="s">
        <v>152</v>
      </c>
      <c r="D108" s="132" t="s">
        <v>152</v>
      </c>
      <c r="E108" s="132" t="s">
        <v>152</v>
      </c>
      <c r="F108" s="132" t="s">
        <v>152</v>
      </c>
      <c r="G108" s="202" t="s">
        <v>152</v>
      </c>
      <c r="H108" s="202" t="s">
        <v>152</v>
      </c>
      <c r="I108" s="132" t="s">
        <v>152</v>
      </c>
      <c r="J108" s="202">
        <v>604.46</v>
      </c>
      <c r="K108" s="212">
        <v>32.823599999999999</v>
      </c>
      <c r="L108" s="132">
        <v>19841</v>
      </c>
      <c r="M108" s="202" t="s">
        <v>152</v>
      </c>
      <c r="N108" s="202" t="s">
        <v>152</v>
      </c>
      <c r="O108" s="132" t="s">
        <v>152</v>
      </c>
      <c r="P108" s="132" t="s">
        <v>152</v>
      </c>
      <c r="Q108" s="132">
        <v>19841</v>
      </c>
      <c r="R108" s="132" t="s">
        <v>152</v>
      </c>
      <c r="S108" s="132">
        <v>19841</v>
      </c>
    </row>
    <row r="109" spans="1:19">
      <c r="A109" s="211" t="s">
        <v>3320</v>
      </c>
      <c r="B109" s="211" t="s">
        <v>3321</v>
      </c>
      <c r="C109" s="132" t="s">
        <v>152</v>
      </c>
      <c r="D109" s="132" t="s">
        <v>152</v>
      </c>
      <c r="E109" s="132" t="s">
        <v>152</v>
      </c>
      <c r="F109" s="132" t="s">
        <v>152</v>
      </c>
      <c r="G109" s="202" t="s">
        <v>152</v>
      </c>
      <c r="H109" s="202" t="s">
        <v>152</v>
      </c>
      <c r="I109" s="132" t="s">
        <v>152</v>
      </c>
      <c r="J109" s="202">
        <v>5178.74</v>
      </c>
      <c r="K109" s="212">
        <v>32.823599999999999</v>
      </c>
      <c r="L109" s="132">
        <v>169985</v>
      </c>
      <c r="M109" s="202" t="s">
        <v>152</v>
      </c>
      <c r="N109" s="202" t="s">
        <v>152</v>
      </c>
      <c r="O109" s="132" t="s">
        <v>152</v>
      </c>
      <c r="P109" s="132" t="s">
        <v>152</v>
      </c>
      <c r="Q109" s="132">
        <v>169985</v>
      </c>
      <c r="R109" s="132" t="s">
        <v>152</v>
      </c>
      <c r="S109" s="132">
        <v>169985</v>
      </c>
    </row>
    <row r="110" spans="1:19">
      <c r="A110" s="211" t="s">
        <v>3322</v>
      </c>
      <c r="B110" s="211" t="s">
        <v>3323</v>
      </c>
      <c r="C110" s="132" t="s">
        <v>152</v>
      </c>
      <c r="D110" s="132">
        <v>94804908</v>
      </c>
      <c r="E110" s="212">
        <v>0.21840000000000001</v>
      </c>
      <c r="F110" s="132">
        <v>20705392</v>
      </c>
      <c r="G110" s="202">
        <v>17607204.109999999</v>
      </c>
      <c r="H110" s="212">
        <v>4.2214999999999998</v>
      </c>
      <c r="I110" s="132">
        <v>74328812</v>
      </c>
      <c r="J110" s="202">
        <v>82076.460000000006</v>
      </c>
      <c r="K110" s="212">
        <v>32.823599999999999</v>
      </c>
      <c r="L110" s="132">
        <v>2694045</v>
      </c>
      <c r="M110" s="202">
        <v>706451.9</v>
      </c>
      <c r="N110" s="212">
        <v>32.823599999999999</v>
      </c>
      <c r="O110" s="132">
        <v>23188295</v>
      </c>
      <c r="P110" s="132">
        <v>627597</v>
      </c>
      <c r="Q110" s="132">
        <v>121544141</v>
      </c>
      <c r="R110" s="132">
        <v>-117379267</v>
      </c>
      <c r="S110" s="132">
        <v>4164874</v>
      </c>
    </row>
    <row r="111" spans="1:19">
      <c r="A111" s="211" t="s">
        <v>3324</v>
      </c>
      <c r="B111" s="211" t="s">
        <v>3325</v>
      </c>
      <c r="C111" s="132" t="s">
        <v>152</v>
      </c>
      <c r="D111" s="132">
        <v>304102423</v>
      </c>
      <c r="E111" s="212">
        <v>0.21840000000000001</v>
      </c>
      <c r="F111" s="132">
        <v>66415969</v>
      </c>
      <c r="G111" s="202">
        <v>425326.8</v>
      </c>
      <c r="H111" s="212">
        <v>4.2214999999999998</v>
      </c>
      <c r="I111" s="132">
        <v>1795517</v>
      </c>
      <c r="J111" s="202">
        <v>1328301.68</v>
      </c>
      <c r="K111" s="212">
        <v>32.823599999999999</v>
      </c>
      <c r="L111" s="132">
        <v>43599643</v>
      </c>
      <c r="M111" s="202">
        <v>968890.89</v>
      </c>
      <c r="N111" s="212">
        <v>32.823599999999999</v>
      </c>
      <c r="O111" s="132">
        <v>31802487</v>
      </c>
      <c r="P111" s="132">
        <v>10267162</v>
      </c>
      <c r="Q111" s="132">
        <v>153880778</v>
      </c>
      <c r="R111" s="132" t="s">
        <v>152</v>
      </c>
      <c r="S111" s="132">
        <v>153880778</v>
      </c>
    </row>
    <row r="112" spans="1:19">
      <c r="A112" s="211" t="s">
        <v>3326</v>
      </c>
      <c r="B112" s="211" t="s">
        <v>3327</v>
      </c>
      <c r="C112" s="132" t="s">
        <v>152</v>
      </c>
      <c r="D112" s="132">
        <v>133358</v>
      </c>
      <c r="E112" s="212">
        <v>0.21840000000000001</v>
      </c>
      <c r="F112" s="132">
        <v>29125</v>
      </c>
      <c r="G112" s="202" t="s">
        <v>152</v>
      </c>
      <c r="H112" s="202" t="s">
        <v>152</v>
      </c>
      <c r="I112" s="132" t="s">
        <v>152</v>
      </c>
      <c r="J112" s="202" t="s">
        <v>152</v>
      </c>
      <c r="K112" s="202" t="s">
        <v>152</v>
      </c>
      <c r="L112" s="132" t="s">
        <v>152</v>
      </c>
      <c r="M112" s="202" t="s">
        <v>152</v>
      </c>
      <c r="N112" s="202" t="s">
        <v>152</v>
      </c>
      <c r="O112" s="132" t="s">
        <v>152</v>
      </c>
      <c r="P112" s="132" t="s">
        <v>152</v>
      </c>
      <c r="Q112" s="132">
        <v>29125</v>
      </c>
      <c r="R112" s="132" t="s">
        <v>152</v>
      </c>
      <c r="S112" s="132">
        <v>29125</v>
      </c>
    </row>
    <row r="113" spans="1:19">
      <c r="A113" s="211" t="s">
        <v>3328</v>
      </c>
      <c r="B113" s="211" t="s">
        <v>3329</v>
      </c>
      <c r="C113" s="132" t="s">
        <v>152</v>
      </c>
      <c r="D113" s="132" t="s">
        <v>152</v>
      </c>
      <c r="E113" s="132" t="s">
        <v>152</v>
      </c>
      <c r="F113" s="132" t="s">
        <v>152</v>
      </c>
      <c r="G113" s="202" t="s">
        <v>152</v>
      </c>
      <c r="H113" s="202" t="s">
        <v>152</v>
      </c>
      <c r="I113" s="132" t="s">
        <v>152</v>
      </c>
      <c r="J113" s="202" t="s">
        <v>152</v>
      </c>
      <c r="K113" s="202" t="s">
        <v>152</v>
      </c>
      <c r="L113" s="132" t="s">
        <v>152</v>
      </c>
      <c r="M113" s="202" t="s">
        <v>152</v>
      </c>
      <c r="N113" s="202" t="s">
        <v>152</v>
      </c>
      <c r="O113" s="132" t="s">
        <v>152</v>
      </c>
      <c r="P113" s="132">
        <v>49514</v>
      </c>
      <c r="Q113" s="132">
        <v>49514</v>
      </c>
      <c r="R113" s="132" t="s">
        <v>152</v>
      </c>
      <c r="S113" s="132">
        <v>49514</v>
      </c>
    </row>
    <row r="114" spans="1:19">
      <c r="A114" s="211" t="s">
        <v>3330</v>
      </c>
      <c r="B114" s="211" t="s">
        <v>3331</v>
      </c>
      <c r="C114" s="132">
        <v>-14244</v>
      </c>
      <c r="D114" s="132">
        <v>574195</v>
      </c>
      <c r="E114" s="212">
        <v>0.21840000000000001</v>
      </c>
      <c r="F114" s="132">
        <v>125404</v>
      </c>
      <c r="G114" s="202">
        <v>1176</v>
      </c>
      <c r="H114" s="212">
        <v>4.2214999999999998</v>
      </c>
      <c r="I114" s="132">
        <v>4964</v>
      </c>
      <c r="J114" s="202">
        <v>34511.54</v>
      </c>
      <c r="K114" s="212">
        <v>32.823599999999999</v>
      </c>
      <c r="L114" s="132">
        <v>1132793</v>
      </c>
      <c r="M114" s="202">
        <v>1887.46</v>
      </c>
      <c r="N114" s="212">
        <v>32.823599999999999</v>
      </c>
      <c r="O114" s="132">
        <v>61953</v>
      </c>
      <c r="P114" s="132">
        <v>2872113</v>
      </c>
      <c r="Q114" s="132">
        <v>4182983</v>
      </c>
      <c r="R114" s="132" t="s">
        <v>152</v>
      </c>
      <c r="S114" s="132">
        <v>4182983</v>
      </c>
    </row>
    <row r="115" spans="1:19">
      <c r="A115" s="211" t="s">
        <v>3332</v>
      </c>
      <c r="B115" s="211" t="s">
        <v>3333</v>
      </c>
      <c r="C115" s="132" t="s">
        <v>152</v>
      </c>
      <c r="D115" s="132">
        <v>5150</v>
      </c>
      <c r="E115" s="212">
        <v>0.21840000000000001</v>
      </c>
      <c r="F115" s="132">
        <v>1125</v>
      </c>
      <c r="G115" s="202" t="s">
        <v>152</v>
      </c>
      <c r="H115" s="202" t="s">
        <v>152</v>
      </c>
      <c r="I115" s="132" t="s">
        <v>152</v>
      </c>
      <c r="J115" s="202" t="s">
        <v>152</v>
      </c>
      <c r="K115" s="202" t="s">
        <v>152</v>
      </c>
      <c r="L115" s="132" t="s">
        <v>152</v>
      </c>
      <c r="M115" s="202" t="s">
        <v>152</v>
      </c>
      <c r="N115" s="202" t="s">
        <v>152</v>
      </c>
      <c r="O115" s="132" t="s">
        <v>152</v>
      </c>
      <c r="P115" s="132" t="s">
        <v>152</v>
      </c>
      <c r="Q115" s="132">
        <v>1125</v>
      </c>
      <c r="R115" s="132" t="s">
        <v>152</v>
      </c>
      <c r="S115" s="132">
        <v>1125</v>
      </c>
    </row>
    <row r="116" spans="1:19">
      <c r="A116" s="211" t="s">
        <v>3334</v>
      </c>
      <c r="B116" s="211" t="s">
        <v>3335</v>
      </c>
      <c r="C116" s="132" t="s">
        <v>152</v>
      </c>
      <c r="D116" s="132">
        <v>10100</v>
      </c>
      <c r="E116" s="212">
        <v>0.21840000000000001</v>
      </c>
      <c r="F116" s="132">
        <v>2206</v>
      </c>
      <c r="G116" s="202">
        <v>3219.41</v>
      </c>
      <c r="H116" s="212">
        <v>4.2214999999999998</v>
      </c>
      <c r="I116" s="132">
        <v>13591</v>
      </c>
      <c r="J116" s="202">
        <v>5.36</v>
      </c>
      <c r="K116" s="212">
        <v>32.823599999999999</v>
      </c>
      <c r="L116" s="132">
        <v>176</v>
      </c>
      <c r="M116" s="202">
        <v>144</v>
      </c>
      <c r="N116" s="212">
        <v>32.823599999999999</v>
      </c>
      <c r="O116" s="132">
        <v>4727</v>
      </c>
      <c r="P116" s="132">
        <v>19393</v>
      </c>
      <c r="Q116" s="132">
        <v>40093</v>
      </c>
      <c r="R116" s="132" t="s">
        <v>152</v>
      </c>
      <c r="S116" s="132">
        <v>40093</v>
      </c>
    </row>
    <row r="117" spans="1:19">
      <c r="A117" s="211" t="s">
        <v>3336</v>
      </c>
      <c r="B117" s="211" t="s">
        <v>3269</v>
      </c>
      <c r="C117" s="132" t="s">
        <v>152</v>
      </c>
      <c r="D117" s="132">
        <v>22777879</v>
      </c>
      <c r="E117" s="212">
        <v>0.21840000000000001</v>
      </c>
      <c r="F117" s="132">
        <v>4974689</v>
      </c>
      <c r="G117" s="202">
        <v>388821.25</v>
      </c>
      <c r="H117" s="212">
        <v>4.2214999999999998</v>
      </c>
      <c r="I117" s="132">
        <v>1641409</v>
      </c>
      <c r="J117" s="202">
        <v>1105475.08</v>
      </c>
      <c r="K117" s="212">
        <v>32.823599999999999</v>
      </c>
      <c r="L117" s="132">
        <v>36285672</v>
      </c>
      <c r="M117" s="202">
        <v>85015.47</v>
      </c>
      <c r="N117" s="212">
        <v>32.823599999999999</v>
      </c>
      <c r="O117" s="132">
        <v>2790514</v>
      </c>
      <c r="P117" s="132">
        <v>20033966</v>
      </c>
      <c r="Q117" s="132">
        <v>65726250</v>
      </c>
      <c r="R117" s="132" t="s">
        <v>152</v>
      </c>
      <c r="S117" s="132">
        <v>65726250</v>
      </c>
    </row>
    <row r="118" spans="1:19">
      <c r="A118" s="211" t="s">
        <v>3337</v>
      </c>
      <c r="B118" s="211" t="s">
        <v>3269</v>
      </c>
      <c r="C118" s="132" t="s">
        <v>152</v>
      </c>
      <c r="D118" s="132" t="s">
        <v>152</v>
      </c>
      <c r="E118" s="132" t="s">
        <v>152</v>
      </c>
      <c r="F118" s="132" t="s">
        <v>152</v>
      </c>
      <c r="G118" s="202" t="s">
        <v>152</v>
      </c>
      <c r="H118" s="202" t="s">
        <v>152</v>
      </c>
      <c r="I118" s="132" t="s">
        <v>152</v>
      </c>
      <c r="J118" s="202">
        <v>106410.35</v>
      </c>
      <c r="K118" s="212">
        <v>32.823599999999999</v>
      </c>
      <c r="L118" s="132">
        <v>3492771</v>
      </c>
      <c r="M118" s="202" t="s">
        <v>152</v>
      </c>
      <c r="N118" s="202" t="s">
        <v>152</v>
      </c>
      <c r="O118" s="132" t="s">
        <v>152</v>
      </c>
      <c r="P118" s="132">
        <v>3240834</v>
      </c>
      <c r="Q118" s="132">
        <v>6733605</v>
      </c>
      <c r="R118" s="132" t="s">
        <v>152</v>
      </c>
      <c r="S118" s="132">
        <v>6733605</v>
      </c>
    </row>
    <row r="119" spans="1:19">
      <c r="A119" s="211" t="s">
        <v>3338</v>
      </c>
      <c r="B119" s="211" t="s">
        <v>3269</v>
      </c>
      <c r="C119" s="132" t="s">
        <v>152</v>
      </c>
      <c r="D119" s="132">
        <v>19849345</v>
      </c>
      <c r="E119" s="212">
        <v>0.21840000000000001</v>
      </c>
      <c r="F119" s="132">
        <v>4335097</v>
      </c>
      <c r="G119" s="202" t="s">
        <v>152</v>
      </c>
      <c r="H119" s="202" t="s">
        <v>152</v>
      </c>
      <c r="I119" s="132" t="s">
        <v>152</v>
      </c>
      <c r="J119" s="202">
        <v>666185.04</v>
      </c>
      <c r="K119" s="212">
        <v>32.823599999999999</v>
      </c>
      <c r="L119" s="132">
        <v>21866591</v>
      </c>
      <c r="M119" s="202">
        <v>136139.29999999999</v>
      </c>
      <c r="N119" s="212">
        <v>32.823599999999999</v>
      </c>
      <c r="O119" s="132">
        <v>4468582</v>
      </c>
      <c r="P119" s="132">
        <v>11155201</v>
      </c>
      <c r="Q119" s="132">
        <v>41825471</v>
      </c>
      <c r="R119" s="132" t="s">
        <v>152</v>
      </c>
      <c r="S119" s="132">
        <v>41825471</v>
      </c>
    </row>
    <row r="120" spans="1:19">
      <c r="A120" s="211" t="s">
        <v>3339</v>
      </c>
      <c r="B120" s="211" t="s">
        <v>3271</v>
      </c>
      <c r="C120" s="132" t="s">
        <v>152</v>
      </c>
      <c r="D120" s="132" t="s">
        <v>152</v>
      </c>
      <c r="E120" s="132" t="s">
        <v>152</v>
      </c>
      <c r="F120" s="132" t="s">
        <v>152</v>
      </c>
      <c r="G120" s="202" t="s">
        <v>152</v>
      </c>
      <c r="H120" s="202" t="s">
        <v>152</v>
      </c>
      <c r="I120" s="132" t="s">
        <v>152</v>
      </c>
      <c r="J120" s="202" t="s">
        <v>152</v>
      </c>
      <c r="K120" s="202" t="s">
        <v>152</v>
      </c>
      <c r="L120" s="132" t="s">
        <v>152</v>
      </c>
      <c r="M120" s="202" t="s">
        <v>152</v>
      </c>
      <c r="N120" s="202" t="s">
        <v>152</v>
      </c>
      <c r="O120" s="132" t="s">
        <v>152</v>
      </c>
      <c r="P120" s="132">
        <v>39974</v>
      </c>
      <c r="Q120" s="132">
        <v>39974</v>
      </c>
      <c r="R120" s="132" t="s">
        <v>152</v>
      </c>
      <c r="S120" s="132">
        <v>39974</v>
      </c>
    </row>
    <row r="121" spans="1:19">
      <c r="A121" s="211" t="s">
        <v>3340</v>
      </c>
      <c r="B121" s="211" t="s">
        <v>3271</v>
      </c>
      <c r="C121" s="132" t="s">
        <v>152</v>
      </c>
      <c r="D121" s="132" t="s">
        <v>152</v>
      </c>
      <c r="E121" s="132" t="s">
        <v>152</v>
      </c>
      <c r="F121" s="132" t="s">
        <v>152</v>
      </c>
      <c r="G121" s="202" t="s">
        <v>152</v>
      </c>
      <c r="H121" s="202" t="s">
        <v>152</v>
      </c>
      <c r="I121" s="132" t="s">
        <v>152</v>
      </c>
      <c r="J121" s="202" t="s">
        <v>152</v>
      </c>
      <c r="K121" s="202" t="s">
        <v>152</v>
      </c>
      <c r="L121" s="132" t="s">
        <v>152</v>
      </c>
      <c r="M121" s="202" t="s">
        <v>152</v>
      </c>
      <c r="N121" s="202" t="s">
        <v>152</v>
      </c>
      <c r="O121" s="132" t="s">
        <v>152</v>
      </c>
      <c r="P121" s="132">
        <v>212534</v>
      </c>
      <c r="Q121" s="132">
        <v>212534</v>
      </c>
      <c r="R121" s="132" t="s">
        <v>152</v>
      </c>
      <c r="S121" s="132">
        <v>212534</v>
      </c>
    </row>
    <row r="122" spans="1:19">
      <c r="A122" s="211" t="s">
        <v>3341</v>
      </c>
      <c r="B122" s="211" t="s">
        <v>3273</v>
      </c>
      <c r="C122" s="132" t="s">
        <v>152</v>
      </c>
      <c r="D122" s="132">
        <v>3752950</v>
      </c>
      <c r="E122" s="212">
        <v>0.21840000000000001</v>
      </c>
      <c r="F122" s="132">
        <v>819644</v>
      </c>
      <c r="G122" s="202" t="s">
        <v>152</v>
      </c>
      <c r="H122" s="202" t="s">
        <v>152</v>
      </c>
      <c r="I122" s="132" t="s">
        <v>152</v>
      </c>
      <c r="J122" s="202">
        <v>386062.78</v>
      </c>
      <c r="K122" s="212">
        <v>32.823599999999999</v>
      </c>
      <c r="L122" s="132">
        <v>12671970</v>
      </c>
      <c r="M122" s="202" t="s">
        <v>152</v>
      </c>
      <c r="N122" s="202" t="s">
        <v>152</v>
      </c>
      <c r="O122" s="132" t="s">
        <v>152</v>
      </c>
      <c r="P122" s="132">
        <v>3889331</v>
      </c>
      <c r="Q122" s="132">
        <v>17380945</v>
      </c>
      <c r="R122" s="132" t="s">
        <v>152</v>
      </c>
      <c r="S122" s="132">
        <v>17380945</v>
      </c>
    </row>
    <row r="123" spans="1:19">
      <c r="A123" s="211" t="s">
        <v>3342</v>
      </c>
      <c r="B123" s="211" t="s">
        <v>3273</v>
      </c>
      <c r="C123" s="132" t="s">
        <v>152</v>
      </c>
      <c r="D123" s="132" t="s">
        <v>152</v>
      </c>
      <c r="E123" s="132" t="s">
        <v>152</v>
      </c>
      <c r="F123" s="132" t="s">
        <v>152</v>
      </c>
      <c r="G123" s="202" t="s">
        <v>152</v>
      </c>
      <c r="H123" s="202" t="s">
        <v>152</v>
      </c>
      <c r="I123" s="132" t="s">
        <v>152</v>
      </c>
      <c r="J123" s="202">
        <v>128777.3</v>
      </c>
      <c r="K123" s="212">
        <v>32.823599999999999</v>
      </c>
      <c r="L123" s="132">
        <v>4226935</v>
      </c>
      <c r="M123" s="202" t="s">
        <v>152</v>
      </c>
      <c r="N123" s="202" t="s">
        <v>152</v>
      </c>
      <c r="O123" s="132" t="s">
        <v>152</v>
      </c>
      <c r="P123" s="132">
        <v>129503</v>
      </c>
      <c r="Q123" s="132">
        <v>4356438</v>
      </c>
      <c r="R123" s="132" t="s">
        <v>152</v>
      </c>
      <c r="S123" s="132">
        <v>4356438</v>
      </c>
    </row>
    <row r="124" spans="1:19">
      <c r="A124" s="211" t="s">
        <v>3343</v>
      </c>
      <c r="B124" s="211" t="s">
        <v>3273</v>
      </c>
      <c r="C124" s="132" t="s">
        <v>152</v>
      </c>
      <c r="D124" s="132">
        <v>4136906</v>
      </c>
      <c r="E124" s="212">
        <v>0.21840000000000001</v>
      </c>
      <c r="F124" s="132">
        <v>903500</v>
      </c>
      <c r="G124" s="202" t="s">
        <v>152</v>
      </c>
      <c r="H124" s="202" t="s">
        <v>152</v>
      </c>
      <c r="I124" s="132" t="s">
        <v>152</v>
      </c>
      <c r="J124" s="202">
        <v>420854.07</v>
      </c>
      <c r="K124" s="212">
        <v>32.823599999999999</v>
      </c>
      <c r="L124" s="132">
        <v>13813946</v>
      </c>
      <c r="M124" s="202" t="s">
        <v>152</v>
      </c>
      <c r="N124" s="202" t="s">
        <v>152</v>
      </c>
      <c r="O124" s="132" t="s">
        <v>152</v>
      </c>
      <c r="P124" s="132">
        <v>869663</v>
      </c>
      <c r="Q124" s="132">
        <v>15587109</v>
      </c>
      <c r="R124" s="132" t="s">
        <v>152</v>
      </c>
      <c r="S124" s="132">
        <v>15587109</v>
      </c>
    </row>
    <row r="125" spans="1:19">
      <c r="A125" s="211" t="s">
        <v>3344</v>
      </c>
      <c r="B125" s="211" t="s">
        <v>3275</v>
      </c>
      <c r="C125" s="132" t="s">
        <v>152</v>
      </c>
      <c r="D125" s="132" t="s">
        <v>152</v>
      </c>
      <c r="E125" s="132" t="s">
        <v>152</v>
      </c>
      <c r="F125" s="132" t="s">
        <v>152</v>
      </c>
      <c r="G125" s="202" t="s">
        <v>152</v>
      </c>
      <c r="H125" s="202" t="s">
        <v>152</v>
      </c>
      <c r="I125" s="132" t="s">
        <v>152</v>
      </c>
      <c r="J125" s="202">
        <v>26846.42</v>
      </c>
      <c r="K125" s="212">
        <v>32.823599999999999</v>
      </c>
      <c r="L125" s="132">
        <v>881196</v>
      </c>
      <c r="M125" s="202" t="s">
        <v>152</v>
      </c>
      <c r="N125" s="202" t="s">
        <v>152</v>
      </c>
      <c r="O125" s="132" t="s">
        <v>152</v>
      </c>
      <c r="P125" s="132" t="s">
        <v>152</v>
      </c>
      <c r="Q125" s="132">
        <v>881196</v>
      </c>
      <c r="R125" s="132" t="s">
        <v>152</v>
      </c>
      <c r="S125" s="132">
        <v>881196</v>
      </c>
    </row>
    <row r="126" spans="1:19">
      <c r="A126" s="211" t="s">
        <v>3345</v>
      </c>
      <c r="B126" s="211" t="s">
        <v>3275</v>
      </c>
      <c r="C126" s="132" t="s">
        <v>152</v>
      </c>
      <c r="D126" s="132" t="s">
        <v>152</v>
      </c>
      <c r="E126" s="132" t="s">
        <v>152</v>
      </c>
      <c r="F126" s="132" t="s">
        <v>152</v>
      </c>
      <c r="G126" s="202" t="s">
        <v>152</v>
      </c>
      <c r="H126" s="202" t="s">
        <v>152</v>
      </c>
      <c r="I126" s="132" t="s">
        <v>152</v>
      </c>
      <c r="J126" s="202">
        <v>3185.27</v>
      </c>
      <c r="K126" s="212">
        <v>32.823599999999999</v>
      </c>
      <c r="L126" s="132">
        <v>104552</v>
      </c>
      <c r="M126" s="202" t="s">
        <v>152</v>
      </c>
      <c r="N126" s="202" t="s">
        <v>152</v>
      </c>
      <c r="O126" s="132" t="s">
        <v>152</v>
      </c>
      <c r="P126" s="132" t="s">
        <v>152</v>
      </c>
      <c r="Q126" s="132">
        <v>104552</v>
      </c>
      <c r="R126" s="132" t="s">
        <v>152</v>
      </c>
      <c r="S126" s="132">
        <v>104552</v>
      </c>
    </row>
    <row r="127" spans="1:19">
      <c r="A127" s="211" t="s">
        <v>3346</v>
      </c>
      <c r="B127" s="211" t="s">
        <v>3275</v>
      </c>
      <c r="C127" s="132" t="s">
        <v>152</v>
      </c>
      <c r="D127" s="132" t="s">
        <v>152</v>
      </c>
      <c r="E127" s="132" t="s">
        <v>152</v>
      </c>
      <c r="F127" s="132" t="s">
        <v>152</v>
      </c>
      <c r="G127" s="202" t="s">
        <v>152</v>
      </c>
      <c r="H127" s="202" t="s">
        <v>152</v>
      </c>
      <c r="I127" s="132" t="s">
        <v>152</v>
      </c>
      <c r="J127" s="202">
        <v>35066.33</v>
      </c>
      <c r="K127" s="212">
        <v>32.823599999999999</v>
      </c>
      <c r="L127" s="132">
        <v>1151003</v>
      </c>
      <c r="M127" s="202" t="s">
        <v>152</v>
      </c>
      <c r="N127" s="202" t="s">
        <v>152</v>
      </c>
      <c r="O127" s="132" t="s">
        <v>152</v>
      </c>
      <c r="P127" s="132" t="s">
        <v>152</v>
      </c>
      <c r="Q127" s="132">
        <v>1151003</v>
      </c>
      <c r="R127" s="132" t="s">
        <v>152</v>
      </c>
      <c r="S127" s="132">
        <v>1151003</v>
      </c>
    </row>
    <row r="128" spans="1:19">
      <c r="A128" s="211" t="s">
        <v>3347</v>
      </c>
      <c r="B128" s="211" t="s">
        <v>3277</v>
      </c>
      <c r="C128" s="132" t="s">
        <v>152</v>
      </c>
      <c r="D128" s="132" t="s">
        <v>152</v>
      </c>
      <c r="E128" s="132" t="s">
        <v>152</v>
      </c>
      <c r="F128" s="132" t="s">
        <v>152</v>
      </c>
      <c r="G128" s="202" t="s">
        <v>152</v>
      </c>
      <c r="H128" s="202" t="s">
        <v>152</v>
      </c>
      <c r="I128" s="132" t="s">
        <v>152</v>
      </c>
      <c r="J128" s="202">
        <v>293476.15999999997</v>
      </c>
      <c r="K128" s="212">
        <v>32.823599999999999</v>
      </c>
      <c r="L128" s="132">
        <v>9632944</v>
      </c>
      <c r="M128" s="202" t="s">
        <v>152</v>
      </c>
      <c r="N128" s="202" t="s">
        <v>152</v>
      </c>
      <c r="O128" s="132" t="s">
        <v>152</v>
      </c>
      <c r="P128" s="132">
        <v>719505</v>
      </c>
      <c r="Q128" s="132">
        <v>10352449</v>
      </c>
      <c r="R128" s="132" t="s">
        <v>152</v>
      </c>
      <c r="S128" s="132">
        <v>10352449</v>
      </c>
    </row>
    <row r="129" spans="1:19">
      <c r="A129" s="211" t="s">
        <v>3348</v>
      </c>
      <c r="B129" s="211" t="s">
        <v>3277</v>
      </c>
      <c r="C129" s="132" t="s">
        <v>152</v>
      </c>
      <c r="D129" s="132" t="s">
        <v>152</v>
      </c>
      <c r="E129" s="132" t="s">
        <v>152</v>
      </c>
      <c r="F129" s="132" t="s">
        <v>152</v>
      </c>
      <c r="G129" s="202" t="s">
        <v>152</v>
      </c>
      <c r="H129" s="202" t="s">
        <v>152</v>
      </c>
      <c r="I129" s="132" t="s">
        <v>152</v>
      </c>
      <c r="J129" s="202">
        <v>-17.170000000000002</v>
      </c>
      <c r="K129" s="212">
        <v>32.823599999999999</v>
      </c>
      <c r="L129" s="132">
        <v>-564</v>
      </c>
      <c r="M129" s="202" t="s">
        <v>152</v>
      </c>
      <c r="N129" s="202" t="s">
        <v>152</v>
      </c>
      <c r="O129" s="132" t="s">
        <v>152</v>
      </c>
      <c r="P129" s="132" t="s">
        <v>152</v>
      </c>
      <c r="Q129" s="132">
        <v>-564</v>
      </c>
      <c r="R129" s="132" t="s">
        <v>152</v>
      </c>
      <c r="S129" s="132">
        <v>-564</v>
      </c>
    </row>
    <row r="130" spans="1:19">
      <c r="A130" s="211" t="s">
        <v>3349</v>
      </c>
      <c r="B130" s="211" t="s">
        <v>3277</v>
      </c>
      <c r="C130" s="132" t="s">
        <v>152</v>
      </c>
      <c r="D130" s="132" t="s">
        <v>152</v>
      </c>
      <c r="E130" s="132" t="s">
        <v>152</v>
      </c>
      <c r="F130" s="132" t="s">
        <v>152</v>
      </c>
      <c r="G130" s="202" t="s">
        <v>152</v>
      </c>
      <c r="H130" s="202" t="s">
        <v>152</v>
      </c>
      <c r="I130" s="132" t="s">
        <v>152</v>
      </c>
      <c r="J130" s="202">
        <v>57686.84</v>
      </c>
      <c r="K130" s="212">
        <v>32.823599999999999</v>
      </c>
      <c r="L130" s="132">
        <v>1893490</v>
      </c>
      <c r="M130" s="202" t="s">
        <v>152</v>
      </c>
      <c r="N130" s="202" t="s">
        <v>152</v>
      </c>
      <c r="O130" s="132" t="s">
        <v>152</v>
      </c>
      <c r="P130" s="132" t="s">
        <v>152</v>
      </c>
      <c r="Q130" s="132">
        <v>1893490</v>
      </c>
      <c r="R130" s="132" t="s">
        <v>152</v>
      </c>
      <c r="S130" s="132">
        <v>1893490</v>
      </c>
    </row>
    <row r="131" spans="1:19">
      <c r="A131" s="211" t="s">
        <v>3350</v>
      </c>
      <c r="B131" s="211" t="s">
        <v>3351</v>
      </c>
      <c r="C131" s="132" t="s">
        <v>152</v>
      </c>
      <c r="D131" s="132" t="s">
        <v>152</v>
      </c>
      <c r="E131" s="132" t="s">
        <v>152</v>
      </c>
      <c r="F131" s="132" t="s">
        <v>152</v>
      </c>
      <c r="G131" s="202" t="s">
        <v>152</v>
      </c>
      <c r="H131" s="202" t="s">
        <v>152</v>
      </c>
      <c r="I131" s="132" t="s">
        <v>152</v>
      </c>
      <c r="J131" s="202" t="s">
        <v>152</v>
      </c>
      <c r="K131" s="202" t="s">
        <v>152</v>
      </c>
      <c r="L131" s="132" t="s">
        <v>152</v>
      </c>
      <c r="M131" s="202" t="s">
        <v>152</v>
      </c>
      <c r="N131" s="202" t="s">
        <v>152</v>
      </c>
      <c r="O131" s="132" t="s">
        <v>152</v>
      </c>
      <c r="P131" s="132">
        <v>21754668</v>
      </c>
      <c r="Q131" s="132">
        <v>21754668</v>
      </c>
      <c r="R131" s="132" t="s">
        <v>152</v>
      </c>
      <c r="S131" s="132">
        <v>21754668</v>
      </c>
    </row>
    <row r="132" spans="1:19">
      <c r="A132" s="211" t="s">
        <v>3352</v>
      </c>
      <c r="B132" s="211" t="s">
        <v>3351</v>
      </c>
      <c r="C132" s="132" t="s">
        <v>152</v>
      </c>
      <c r="D132" s="132" t="s">
        <v>152</v>
      </c>
      <c r="E132" s="132" t="s">
        <v>152</v>
      </c>
      <c r="F132" s="132" t="s">
        <v>152</v>
      </c>
      <c r="G132" s="202" t="s">
        <v>152</v>
      </c>
      <c r="H132" s="202" t="s">
        <v>152</v>
      </c>
      <c r="I132" s="132" t="s">
        <v>152</v>
      </c>
      <c r="J132" s="202" t="s">
        <v>152</v>
      </c>
      <c r="K132" s="202" t="s">
        <v>152</v>
      </c>
      <c r="L132" s="132" t="s">
        <v>152</v>
      </c>
      <c r="M132" s="202" t="s">
        <v>152</v>
      </c>
      <c r="N132" s="202" t="s">
        <v>152</v>
      </c>
      <c r="O132" s="132" t="s">
        <v>152</v>
      </c>
      <c r="P132" s="132">
        <v>2255332</v>
      </c>
      <c r="Q132" s="132">
        <v>2255332</v>
      </c>
      <c r="R132" s="132" t="s">
        <v>152</v>
      </c>
      <c r="S132" s="132">
        <v>2255332</v>
      </c>
    </row>
    <row r="133" spans="1:19">
      <c r="A133" s="211" t="s">
        <v>3353</v>
      </c>
      <c r="B133" s="211" t="s">
        <v>3279</v>
      </c>
      <c r="C133" s="132" t="s">
        <v>152</v>
      </c>
      <c r="D133" s="132">
        <v>3698717</v>
      </c>
      <c r="E133" s="212">
        <v>0.21840000000000001</v>
      </c>
      <c r="F133" s="132">
        <v>807800</v>
      </c>
      <c r="G133" s="202" t="s">
        <v>152</v>
      </c>
      <c r="H133" s="202" t="s">
        <v>152</v>
      </c>
      <c r="I133" s="132" t="s">
        <v>152</v>
      </c>
      <c r="J133" s="202" t="s">
        <v>152</v>
      </c>
      <c r="K133" s="202" t="s">
        <v>152</v>
      </c>
      <c r="L133" s="132" t="s">
        <v>152</v>
      </c>
      <c r="M133" s="202" t="s">
        <v>152</v>
      </c>
      <c r="N133" s="202" t="s">
        <v>152</v>
      </c>
      <c r="O133" s="132" t="s">
        <v>152</v>
      </c>
      <c r="P133" s="132">
        <v>1727187</v>
      </c>
      <c r="Q133" s="132">
        <v>2534987</v>
      </c>
      <c r="R133" s="132" t="s">
        <v>152</v>
      </c>
      <c r="S133" s="132">
        <v>2534987</v>
      </c>
    </row>
    <row r="134" spans="1:19">
      <c r="A134" s="211" t="s">
        <v>3354</v>
      </c>
      <c r="B134" s="211" t="s">
        <v>3279</v>
      </c>
      <c r="C134" s="132" t="s">
        <v>152</v>
      </c>
      <c r="D134" s="132">
        <v>3629313</v>
      </c>
      <c r="E134" s="212">
        <v>0.21840000000000001</v>
      </c>
      <c r="F134" s="132">
        <v>792642</v>
      </c>
      <c r="G134" s="202" t="s">
        <v>152</v>
      </c>
      <c r="H134" s="202" t="s">
        <v>152</v>
      </c>
      <c r="I134" s="132" t="s">
        <v>152</v>
      </c>
      <c r="J134" s="202">
        <v>1141.8800000000001</v>
      </c>
      <c r="K134" s="212">
        <v>32.823599999999999</v>
      </c>
      <c r="L134" s="132">
        <v>37481</v>
      </c>
      <c r="M134" s="202" t="s">
        <v>152</v>
      </c>
      <c r="N134" s="202" t="s">
        <v>152</v>
      </c>
      <c r="O134" s="132" t="s">
        <v>152</v>
      </c>
      <c r="P134" s="132">
        <v>478314</v>
      </c>
      <c r="Q134" s="132">
        <v>1308437</v>
      </c>
      <c r="R134" s="132" t="s">
        <v>152</v>
      </c>
      <c r="S134" s="132">
        <v>1308437</v>
      </c>
    </row>
    <row r="135" spans="1:19">
      <c r="A135" s="211" t="s">
        <v>3355</v>
      </c>
      <c r="B135" s="211" t="s">
        <v>3356</v>
      </c>
      <c r="C135" s="132" t="s">
        <v>152</v>
      </c>
      <c r="D135" s="132">
        <v>5495130</v>
      </c>
      <c r="E135" s="212">
        <v>0.21840000000000001</v>
      </c>
      <c r="F135" s="132">
        <v>1200136</v>
      </c>
      <c r="G135" s="202">
        <v>864000</v>
      </c>
      <c r="H135" s="212">
        <v>4.2214999999999998</v>
      </c>
      <c r="I135" s="132">
        <v>3647376</v>
      </c>
      <c r="J135" s="202">
        <v>1064130.06</v>
      </c>
      <c r="K135" s="212">
        <v>32.823599999999999</v>
      </c>
      <c r="L135" s="132">
        <v>34928579</v>
      </c>
      <c r="M135" s="202">
        <v>43647.61</v>
      </c>
      <c r="N135" s="212">
        <v>32.823599999999999</v>
      </c>
      <c r="O135" s="132">
        <v>1432672</v>
      </c>
      <c r="P135" s="132">
        <v>4106346</v>
      </c>
      <c r="Q135" s="132">
        <v>45315109</v>
      </c>
      <c r="R135" s="132" t="s">
        <v>152</v>
      </c>
      <c r="S135" s="132">
        <v>45315109</v>
      </c>
    </row>
    <row r="136" spans="1:19">
      <c r="A136" s="211" t="s">
        <v>3357</v>
      </c>
      <c r="B136" s="211" t="s">
        <v>3358</v>
      </c>
      <c r="C136" s="132" t="s">
        <v>152</v>
      </c>
      <c r="D136" s="132" t="s">
        <v>152</v>
      </c>
      <c r="E136" s="132" t="s">
        <v>152</v>
      </c>
      <c r="F136" s="132" t="s">
        <v>152</v>
      </c>
      <c r="G136" s="202" t="s">
        <v>152</v>
      </c>
      <c r="H136" s="202" t="s">
        <v>152</v>
      </c>
      <c r="I136" s="132" t="s">
        <v>152</v>
      </c>
      <c r="J136" s="202" t="s">
        <v>152</v>
      </c>
      <c r="K136" s="202" t="s">
        <v>152</v>
      </c>
      <c r="L136" s="132" t="s">
        <v>152</v>
      </c>
      <c r="M136" s="202" t="s">
        <v>152</v>
      </c>
      <c r="N136" s="202" t="s">
        <v>152</v>
      </c>
      <c r="O136" s="132" t="s">
        <v>152</v>
      </c>
      <c r="P136" s="132">
        <v>2660000</v>
      </c>
      <c r="Q136" s="132">
        <v>2660000</v>
      </c>
      <c r="R136" s="132" t="s">
        <v>152</v>
      </c>
      <c r="S136" s="132">
        <v>2660000</v>
      </c>
    </row>
    <row r="137" spans="1:19">
      <c r="A137" s="211" t="s">
        <v>3359</v>
      </c>
      <c r="B137" s="211" t="s">
        <v>3281</v>
      </c>
      <c r="C137" s="132" t="s">
        <v>152</v>
      </c>
      <c r="D137" s="132" t="s">
        <v>152</v>
      </c>
      <c r="E137" s="132" t="s">
        <v>152</v>
      </c>
      <c r="F137" s="132" t="s">
        <v>152</v>
      </c>
      <c r="G137" s="202" t="s">
        <v>152</v>
      </c>
      <c r="H137" s="202" t="s">
        <v>152</v>
      </c>
      <c r="I137" s="132" t="s">
        <v>152</v>
      </c>
      <c r="J137" s="202">
        <v>147425.79999999999</v>
      </c>
      <c r="K137" s="212">
        <v>32.823599999999999</v>
      </c>
      <c r="L137" s="132">
        <v>4839045</v>
      </c>
      <c r="M137" s="202" t="s">
        <v>152</v>
      </c>
      <c r="N137" s="202" t="s">
        <v>152</v>
      </c>
      <c r="O137" s="132" t="s">
        <v>152</v>
      </c>
      <c r="P137" s="132">
        <v>2208966</v>
      </c>
      <c r="Q137" s="132">
        <v>7048011</v>
      </c>
      <c r="R137" s="132" t="s">
        <v>152</v>
      </c>
      <c r="S137" s="132">
        <v>7048011</v>
      </c>
    </row>
    <row r="138" spans="1:19">
      <c r="A138" s="211" t="s">
        <v>3360</v>
      </c>
      <c r="B138" s="211" t="s">
        <v>3281</v>
      </c>
      <c r="C138" s="132" t="s">
        <v>152</v>
      </c>
      <c r="D138" s="132" t="s">
        <v>152</v>
      </c>
      <c r="E138" s="132" t="s">
        <v>152</v>
      </c>
      <c r="F138" s="132" t="s">
        <v>152</v>
      </c>
      <c r="G138" s="202" t="s">
        <v>152</v>
      </c>
      <c r="H138" s="202" t="s">
        <v>152</v>
      </c>
      <c r="I138" s="132" t="s">
        <v>152</v>
      </c>
      <c r="J138" s="202">
        <v>28959.84</v>
      </c>
      <c r="K138" s="212">
        <v>32.823599999999999</v>
      </c>
      <c r="L138" s="132">
        <v>950566</v>
      </c>
      <c r="M138" s="202" t="s">
        <v>152</v>
      </c>
      <c r="N138" s="202" t="s">
        <v>152</v>
      </c>
      <c r="O138" s="132" t="s">
        <v>152</v>
      </c>
      <c r="P138" s="132">
        <v>518230</v>
      </c>
      <c r="Q138" s="132">
        <v>1468796</v>
      </c>
      <c r="R138" s="132" t="s">
        <v>152</v>
      </c>
      <c r="S138" s="132">
        <v>1468796</v>
      </c>
    </row>
    <row r="139" spans="1:19">
      <c r="A139" s="211" t="s">
        <v>3361</v>
      </c>
      <c r="B139" s="211" t="s">
        <v>3281</v>
      </c>
      <c r="C139" s="132" t="s">
        <v>152</v>
      </c>
      <c r="D139" s="132" t="s">
        <v>152</v>
      </c>
      <c r="E139" s="132" t="s">
        <v>152</v>
      </c>
      <c r="F139" s="132" t="s">
        <v>152</v>
      </c>
      <c r="G139" s="202" t="s">
        <v>152</v>
      </c>
      <c r="H139" s="202" t="s">
        <v>152</v>
      </c>
      <c r="I139" s="132" t="s">
        <v>152</v>
      </c>
      <c r="J139" s="202">
        <v>16201.76</v>
      </c>
      <c r="K139" s="212">
        <v>32.823599999999999</v>
      </c>
      <c r="L139" s="132">
        <v>531800</v>
      </c>
      <c r="M139" s="202" t="s">
        <v>152</v>
      </c>
      <c r="N139" s="202" t="s">
        <v>152</v>
      </c>
      <c r="O139" s="132" t="s">
        <v>152</v>
      </c>
      <c r="P139" s="132">
        <v>22253</v>
      </c>
      <c r="Q139" s="132">
        <v>554053</v>
      </c>
      <c r="R139" s="132" t="s">
        <v>152</v>
      </c>
      <c r="S139" s="132">
        <v>554053</v>
      </c>
    </row>
    <row r="140" spans="1:19">
      <c r="A140" s="211" t="s">
        <v>3362</v>
      </c>
      <c r="B140" s="211" t="s">
        <v>3283</v>
      </c>
      <c r="C140" s="132" t="s">
        <v>152</v>
      </c>
      <c r="D140" s="132">
        <v>628561</v>
      </c>
      <c r="E140" s="212">
        <v>0.21840000000000001</v>
      </c>
      <c r="F140" s="132">
        <v>137278</v>
      </c>
      <c r="G140" s="202" t="s">
        <v>152</v>
      </c>
      <c r="H140" s="202" t="s">
        <v>152</v>
      </c>
      <c r="I140" s="132" t="s">
        <v>152</v>
      </c>
      <c r="J140" s="202">
        <v>2239.09</v>
      </c>
      <c r="K140" s="212">
        <v>32.823599999999999</v>
      </c>
      <c r="L140" s="132">
        <v>73495</v>
      </c>
      <c r="M140" s="202" t="s">
        <v>152</v>
      </c>
      <c r="N140" s="202" t="s">
        <v>152</v>
      </c>
      <c r="O140" s="132" t="s">
        <v>152</v>
      </c>
      <c r="P140" s="132">
        <v>318290</v>
      </c>
      <c r="Q140" s="132">
        <v>529063</v>
      </c>
      <c r="R140" s="132" t="s">
        <v>152</v>
      </c>
      <c r="S140" s="132">
        <v>529063</v>
      </c>
    </row>
    <row r="141" spans="1:19">
      <c r="A141" s="211" t="s">
        <v>3363</v>
      </c>
      <c r="B141" s="211" t="s">
        <v>3283</v>
      </c>
      <c r="C141" s="132" t="s">
        <v>152</v>
      </c>
      <c r="D141" s="132" t="s">
        <v>152</v>
      </c>
      <c r="E141" s="132" t="s">
        <v>152</v>
      </c>
      <c r="F141" s="132" t="s">
        <v>152</v>
      </c>
      <c r="G141" s="202" t="s">
        <v>152</v>
      </c>
      <c r="H141" s="202" t="s">
        <v>152</v>
      </c>
      <c r="I141" s="132" t="s">
        <v>152</v>
      </c>
      <c r="J141" s="202" t="s">
        <v>152</v>
      </c>
      <c r="K141" s="202" t="s">
        <v>152</v>
      </c>
      <c r="L141" s="132" t="s">
        <v>152</v>
      </c>
      <c r="M141" s="202" t="s">
        <v>152</v>
      </c>
      <c r="N141" s="202" t="s">
        <v>152</v>
      </c>
      <c r="O141" s="132" t="s">
        <v>152</v>
      </c>
      <c r="P141" s="132">
        <v>80177</v>
      </c>
      <c r="Q141" s="132">
        <v>80177</v>
      </c>
      <c r="R141" s="132" t="s">
        <v>152</v>
      </c>
      <c r="S141" s="132">
        <v>80177</v>
      </c>
    </row>
    <row r="142" spans="1:19">
      <c r="A142" s="211" t="s">
        <v>3364</v>
      </c>
      <c r="B142" s="211" t="s">
        <v>3283</v>
      </c>
      <c r="C142" s="132" t="s">
        <v>152</v>
      </c>
      <c r="D142" s="132">
        <v>116694</v>
      </c>
      <c r="E142" s="212">
        <v>0.21840000000000001</v>
      </c>
      <c r="F142" s="132">
        <v>25486</v>
      </c>
      <c r="G142" s="202" t="s">
        <v>152</v>
      </c>
      <c r="H142" s="202" t="s">
        <v>152</v>
      </c>
      <c r="I142" s="132" t="s">
        <v>152</v>
      </c>
      <c r="J142" s="202" t="s">
        <v>152</v>
      </c>
      <c r="K142" s="202" t="s">
        <v>152</v>
      </c>
      <c r="L142" s="132" t="s">
        <v>152</v>
      </c>
      <c r="M142" s="202" t="s">
        <v>152</v>
      </c>
      <c r="N142" s="202" t="s">
        <v>152</v>
      </c>
      <c r="O142" s="132" t="s">
        <v>152</v>
      </c>
      <c r="P142" s="132">
        <v>-42325</v>
      </c>
      <c r="Q142" s="132">
        <v>-16839</v>
      </c>
      <c r="R142" s="132" t="s">
        <v>152</v>
      </c>
      <c r="S142" s="132">
        <v>-16839</v>
      </c>
    </row>
    <row r="143" spans="1:19">
      <c r="A143" s="211" t="s">
        <v>3365</v>
      </c>
      <c r="B143" s="211" t="s">
        <v>3285</v>
      </c>
      <c r="C143" s="132" t="s">
        <v>152</v>
      </c>
      <c r="D143" s="132" t="s">
        <v>152</v>
      </c>
      <c r="E143" s="132" t="s">
        <v>152</v>
      </c>
      <c r="F143" s="132" t="s">
        <v>152</v>
      </c>
      <c r="G143" s="202" t="s">
        <v>152</v>
      </c>
      <c r="H143" s="202" t="s">
        <v>152</v>
      </c>
      <c r="I143" s="132" t="s">
        <v>152</v>
      </c>
      <c r="J143" s="202" t="s">
        <v>152</v>
      </c>
      <c r="K143" s="202" t="s">
        <v>152</v>
      </c>
      <c r="L143" s="132" t="s">
        <v>152</v>
      </c>
      <c r="M143" s="202" t="s">
        <v>152</v>
      </c>
      <c r="N143" s="202" t="s">
        <v>152</v>
      </c>
      <c r="O143" s="132" t="s">
        <v>152</v>
      </c>
      <c r="P143" s="132">
        <v>867687</v>
      </c>
      <c r="Q143" s="132">
        <v>867687</v>
      </c>
      <c r="R143" s="132" t="s">
        <v>152</v>
      </c>
      <c r="S143" s="132">
        <v>867687</v>
      </c>
    </row>
    <row r="144" spans="1:19">
      <c r="A144" s="211" t="s">
        <v>3366</v>
      </c>
      <c r="B144" s="211" t="s">
        <v>3285</v>
      </c>
      <c r="C144" s="132" t="s">
        <v>152</v>
      </c>
      <c r="D144" s="132" t="s">
        <v>152</v>
      </c>
      <c r="E144" s="132" t="s">
        <v>152</v>
      </c>
      <c r="F144" s="132" t="s">
        <v>152</v>
      </c>
      <c r="G144" s="202" t="s">
        <v>152</v>
      </c>
      <c r="H144" s="202" t="s">
        <v>152</v>
      </c>
      <c r="I144" s="132" t="s">
        <v>152</v>
      </c>
      <c r="J144" s="202" t="s">
        <v>152</v>
      </c>
      <c r="K144" s="202" t="s">
        <v>152</v>
      </c>
      <c r="L144" s="132" t="s">
        <v>152</v>
      </c>
      <c r="M144" s="202" t="s">
        <v>152</v>
      </c>
      <c r="N144" s="202" t="s">
        <v>152</v>
      </c>
      <c r="O144" s="132" t="s">
        <v>152</v>
      </c>
      <c r="P144" s="132">
        <v>167005</v>
      </c>
      <c r="Q144" s="132">
        <v>167005</v>
      </c>
      <c r="R144" s="132" t="s">
        <v>152</v>
      </c>
      <c r="S144" s="132">
        <v>167005</v>
      </c>
    </row>
    <row r="145" spans="1:19">
      <c r="A145" s="211" t="s">
        <v>3367</v>
      </c>
      <c r="B145" s="211" t="s">
        <v>3285</v>
      </c>
      <c r="C145" s="132" t="s">
        <v>152</v>
      </c>
      <c r="D145" s="132" t="s">
        <v>152</v>
      </c>
      <c r="E145" s="132" t="s">
        <v>152</v>
      </c>
      <c r="F145" s="132" t="s">
        <v>152</v>
      </c>
      <c r="G145" s="202" t="s">
        <v>152</v>
      </c>
      <c r="H145" s="202" t="s">
        <v>152</v>
      </c>
      <c r="I145" s="132" t="s">
        <v>152</v>
      </c>
      <c r="J145" s="202" t="s">
        <v>152</v>
      </c>
      <c r="K145" s="202" t="s">
        <v>152</v>
      </c>
      <c r="L145" s="132" t="s">
        <v>152</v>
      </c>
      <c r="M145" s="202" t="s">
        <v>152</v>
      </c>
      <c r="N145" s="202" t="s">
        <v>152</v>
      </c>
      <c r="O145" s="132" t="s">
        <v>152</v>
      </c>
      <c r="P145" s="132">
        <v>520946</v>
      </c>
      <c r="Q145" s="132">
        <v>520946</v>
      </c>
      <c r="R145" s="132" t="s">
        <v>152</v>
      </c>
      <c r="S145" s="132">
        <v>520946</v>
      </c>
    </row>
    <row r="146" spans="1:19">
      <c r="A146" s="211" t="s">
        <v>3368</v>
      </c>
      <c r="B146" s="211" t="s">
        <v>3287</v>
      </c>
      <c r="C146" s="132" t="s">
        <v>152</v>
      </c>
      <c r="D146" s="132">
        <v>1666746</v>
      </c>
      <c r="E146" s="212">
        <v>0.21840000000000001</v>
      </c>
      <c r="F146" s="132">
        <v>364017</v>
      </c>
      <c r="G146" s="202" t="s">
        <v>152</v>
      </c>
      <c r="H146" s="202" t="s">
        <v>152</v>
      </c>
      <c r="I146" s="132" t="s">
        <v>152</v>
      </c>
      <c r="J146" s="202">
        <v>137866.32999999999</v>
      </c>
      <c r="K146" s="212">
        <v>32.823599999999999</v>
      </c>
      <c r="L146" s="132">
        <v>4525269</v>
      </c>
      <c r="M146" s="202">
        <v>9331.76</v>
      </c>
      <c r="N146" s="212">
        <v>32.823599999999999</v>
      </c>
      <c r="O146" s="132">
        <v>306302</v>
      </c>
      <c r="P146" s="132">
        <v>3309454</v>
      </c>
      <c r="Q146" s="132">
        <v>8505042</v>
      </c>
      <c r="R146" s="132" t="s">
        <v>152</v>
      </c>
      <c r="S146" s="132">
        <v>8505042</v>
      </c>
    </row>
    <row r="147" spans="1:19">
      <c r="A147" s="211" t="s">
        <v>3369</v>
      </c>
      <c r="B147" s="211" t="s">
        <v>3287</v>
      </c>
      <c r="C147" s="132" t="s">
        <v>152</v>
      </c>
      <c r="D147" s="132" t="s">
        <v>152</v>
      </c>
      <c r="E147" s="132" t="s">
        <v>152</v>
      </c>
      <c r="F147" s="132" t="s">
        <v>152</v>
      </c>
      <c r="G147" s="202" t="s">
        <v>152</v>
      </c>
      <c r="H147" s="202" t="s">
        <v>152</v>
      </c>
      <c r="I147" s="132" t="s">
        <v>152</v>
      </c>
      <c r="J147" s="202">
        <v>12036.37</v>
      </c>
      <c r="K147" s="212">
        <v>32.823599999999999</v>
      </c>
      <c r="L147" s="132">
        <v>395077</v>
      </c>
      <c r="M147" s="202" t="s">
        <v>152</v>
      </c>
      <c r="N147" s="202" t="s">
        <v>152</v>
      </c>
      <c r="O147" s="132" t="s">
        <v>152</v>
      </c>
      <c r="P147" s="132">
        <v>410633</v>
      </c>
      <c r="Q147" s="132">
        <v>805710</v>
      </c>
      <c r="R147" s="132" t="s">
        <v>152</v>
      </c>
      <c r="S147" s="132">
        <v>805710</v>
      </c>
    </row>
    <row r="148" spans="1:19">
      <c r="A148" s="211" t="s">
        <v>3370</v>
      </c>
      <c r="B148" s="211" t="s">
        <v>3287</v>
      </c>
      <c r="C148" s="132" t="s">
        <v>152</v>
      </c>
      <c r="D148" s="132">
        <v>1790900</v>
      </c>
      <c r="E148" s="212">
        <v>0.21840000000000001</v>
      </c>
      <c r="F148" s="132">
        <v>391133</v>
      </c>
      <c r="G148" s="202" t="s">
        <v>152</v>
      </c>
      <c r="H148" s="202" t="s">
        <v>152</v>
      </c>
      <c r="I148" s="132" t="s">
        <v>152</v>
      </c>
      <c r="J148" s="202">
        <v>83323.64</v>
      </c>
      <c r="K148" s="212">
        <v>32.823599999999999</v>
      </c>
      <c r="L148" s="132">
        <v>2734982</v>
      </c>
      <c r="M148" s="202">
        <v>9377.09</v>
      </c>
      <c r="N148" s="212">
        <v>32.823599999999999</v>
      </c>
      <c r="O148" s="132">
        <v>307790</v>
      </c>
      <c r="P148" s="132">
        <v>2952819</v>
      </c>
      <c r="Q148" s="132">
        <v>6386724</v>
      </c>
      <c r="R148" s="132" t="s">
        <v>152</v>
      </c>
      <c r="S148" s="132">
        <v>6386724</v>
      </c>
    </row>
    <row r="149" spans="1:19">
      <c r="A149" s="211" t="s">
        <v>3371</v>
      </c>
      <c r="B149" s="211" t="s">
        <v>3289</v>
      </c>
      <c r="C149" s="132">
        <v>90</v>
      </c>
      <c r="D149" s="132">
        <v>3461919</v>
      </c>
      <c r="E149" s="212">
        <v>0.21840000000000001</v>
      </c>
      <c r="F149" s="132">
        <v>756083</v>
      </c>
      <c r="G149" s="202" t="s">
        <v>152</v>
      </c>
      <c r="H149" s="202" t="s">
        <v>152</v>
      </c>
      <c r="I149" s="132" t="s">
        <v>152</v>
      </c>
      <c r="J149" s="202">
        <v>196148.92</v>
      </c>
      <c r="K149" s="212">
        <v>32.823599999999999</v>
      </c>
      <c r="L149" s="132">
        <v>6438314</v>
      </c>
      <c r="M149" s="202">
        <v>2477.2600000000002</v>
      </c>
      <c r="N149" s="212">
        <v>32.823599999999999</v>
      </c>
      <c r="O149" s="132">
        <v>81313</v>
      </c>
      <c r="P149" s="132">
        <v>1550815</v>
      </c>
      <c r="Q149" s="132">
        <v>8826615</v>
      </c>
      <c r="R149" s="132" t="s">
        <v>152</v>
      </c>
      <c r="S149" s="132">
        <v>8826615</v>
      </c>
    </row>
    <row r="150" spans="1:19">
      <c r="A150" s="211" t="s">
        <v>3372</v>
      </c>
      <c r="B150" s="211" t="s">
        <v>3289</v>
      </c>
      <c r="C150" s="132" t="s">
        <v>152</v>
      </c>
      <c r="D150" s="132" t="s">
        <v>152</v>
      </c>
      <c r="E150" s="132" t="s">
        <v>152</v>
      </c>
      <c r="F150" s="132" t="s">
        <v>152</v>
      </c>
      <c r="G150" s="202" t="s">
        <v>152</v>
      </c>
      <c r="H150" s="202" t="s">
        <v>152</v>
      </c>
      <c r="I150" s="132" t="s">
        <v>152</v>
      </c>
      <c r="J150" s="202">
        <v>17370.5</v>
      </c>
      <c r="K150" s="212">
        <v>32.823599999999999</v>
      </c>
      <c r="L150" s="132">
        <v>570162</v>
      </c>
      <c r="M150" s="202" t="s">
        <v>152</v>
      </c>
      <c r="N150" s="202" t="s">
        <v>152</v>
      </c>
      <c r="O150" s="132" t="s">
        <v>152</v>
      </c>
      <c r="P150" s="132">
        <v>216485</v>
      </c>
      <c r="Q150" s="132">
        <v>786647</v>
      </c>
      <c r="R150" s="132" t="s">
        <v>152</v>
      </c>
      <c r="S150" s="132">
        <v>786647</v>
      </c>
    </row>
    <row r="151" spans="1:19">
      <c r="A151" s="211" t="s">
        <v>3373</v>
      </c>
      <c r="B151" s="211" t="s">
        <v>3289</v>
      </c>
      <c r="C151" s="132" t="s">
        <v>152</v>
      </c>
      <c r="D151" s="132">
        <v>2409986</v>
      </c>
      <c r="E151" s="212">
        <v>0.21840000000000001</v>
      </c>
      <c r="F151" s="132">
        <v>526341</v>
      </c>
      <c r="G151" s="202" t="s">
        <v>152</v>
      </c>
      <c r="H151" s="202" t="s">
        <v>152</v>
      </c>
      <c r="I151" s="132" t="s">
        <v>152</v>
      </c>
      <c r="J151" s="202">
        <v>119345.74</v>
      </c>
      <c r="K151" s="212">
        <v>32.823599999999999</v>
      </c>
      <c r="L151" s="132">
        <v>3917357</v>
      </c>
      <c r="M151" s="202">
        <v>4135.71</v>
      </c>
      <c r="N151" s="212">
        <v>32.823599999999999</v>
      </c>
      <c r="O151" s="132">
        <v>135749</v>
      </c>
      <c r="P151" s="132">
        <v>780895</v>
      </c>
      <c r="Q151" s="132">
        <v>5360342</v>
      </c>
      <c r="R151" s="132" t="s">
        <v>152</v>
      </c>
      <c r="S151" s="132">
        <v>5360342</v>
      </c>
    </row>
    <row r="152" spans="1:19">
      <c r="A152" s="211" t="s">
        <v>3374</v>
      </c>
      <c r="B152" s="211" t="s">
        <v>3291</v>
      </c>
      <c r="C152" s="132" t="s">
        <v>152</v>
      </c>
      <c r="D152" s="132">
        <v>724521</v>
      </c>
      <c r="E152" s="212">
        <v>0.21840000000000001</v>
      </c>
      <c r="F152" s="132">
        <v>158235</v>
      </c>
      <c r="G152" s="202">
        <v>10000</v>
      </c>
      <c r="H152" s="212">
        <v>4.2214999999999998</v>
      </c>
      <c r="I152" s="132">
        <v>42215</v>
      </c>
      <c r="J152" s="202">
        <v>36764.78</v>
      </c>
      <c r="K152" s="212">
        <v>32.823599999999999</v>
      </c>
      <c r="L152" s="132">
        <v>1206752</v>
      </c>
      <c r="M152" s="202" t="s">
        <v>152</v>
      </c>
      <c r="N152" s="202" t="s">
        <v>152</v>
      </c>
      <c r="O152" s="132" t="s">
        <v>152</v>
      </c>
      <c r="P152" s="132">
        <v>916976</v>
      </c>
      <c r="Q152" s="132">
        <v>2324178</v>
      </c>
      <c r="R152" s="132" t="s">
        <v>152</v>
      </c>
      <c r="S152" s="132">
        <v>2324178</v>
      </c>
    </row>
    <row r="153" spans="1:19">
      <c r="A153" s="211" t="s">
        <v>3375</v>
      </c>
      <c r="B153" s="211" t="s">
        <v>3291</v>
      </c>
      <c r="C153" s="132" t="s">
        <v>152</v>
      </c>
      <c r="D153" s="132" t="s">
        <v>152</v>
      </c>
      <c r="E153" s="132" t="s">
        <v>152</v>
      </c>
      <c r="F153" s="132" t="s">
        <v>152</v>
      </c>
      <c r="G153" s="202" t="s">
        <v>152</v>
      </c>
      <c r="H153" s="202" t="s">
        <v>152</v>
      </c>
      <c r="I153" s="132" t="s">
        <v>152</v>
      </c>
      <c r="J153" s="202">
        <v>1576.25</v>
      </c>
      <c r="K153" s="212">
        <v>32.823599999999999</v>
      </c>
      <c r="L153" s="132">
        <v>51738</v>
      </c>
      <c r="M153" s="202" t="s">
        <v>152</v>
      </c>
      <c r="N153" s="202" t="s">
        <v>152</v>
      </c>
      <c r="O153" s="132" t="s">
        <v>152</v>
      </c>
      <c r="P153" s="132" t="s">
        <v>152</v>
      </c>
      <c r="Q153" s="132">
        <v>51738</v>
      </c>
      <c r="R153" s="132" t="s">
        <v>152</v>
      </c>
      <c r="S153" s="132">
        <v>51738</v>
      </c>
    </row>
    <row r="154" spans="1:19">
      <c r="A154" s="211" t="s">
        <v>3376</v>
      </c>
      <c r="B154" s="211" t="s">
        <v>3291</v>
      </c>
      <c r="C154" s="132" t="s">
        <v>152</v>
      </c>
      <c r="D154" s="132">
        <v>191900</v>
      </c>
      <c r="E154" s="212">
        <v>0.21840000000000001</v>
      </c>
      <c r="F154" s="132">
        <v>41911</v>
      </c>
      <c r="G154" s="202" t="s">
        <v>152</v>
      </c>
      <c r="H154" s="202" t="s">
        <v>152</v>
      </c>
      <c r="I154" s="132" t="s">
        <v>152</v>
      </c>
      <c r="J154" s="202">
        <v>10161.200000000001</v>
      </c>
      <c r="K154" s="212">
        <v>32.823599999999999</v>
      </c>
      <c r="L154" s="132">
        <v>333527</v>
      </c>
      <c r="M154" s="202" t="s">
        <v>152</v>
      </c>
      <c r="N154" s="202" t="s">
        <v>152</v>
      </c>
      <c r="O154" s="132" t="s">
        <v>152</v>
      </c>
      <c r="P154" s="132">
        <v>2049</v>
      </c>
      <c r="Q154" s="132">
        <v>377487</v>
      </c>
      <c r="R154" s="132" t="s">
        <v>152</v>
      </c>
      <c r="S154" s="132">
        <v>377487</v>
      </c>
    </row>
    <row r="155" spans="1:19">
      <c r="A155" s="211" t="s">
        <v>3377</v>
      </c>
      <c r="B155" s="211" t="s">
        <v>3293</v>
      </c>
      <c r="C155" s="132" t="s">
        <v>152</v>
      </c>
      <c r="D155" s="132">
        <v>175000</v>
      </c>
      <c r="E155" s="212">
        <v>0.21840000000000001</v>
      </c>
      <c r="F155" s="132">
        <v>38220</v>
      </c>
      <c r="G155" s="202" t="s">
        <v>152</v>
      </c>
      <c r="H155" s="202" t="s">
        <v>152</v>
      </c>
      <c r="I155" s="132" t="s">
        <v>152</v>
      </c>
      <c r="J155" s="202">
        <v>803.19</v>
      </c>
      <c r="K155" s="212">
        <v>32.823599999999999</v>
      </c>
      <c r="L155" s="132">
        <v>26364</v>
      </c>
      <c r="M155" s="202" t="s">
        <v>152</v>
      </c>
      <c r="N155" s="202" t="s">
        <v>152</v>
      </c>
      <c r="O155" s="132" t="s">
        <v>152</v>
      </c>
      <c r="P155" s="132">
        <v>405645</v>
      </c>
      <c r="Q155" s="132">
        <v>470229</v>
      </c>
      <c r="R155" s="132" t="s">
        <v>152</v>
      </c>
      <c r="S155" s="132">
        <v>470229</v>
      </c>
    </row>
    <row r="156" spans="1:19">
      <c r="A156" s="211" t="s">
        <v>3378</v>
      </c>
      <c r="B156" s="211" t="s">
        <v>3295</v>
      </c>
      <c r="C156" s="132" t="s">
        <v>152</v>
      </c>
      <c r="D156" s="132" t="s">
        <v>152</v>
      </c>
      <c r="E156" s="132" t="s">
        <v>152</v>
      </c>
      <c r="F156" s="132" t="s">
        <v>152</v>
      </c>
      <c r="G156" s="202" t="s">
        <v>152</v>
      </c>
      <c r="H156" s="202" t="s">
        <v>152</v>
      </c>
      <c r="I156" s="132" t="s">
        <v>152</v>
      </c>
      <c r="J156" s="202">
        <v>76728.81</v>
      </c>
      <c r="K156" s="212">
        <v>32.823599999999999</v>
      </c>
      <c r="L156" s="132">
        <v>2518516</v>
      </c>
      <c r="M156" s="202" t="s">
        <v>152</v>
      </c>
      <c r="N156" s="202" t="s">
        <v>152</v>
      </c>
      <c r="O156" s="132" t="s">
        <v>152</v>
      </c>
      <c r="P156" s="132" t="s">
        <v>152</v>
      </c>
      <c r="Q156" s="132">
        <v>2518516</v>
      </c>
      <c r="R156" s="132" t="s">
        <v>152</v>
      </c>
      <c r="S156" s="132">
        <v>2518516</v>
      </c>
    </row>
    <row r="157" spans="1:19">
      <c r="A157" s="211" t="s">
        <v>3379</v>
      </c>
      <c r="B157" s="211" t="s">
        <v>3295</v>
      </c>
      <c r="C157" s="132" t="s">
        <v>152</v>
      </c>
      <c r="D157" s="132" t="s">
        <v>152</v>
      </c>
      <c r="E157" s="132" t="s">
        <v>152</v>
      </c>
      <c r="F157" s="132" t="s">
        <v>152</v>
      </c>
      <c r="G157" s="202" t="s">
        <v>152</v>
      </c>
      <c r="H157" s="202" t="s">
        <v>152</v>
      </c>
      <c r="I157" s="132" t="s">
        <v>152</v>
      </c>
      <c r="J157" s="202">
        <v>8490.42</v>
      </c>
      <c r="K157" s="212">
        <v>32.823599999999999</v>
      </c>
      <c r="L157" s="132">
        <v>278686</v>
      </c>
      <c r="M157" s="202" t="s">
        <v>152</v>
      </c>
      <c r="N157" s="202" t="s">
        <v>152</v>
      </c>
      <c r="O157" s="132" t="s">
        <v>152</v>
      </c>
      <c r="P157" s="132" t="s">
        <v>152</v>
      </c>
      <c r="Q157" s="132">
        <v>278686</v>
      </c>
      <c r="R157" s="132" t="s">
        <v>152</v>
      </c>
      <c r="S157" s="132">
        <v>278686</v>
      </c>
    </row>
    <row r="158" spans="1:19">
      <c r="A158" s="211" t="s">
        <v>3380</v>
      </c>
      <c r="B158" s="211" t="s">
        <v>3295</v>
      </c>
      <c r="C158" s="132" t="s">
        <v>152</v>
      </c>
      <c r="D158" s="132" t="s">
        <v>152</v>
      </c>
      <c r="E158" s="132" t="s">
        <v>152</v>
      </c>
      <c r="F158" s="132" t="s">
        <v>152</v>
      </c>
      <c r="G158" s="202" t="s">
        <v>152</v>
      </c>
      <c r="H158" s="202" t="s">
        <v>152</v>
      </c>
      <c r="I158" s="132" t="s">
        <v>152</v>
      </c>
      <c r="J158" s="202">
        <v>49021.11</v>
      </c>
      <c r="K158" s="212">
        <v>32.823599999999999</v>
      </c>
      <c r="L158" s="132">
        <v>1609049</v>
      </c>
      <c r="M158" s="202" t="s">
        <v>152</v>
      </c>
      <c r="N158" s="202" t="s">
        <v>152</v>
      </c>
      <c r="O158" s="132" t="s">
        <v>152</v>
      </c>
      <c r="P158" s="132" t="s">
        <v>152</v>
      </c>
      <c r="Q158" s="132">
        <v>1609049</v>
      </c>
      <c r="R158" s="132" t="s">
        <v>152</v>
      </c>
      <c r="S158" s="132">
        <v>1609049</v>
      </c>
    </row>
    <row r="159" spans="1:19">
      <c r="A159" s="211" t="s">
        <v>3381</v>
      </c>
      <c r="B159" s="211" t="s">
        <v>3297</v>
      </c>
      <c r="C159" s="132">
        <v>14700</v>
      </c>
      <c r="D159" s="132">
        <v>9423189</v>
      </c>
      <c r="E159" s="212">
        <v>0.21840000000000001</v>
      </c>
      <c r="F159" s="132">
        <v>2058024</v>
      </c>
      <c r="G159" s="202">
        <v>380114.28</v>
      </c>
      <c r="H159" s="212">
        <v>4.2214999999999998</v>
      </c>
      <c r="I159" s="132">
        <v>1604652</v>
      </c>
      <c r="J159" s="202">
        <v>421376.86</v>
      </c>
      <c r="K159" s="212">
        <v>32.823599999999999</v>
      </c>
      <c r="L159" s="132">
        <v>13831106</v>
      </c>
      <c r="M159" s="202">
        <v>335.57</v>
      </c>
      <c r="N159" s="212">
        <v>32.823599999999999</v>
      </c>
      <c r="O159" s="132">
        <v>11015</v>
      </c>
      <c r="P159" s="132">
        <v>5312829</v>
      </c>
      <c r="Q159" s="132">
        <v>22832326</v>
      </c>
      <c r="R159" s="132" t="s">
        <v>152</v>
      </c>
      <c r="S159" s="132">
        <v>22832326</v>
      </c>
    </row>
    <row r="160" spans="1:19">
      <c r="A160" s="211" t="s">
        <v>3382</v>
      </c>
      <c r="B160" s="211" t="s">
        <v>3297</v>
      </c>
      <c r="C160" s="132" t="s">
        <v>152</v>
      </c>
      <c r="D160" s="132" t="s">
        <v>152</v>
      </c>
      <c r="E160" s="132" t="s">
        <v>152</v>
      </c>
      <c r="F160" s="132" t="s">
        <v>152</v>
      </c>
      <c r="G160" s="202">
        <v>1046.3599999999999</v>
      </c>
      <c r="H160" s="212">
        <v>4.2214999999999998</v>
      </c>
      <c r="I160" s="132">
        <v>4417</v>
      </c>
      <c r="J160" s="202">
        <v>2858.73</v>
      </c>
      <c r="K160" s="212">
        <v>32.823599999999999</v>
      </c>
      <c r="L160" s="132">
        <v>93834</v>
      </c>
      <c r="M160" s="202">
        <v>838.66</v>
      </c>
      <c r="N160" s="212">
        <v>32.823599999999999</v>
      </c>
      <c r="O160" s="132">
        <v>27528</v>
      </c>
      <c r="P160" s="132">
        <v>336845</v>
      </c>
      <c r="Q160" s="132">
        <v>462624</v>
      </c>
      <c r="R160" s="132" t="s">
        <v>152</v>
      </c>
      <c r="S160" s="132">
        <v>462624</v>
      </c>
    </row>
    <row r="161" spans="1:19">
      <c r="A161" s="211" t="s">
        <v>3383</v>
      </c>
      <c r="B161" s="211" t="s">
        <v>3384</v>
      </c>
      <c r="C161" s="132" t="s">
        <v>152</v>
      </c>
      <c r="D161" s="132" t="s">
        <v>152</v>
      </c>
      <c r="E161" s="132" t="s">
        <v>152</v>
      </c>
      <c r="F161" s="132" t="s">
        <v>152</v>
      </c>
      <c r="G161" s="202" t="s">
        <v>152</v>
      </c>
      <c r="H161" s="202" t="s">
        <v>152</v>
      </c>
      <c r="I161" s="132" t="s">
        <v>152</v>
      </c>
      <c r="J161" s="202" t="s">
        <v>152</v>
      </c>
      <c r="K161" s="202" t="s">
        <v>152</v>
      </c>
      <c r="L161" s="132" t="s">
        <v>152</v>
      </c>
      <c r="M161" s="202" t="s">
        <v>152</v>
      </c>
      <c r="N161" s="202" t="s">
        <v>152</v>
      </c>
      <c r="O161" s="132" t="s">
        <v>152</v>
      </c>
      <c r="P161" s="132">
        <v>250196</v>
      </c>
      <c r="Q161" s="132">
        <v>250196</v>
      </c>
      <c r="R161" s="132" t="s">
        <v>152</v>
      </c>
      <c r="S161" s="132">
        <v>250196</v>
      </c>
    </row>
    <row r="162" spans="1:19">
      <c r="A162" s="211" t="s">
        <v>3385</v>
      </c>
      <c r="B162" s="211" t="s">
        <v>3299</v>
      </c>
      <c r="C162" s="132" t="s">
        <v>152</v>
      </c>
      <c r="D162" s="132" t="s">
        <v>152</v>
      </c>
      <c r="E162" s="132" t="s">
        <v>152</v>
      </c>
      <c r="F162" s="132" t="s">
        <v>152</v>
      </c>
      <c r="G162" s="202" t="s">
        <v>152</v>
      </c>
      <c r="H162" s="202" t="s">
        <v>152</v>
      </c>
      <c r="I162" s="132" t="s">
        <v>152</v>
      </c>
      <c r="J162" s="202">
        <v>2295.8000000000002</v>
      </c>
      <c r="K162" s="212">
        <v>32.823599999999999</v>
      </c>
      <c r="L162" s="132">
        <v>75356</v>
      </c>
      <c r="M162" s="202" t="s">
        <v>152</v>
      </c>
      <c r="N162" s="202" t="s">
        <v>152</v>
      </c>
      <c r="O162" s="132" t="s">
        <v>152</v>
      </c>
      <c r="P162" s="132">
        <v>55548</v>
      </c>
      <c r="Q162" s="132">
        <v>130904</v>
      </c>
      <c r="R162" s="132" t="s">
        <v>152</v>
      </c>
      <c r="S162" s="132">
        <v>130904</v>
      </c>
    </row>
    <row r="163" spans="1:19">
      <c r="A163" s="211" t="s">
        <v>3386</v>
      </c>
      <c r="B163" s="211" t="s">
        <v>3301</v>
      </c>
      <c r="C163" s="132" t="s">
        <v>152</v>
      </c>
      <c r="D163" s="132">
        <v>37219</v>
      </c>
      <c r="E163" s="212">
        <v>0.21840000000000001</v>
      </c>
      <c r="F163" s="132">
        <v>8129</v>
      </c>
      <c r="G163" s="202" t="s">
        <v>152</v>
      </c>
      <c r="H163" s="202" t="s">
        <v>152</v>
      </c>
      <c r="I163" s="132" t="s">
        <v>152</v>
      </c>
      <c r="J163" s="202">
        <v>9246.11</v>
      </c>
      <c r="K163" s="212">
        <v>32.823599999999999</v>
      </c>
      <c r="L163" s="132">
        <v>303491</v>
      </c>
      <c r="M163" s="202">
        <v>2700</v>
      </c>
      <c r="N163" s="212">
        <v>32.823599999999999</v>
      </c>
      <c r="O163" s="132">
        <v>88624</v>
      </c>
      <c r="P163" s="132">
        <v>230912</v>
      </c>
      <c r="Q163" s="132">
        <v>631156</v>
      </c>
      <c r="R163" s="132" t="s">
        <v>152</v>
      </c>
      <c r="S163" s="132">
        <v>631156</v>
      </c>
    </row>
    <row r="164" spans="1:19">
      <c r="A164" s="211" t="s">
        <v>3387</v>
      </c>
      <c r="B164" s="211" t="s">
        <v>3301</v>
      </c>
      <c r="C164" s="132" t="s">
        <v>152</v>
      </c>
      <c r="D164" s="132" t="s">
        <v>152</v>
      </c>
      <c r="E164" s="132" t="s">
        <v>152</v>
      </c>
      <c r="F164" s="132" t="s">
        <v>152</v>
      </c>
      <c r="G164" s="202" t="s">
        <v>152</v>
      </c>
      <c r="H164" s="202" t="s">
        <v>152</v>
      </c>
      <c r="I164" s="132" t="s">
        <v>152</v>
      </c>
      <c r="J164" s="202">
        <v>10131.18</v>
      </c>
      <c r="K164" s="212">
        <v>32.823599999999999</v>
      </c>
      <c r="L164" s="132">
        <v>332542</v>
      </c>
      <c r="M164" s="202" t="s">
        <v>152</v>
      </c>
      <c r="N164" s="202" t="s">
        <v>152</v>
      </c>
      <c r="O164" s="132" t="s">
        <v>152</v>
      </c>
      <c r="P164" s="132" t="s">
        <v>152</v>
      </c>
      <c r="Q164" s="132">
        <v>332542</v>
      </c>
      <c r="R164" s="132" t="s">
        <v>152</v>
      </c>
      <c r="S164" s="132">
        <v>332542</v>
      </c>
    </row>
    <row r="165" spans="1:19">
      <c r="A165" s="211" t="s">
        <v>3388</v>
      </c>
      <c r="B165" s="211" t="s">
        <v>3303</v>
      </c>
      <c r="C165" s="132" t="s">
        <v>152</v>
      </c>
      <c r="D165" s="132">
        <v>78277</v>
      </c>
      <c r="E165" s="212">
        <v>0.21840000000000001</v>
      </c>
      <c r="F165" s="132">
        <v>17096</v>
      </c>
      <c r="G165" s="202">
        <v>157.93</v>
      </c>
      <c r="H165" s="212">
        <v>4.2214999999999998</v>
      </c>
      <c r="I165" s="132">
        <v>667</v>
      </c>
      <c r="J165" s="202" t="s">
        <v>152</v>
      </c>
      <c r="K165" s="202" t="s">
        <v>152</v>
      </c>
      <c r="L165" s="132" t="s">
        <v>152</v>
      </c>
      <c r="M165" s="202">
        <v>46.63</v>
      </c>
      <c r="N165" s="212">
        <v>32.823599999999999</v>
      </c>
      <c r="O165" s="132">
        <v>1531</v>
      </c>
      <c r="P165" s="132">
        <v>288349</v>
      </c>
      <c r="Q165" s="132">
        <v>307643</v>
      </c>
      <c r="R165" s="132" t="s">
        <v>152</v>
      </c>
      <c r="S165" s="132">
        <v>307643</v>
      </c>
    </row>
    <row r="166" spans="1:19">
      <c r="A166" s="211" t="s">
        <v>3389</v>
      </c>
      <c r="B166" s="211" t="s">
        <v>3303</v>
      </c>
      <c r="C166" s="132" t="s">
        <v>152</v>
      </c>
      <c r="D166" s="132" t="s">
        <v>152</v>
      </c>
      <c r="E166" s="132" t="s">
        <v>152</v>
      </c>
      <c r="F166" s="132" t="s">
        <v>152</v>
      </c>
      <c r="G166" s="202" t="s">
        <v>152</v>
      </c>
      <c r="H166" s="202" t="s">
        <v>152</v>
      </c>
      <c r="I166" s="132" t="s">
        <v>152</v>
      </c>
      <c r="J166" s="202" t="s">
        <v>152</v>
      </c>
      <c r="K166" s="202" t="s">
        <v>152</v>
      </c>
      <c r="L166" s="132" t="s">
        <v>152</v>
      </c>
      <c r="M166" s="202">
        <v>94.08</v>
      </c>
      <c r="N166" s="212">
        <v>32.823599999999999</v>
      </c>
      <c r="O166" s="132">
        <v>3088</v>
      </c>
      <c r="P166" s="132" t="s">
        <v>152</v>
      </c>
      <c r="Q166" s="132">
        <v>3088</v>
      </c>
      <c r="R166" s="132" t="s">
        <v>152</v>
      </c>
      <c r="S166" s="132">
        <v>3088</v>
      </c>
    </row>
    <row r="167" spans="1:19">
      <c r="A167" s="211" t="s">
        <v>3390</v>
      </c>
      <c r="B167" s="211" t="s">
        <v>3305</v>
      </c>
      <c r="C167" s="132" t="s">
        <v>152</v>
      </c>
      <c r="D167" s="132">
        <v>3072726</v>
      </c>
      <c r="E167" s="212">
        <v>0.21840000000000001</v>
      </c>
      <c r="F167" s="132">
        <v>671083</v>
      </c>
      <c r="G167" s="202">
        <v>25295</v>
      </c>
      <c r="H167" s="212">
        <v>4.2214999999999998</v>
      </c>
      <c r="I167" s="132">
        <v>106783</v>
      </c>
      <c r="J167" s="202">
        <v>24744.84</v>
      </c>
      <c r="K167" s="212">
        <v>32.823599999999999</v>
      </c>
      <c r="L167" s="132">
        <v>812215</v>
      </c>
      <c r="M167" s="202">
        <v>8347.1200000000008</v>
      </c>
      <c r="N167" s="212">
        <v>32.823599999999999</v>
      </c>
      <c r="O167" s="132">
        <v>273983</v>
      </c>
      <c r="P167" s="132">
        <v>848257</v>
      </c>
      <c r="Q167" s="132">
        <v>2712321</v>
      </c>
      <c r="R167" s="132" t="s">
        <v>152</v>
      </c>
      <c r="S167" s="132">
        <v>2712321</v>
      </c>
    </row>
    <row r="168" spans="1:19">
      <c r="A168" s="211" t="s">
        <v>3391</v>
      </c>
      <c r="B168" s="211" t="s">
        <v>3305</v>
      </c>
      <c r="C168" s="132" t="s">
        <v>152</v>
      </c>
      <c r="D168" s="132">
        <v>43600</v>
      </c>
      <c r="E168" s="212">
        <v>0.21840000000000001</v>
      </c>
      <c r="F168" s="132">
        <v>9522</v>
      </c>
      <c r="G168" s="202" t="s">
        <v>152</v>
      </c>
      <c r="H168" s="202" t="s">
        <v>152</v>
      </c>
      <c r="I168" s="132" t="s">
        <v>152</v>
      </c>
      <c r="J168" s="202" t="s">
        <v>152</v>
      </c>
      <c r="K168" s="202" t="s">
        <v>152</v>
      </c>
      <c r="L168" s="132" t="s">
        <v>152</v>
      </c>
      <c r="M168" s="202">
        <v>11643.36</v>
      </c>
      <c r="N168" s="212">
        <v>32.823599999999999</v>
      </c>
      <c r="O168" s="132">
        <v>382177</v>
      </c>
      <c r="P168" s="132" t="s">
        <v>152</v>
      </c>
      <c r="Q168" s="132">
        <v>391699</v>
      </c>
      <c r="R168" s="132" t="s">
        <v>152</v>
      </c>
      <c r="S168" s="132">
        <v>391699</v>
      </c>
    </row>
    <row r="169" spans="1:19">
      <c r="A169" s="211" t="s">
        <v>3392</v>
      </c>
      <c r="B169" s="211" t="s">
        <v>3307</v>
      </c>
      <c r="C169" s="132" t="s">
        <v>152</v>
      </c>
      <c r="D169" s="132" t="s">
        <v>152</v>
      </c>
      <c r="E169" s="132" t="s">
        <v>152</v>
      </c>
      <c r="F169" s="132" t="s">
        <v>152</v>
      </c>
      <c r="G169" s="202" t="s">
        <v>152</v>
      </c>
      <c r="H169" s="202" t="s">
        <v>152</v>
      </c>
      <c r="I169" s="132" t="s">
        <v>152</v>
      </c>
      <c r="J169" s="202">
        <v>8758.8799999999992</v>
      </c>
      <c r="K169" s="212">
        <v>32.823599999999999</v>
      </c>
      <c r="L169" s="132">
        <v>287498</v>
      </c>
      <c r="M169" s="202" t="s">
        <v>152</v>
      </c>
      <c r="N169" s="202" t="s">
        <v>152</v>
      </c>
      <c r="O169" s="132" t="s">
        <v>152</v>
      </c>
      <c r="P169" s="132">
        <v>257439</v>
      </c>
      <c r="Q169" s="132">
        <v>544937</v>
      </c>
      <c r="R169" s="132" t="s">
        <v>152</v>
      </c>
      <c r="S169" s="132">
        <v>544937</v>
      </c>
    </row>
    <row r="170" spans="1:19">
      <c r="A170" s="211" t="s">
        <v>3393</v>
      </c>
      <c r="B170" s="211" t="s">
        <v>3307</v>
      </c>
      <c r="C170" s="132" t="s">
        <v>152</v>
      </c>
      <c r="D170" s="132" t="s">
        <v>152</v>
      </c>
      <c r="E170" s="132" t="s">
        <v>152</v>
      </c>
      <c r="F170" s="132" t="s">
        <v>152</v>
      </c>
      <c r="G170" s="202" t="s">
        <v>152</v>
      </c>
      <c r="H170" s="202" t="s">
        <v>152</v>
      </c>
      <c r="I170" s="132" t="s">
        <v>152</v>
      </c>
      <c r="J170" s="202">
        <v>210.29</v>
      </c>
      <c r="K170" s="212">
        <v>32.823599999999999</v>
      </c>
      <c r="L170" s="132">
        <v>6902</v>
      </c>
      <c r="M170" s="202" t="s">
        <v>152</v>
      </c>
      <c r="N170" s="202" t="s">
        <v>152</v>
      </c>
      <c r="O170" s="132" t="s">
        <v>152</v>
      </c>
      <c r="P170" s="132" t="s">
        <v>152</v>
      </c>
      <c r="Q170" s="132">
        <v>6902</v>
      </c>
      <c r="R170" s="132" t="s">
        <v>152</v>
      </c>
      <c r="S170" s="132">
        <v>6902</v>
      </c>
    </row>
    <row r="171" spans="1:19">
      <c r="A171" s="211" t="s">
        <v>3394</v>
      </c>
      <c r="B171" s="211" t="s">
        <v>3309</v>
      </c>
      <c r="C171" s="132" t="s">
        <v>152</v>
      </c>
      <c r="D171" s="132">
        <v>18476</v>
      </c>
      <c r="E171" s="212">
        <v>0.21840000000000001</v>
      </c>
      <c r="F171" s="132">
        <v>4035</v>
      </c>
      <c r="G171" s="202" t="s">
        <v>152</v>
      </c>
      <c r="H171" s="202" t="s">
        <v>152</v>
      </c>
      <c r="I171" s="132" t="s">
        <v>152</v>
      </c>
      <c r="J171" s="202">
        <v>18721.54</v>
      </c>
      <c r="K171" s="212">
        <v>32.823599999999999</v>
      </c>
      <c r="L171" s="132">
        <v>614508</v>
      </c>
      <c r="M171" s="202" t="s">
        <v>152</v>
      </c>
      <c r="N171" s="202" t="s">
        <v>152</v>
      </c>
      <c r="O171" s="132" t="s">
        <v>152</v>
      </c>
      <c r="P171" s="132">
        <v>775433</v>
      </c>
      <c r="Q171" s="132">
        <v>1393976</v>
      </c>
      <c r="R171" s="132" t="s">
        <v>152</v>
      </c>
      <c r="S171" s="132">
        <v>1393976</v>
      </c>
    </row>
    <row r="172" spans="1:19">
      <c r="A172" s="211" t="s">
        <v>3395</v>
      </c>
      <c r="B172" s="211" t="s">
        <v>3309</v>
      </c>
      <c r="C172" s="132" t="s">
        <v>152</v>
      </c>
      <c r="D172" s="132">
        <v>41658</v>
      </c>
      <c r="E172" s="212">
        <v>0.21840000000000001</v>
      </c>
      <c r="F172" s="132">
        <v>9098</v>
      </c>
      <c r="G172" s="202">
        <v>9372</v>
      </c>
      <c r="H172" s="212">
        <v>4.2214999999999998</v>
      </c>
      <c r="I172" s="132">
        <v>39564</v>
      </c>
      <c r="J172" s="202">
        <v>117643.07</v>
      </c>
      <c r="K172" s="212">
        <v>32.823599999999999</v>
      </c>
      <c r="L172" s="132">
        <v>3861469</v>
      </c>
      <c r="M172" s="202">
        <v>3176.77</v>
      </c>
      <c r="N172" s="212">
        <v>32.823599999999999</v>
      </c>
      <c r="O172" s="132">
        <v>104273</v>
      </c>
      <c r="P172" s="132">
        <v>78361</v>
      </c>
      <c r="Q172" s="132">
        <v>4092765</v>
      </c>
      <c r="R172" s="132" t="s">
        <v>152</v>
      </c>
      <c r="S172" s="132">
        <v>4092765</v>
      </c>
    </row>
    <row r="173" spans="1:19">
      <c r="A173" s="211" t="s">
        <v>3396</v>
      </c>
      <c r="B173" s="211" t="s">
        <v>3311</v>
      </c>
      <c r="C173" s="132" t="s">
        <v>152</v>
      </c>
      <c r="D173" s="132">
        <v>1506895</v>
      </c>
      <c r="E173" s="212">
        <v>0.21840000000000001</v>
      </c>
      <c r="F173" s="132">
        <v>329106</v>
      </c>
      <c r="G173" s="202">
        <v>12321.2</v>
      </c>
      <c r="H173" s="212">
        <v>4.2214999999999998</v>
      </c>
      <c r="I173" s="132">
        <v>52014</v>
      </c>
      <c r="J173" s="202">
        <v>39283.980000000003</v>
      </c>
      <c r="K173" s="212">
        <v>32.823599999999999</v>
      </c>
      <c r="L173" s="132">
        <v>1289442</v>
      </c>
      <c r="M173" s="202">
        <v>210</v>
      </c>
      <c r="N173" s="212">
        <v>32.823599999999999</v>
      </c>
      <c r="O173" s="132">
        <v>6893</v>
      </c>
      <c r="P173" s="132">
        <v>1521388</v>
      </c>
      <c r="Q173" s="132">
        <v>3198843</v>
      </c>
      <c r="R173" s="132" t="s">
        <v>152</v>
      </c>
      <c r="S173" s="132">
        <v>3198843</v>
      </c>
    </row>
    <row r="174" spans="1:19">
      <c r="A174" s="211" t="s">
        <v>3397</v>
      </c>
      <c r="B174" s="211" t="s">
        <v>3311</v>
      </c>
      <c r="C174" s="132" t="s">
        <v>152</v>
      </c>
      <c r="D174" s="132">
        <v>46387</v>
      </c>
      <c r="E174" s="212">
        <v>0.21840000000000001</v>
      </c>
      <c r="F174" s="132">
        <v>10131</v>
      </c>
      <c r="G174" s="202" t="s">
        <v>152</v>
      </c>
      <c r="H174" s="202" t="s">
        <v>152</v>
      </c>
      <c r="I174" s="132" t="s">
        <v>152</v>
      </c>
      <c r="J174" s="202">
        <v>567.73</v>
      </c>
      <c r="K174" s="212">
        <v>32.823599999999999</v>
      </c>
      <c r="L174" s="132">
        <v>18635</v>
      </c>
      <c r="M174" s="202">
        <v>600.15</v>
      </c>
      <c r="N174" s="212">
        <v>32.823599999999999</v>
      </c>
      <c r="O174" s="132">
        <v>19699</v>
      </c>
      <c r="P174" s="132">
        <v>62882</v>
      </c>
      <c r="Q174" s="132">
        <v>111347</v>
      </c>
      <c r="R174" s="132" t="s">
        <v>152</v>
      </c>
      <c r="S174" s="132">
        <v>111347</v>
      </c>
    </row>
    <row r="175" spans="1:19">
      <c r="A175" s="211" t="s">
        <v>3398</v>
      </c>
      <c r="B175" s="211" t="s">
        <v>3313</v>
      </c>
      <c r="C175" s="132" t="s">
        <v>152</v>
      </c>
      <c r="D175" s="132">
        <v>17453</v>
      </c>
      <c r="E175" s="212">
        <v>0.21840000000000001</v>
      </c>
      <c r="F175" s="132">
        <v>3812</v>
      </c>
      <c r="G175" s="202">
        <v>1476.94</v>
      </c>
      <c r="H175" s="212">
        <v>4.2214999999999998</v>
      </c>
      <c r="I175" s="132">
        <v>6235</v>
      </c>
      <c r="J175" s="202">
        <v>4772.29</v>
      </c>
      <c r="K175" s="212">
        <v>32.823599999999999</v>
      </c>
      <c r="L175" s="132">
        <v>156644</v>
      </c>
      <c r="M175" s="202">
        <v>3448.91</v>
      </c>
      <c r="N175" s="212">
        <v>32.823599999999999</v>
      </c>
      <c r="O175" s="132">
        <v>113206</v>
      </c>
      <c r="P175" s="132">
        <v>77228</v>
      </c>
      <c r="Q175" s="132">
        <v>357125</v>
      </c>
      <c r="R175" s="132" t="s">
        <v>152</v>
      </c>
      <c r="S175" s="132">
        <v>357125</v>
      </c>
    </row>
    <row r="176" spans="1:19">
      <c r="A176" s="211" t="s">
        <v>3399</v>
      </c>
      <c r="B176" s="211" t="s">
        <v>3313</v>
      </c>
      <c r="C176" s="132" t="s">
        <v>152</v>
      </c>
      <c r="D176" s="132" t="s">
        <v>152</v>
      </c>
      <c r="E176" s="132" t="s">
        <v>152</v>
      </c>
      <c r="F176" s="132" t="s">
        <v>152</v>
      </c>
      <c r="G176" s="202" t="s">
        <v>152</v>
      </c>
      <c r="H176" s="202" t="s">
        <v>152</v>
      </c>
      <c r="I176" s="132" t="s">
        <v>152</v>
      </c>
      <c r="J176" s="202">
        <v>7.67</v>
      </c>
      <c r="K176" s="212">
        <v>32.823599999999999</v>
      </c>
      <c r="L176" s="132">
        <v>252</v>
      </c>
      <c r="M176" s="202" t="s">
        <v>152</v>
      </c>
      <c r="N176" s="202" t="s">
        <v>152</v>
      </c>
      <c r="O176" s="132" t="s">
        <v>152</v>
      </c>
      <c r="P176" s="132">
        <v>880</v>
      </c>
      <c r="Q176" s="132">
        <v>1132</v>
      </c>
      <c r="R176" s="132" t="s">
        <v>152</v>
      </c>
      <c r="S176" s="132">
        <v>1132</v>
      </c>
    </row>
    <row r="177" spans="1:19">
      <c r="A177" s="211" t="s">
        <v>3400</v>
      </c>
      <c r="B177" s="211" t="s">
        <v>3313</v>
      </c>
      <c r="C177" s="132" t="s">
        <v>152</v>
      </c>
      <c r="D177" s="132">
        <v>111760</v>
      </c>
      <c r="E177" s="212">
        <v>0.21840000000000001</v>
      </c>
      <c r="F177" s="132">
        <v>24408</v>
      </c>
      <c r="G177" s="202" t="s">
        <v>152</v>
      </c>
      <c r="H177" s="202" t="s">
        <v>152</v>
      </c>
      <c r="I177" s="132" t="s">
        <v>152</v>
      </c>
      <c r="J177" s="202">
        <v>10059.379999999999</v>
      </c>
      <c r="K177" s="212">
        <v>32.823599999999999</v>
      </c>
      <c r="L177" s="132">
        <v>330185</v>
      </c>
      <c r="M177" s="202" t="s">
        <v>152</v>
      </c>
      <c r="N177" s="202" t="s">
        <v>152</v>
      </c>
      <c r="O177" s="132" t="s">
        <v>152</v>
      </c>
      <c r="P177" s="132">
        <v>356899</v>
      </c>
      <c r="Q177" s="132">
        <v>711492</v>
      </c>
      <c r="R177" s="132" t="s">
        <v>152</v>
      </c>
      <c r="S177" s="132">
        <v>711492</v>
      </c>
    </row>
    <row r="178" spans="1:19">
      <c r="A178" s="211" t="s">
        <v>3401</v>
      </c>
      <c r="B178" s="211" t="s">
        <v>3402</v>
      </c>
      <c r="C178" s="132" t="s">
        <v>152</v>
      </c>
      <c r="D178" s="132">
        <v>20400</v>
      </c>
      <c r="E178" s="212">
        <v>0.21840000000000001</v>
      </c>
      <c r="F178" s="132">
        <v>4455</v>
      </c>
      <c r="G178" s="202" t="s">
        <v>152</v>
      </c>
      <c r="H178" s="202" t="s">
        <v>152</v>
      </c>
      <c r="I178" s="132" t="s">
        <v>152</v>
      </c>
      <c r="J178" s="202" t="s">
        <v>152</v>
      </c>
      <c r="K178" s="202" t="s">
        <v>152</v>
      </c>
      <c r="L178" s="132" t="s">
        <v>152</v>
      </c>
      <c r="M178" s="202" t="s">
        <v>152</v>
      </c>
      <c r="N178" s="202" t="s">
        <v>152</v>
      </c>
      <c r="O178" s="132" t="s">
        <v>152</v>
      </c>
      <c r="P178" s="132">
        <v>18714</v>
      </c>
      <c r="Q178" s="132">
        <v>23169</v>
      </c>
      <c r="R178" s="132" t="s">
        <v>152</v>
      </c>
      <c r="S178" s="132">
        <v>23169</v>
      </c>
    </row>
    <row r="179" spans="1:19">
      <c r="A179" s="211" t="s">
        <v>3403</v>
      </c>
      <c r="B179" s="211" t="s">
        <v>3315</v>
      </c>
      <c r="C179" s="132" t="s">
        <v>152</v>
      </c>
      <c r="D179" s="132">
        <v>156133</v>
      </c>
      <c r="E179" s="212">
        <v>0.21840000000000001</v>
      </c>
      <c r="F179" s="132">
        <v>34099</v>
      </c>
      <c r="G179" s="202" t="s">
        <v>152</v>
      </c>
      <c r="H179" s="202" t="s">
        <v>152</v>
      </c>
      <c r="I179" s="132" t="s">
        <v>152</v>
      </c>
      <c r="J179" s="202">
        <v>3770.18</v>
      </c>
      <c r="K179" s="212">
        <v>32.823599999999999</v>
      </c>
      <c r="L179" s="132">
        <v>123751</v>
      </c>
      <c r="M179" s="202" t="s">
        <v>152</v>
      </c>
      <c r="N179" s="202" t="s">
        <v>152</v>
      </c>
      <c r="O179" s="132" t="s">
        <v>152</v>
      </c>
      <c r="P179" s="132">
        <v>22074</v>
      </c>
      <c r="Q179" s="132">
        <v>179924</v>
      </c>
      <c r="R179" s="132" t="s">
        <v>152</v>
      </c>
      <c r="S179" s="132">
        <v>179924</v>
      </c>
    </row>
    <row r="180" spans="1:19">
      <c r="A180" s="211" t="s">
        <v>3404</v>
      </c>
      <c r="B180" s="211" t="s">
        <v>3315</v>
      </c>
      <c r="C180" s="132" t="s">
        <v>152</v>
      </c>
      <c r="D180" s="132">
        <v>10550</v>
      </c>
      <c r="E180" s="212">
        <v>0.21840000000000001</v>
      </c>
      <c r="F180" s="132">
        <v>2304</v>
      </c>
      <c r="G180" s="202" t="s">
        <v>152</v>
      </c>
      <c r="H180" s="202" t="s">
        <v>152</v>
      </c>
      <c r="I180" s="132" t="s">
        <v>152</v>
      </c>
      <c r="J180" s="202">
        <v>3926.92</v>
      </c>
      <c r="K180" s="212">
        <v>32.823599999999999</v>
      </c>
      <c r="L180" s="132">
        <v>128896</v>
      </c>
      <c r="M180" s="202" t="s">
        <v>152</v>
      </c>
      <c r="N180" s="202" t="s">
        <v>152</v>
      </c>
      <c r="O180" s="132" t="s">
        <v>152</v>
      </c>
      <c r="P180" s="132">
        <v>2939</v>
      </c>
      <c r="Q180" s="132">
        <v>134139</v>
      </c>
      <c r="R180" s="132" t="s">
        <v>152</v>
      </c>
      <c r="S180" s="132">
        <v>134139</v>
      </c>
    </row>
    <row r="181" spans="1:19">
      <c r="A181" s="211" t="s">
        <v>3405</v>
      </c>
      <c r="B181" s="211" t="s">
        <v>3317</v>
      </c>
      <c r="C181" s="132" t="s">
        <v>152</v>
      </c>
      <c r="D181" s="132">
        <v>422010</v>
      </c>
      <c r="E181" s="212">
        <v>0.21840000000000001</v>
      </c>
      <c r="F181" s="132">
        <v>92167</v>
      </c>
      <c r="G181" s="202" t="s">
        <v>152</v>
      </c>
      <c r="H181" s="202" t="s">
        <v>152</v>
      </c>
      <c r="I181" s="132" t="s">
        <v>152</v>
      </c>
      <c r="J181" s="202">
        <v>38127.78</v>
      </c>
      <c r="K181" s="212">
        <v>32.823599999999999</v>
      </c>
      <c r="L181" s="132">
        <v>1251491</v>
      </c>
      <c r="M181" s="202">
        <v>19447.87</v>
      </c>
      <c r="N181" s="212">
        <v>32.823599999999999</v>
      </c>
      <c r="O181" s="132">
        <v>638349</v>
      </c>
      <c r="P181" s="132">
        <v>292211</v>
      </c>
      <c r="Q181" s="132">
        <v>2274218</v>
      </c>
      <c r="R181" s="132" t="s">
        <v>152</v>
      </c>
      <c r="S181" s="132">
        <v>2274218</v>
      </c>
    </row>
    <row r="182" spans="1:19">
      <c r="A182" s="211" t="s">
        <v>3406</v>
      </c>
      <c r="B182" s="211" t="s">
        <v>3317</v>
      </c>
      <c r="C182" s="132" t="s">
        <v>152</v>
      </c>
      <c r="D182" s="132">
        <v>357302</v>
      </c>
      <c r="E182" s="212">
        <v>0.21840000000000001</v>
      </c>
      <c r="F182" s="132">
        <v>78035</v>
      </c>
      <c r="G182" s="202" t="s">
        <v>152</v>
      </c>
      <c r="H182" s="202" t="s">
        <v>152</v>
      </c>
      <c r="I182" s="132" t="s">
        <v>152</v>
      </c>
      <c r="J182" s="202">
        <v>126372.76</v>
      </c>
      <c r="K182" s="212">
        <v>32.823599999999999</v>
      </c>
      <c r="L182" s="132">
        <v>4148009</v>
      </c>
      <c r="M182" s="202">
        <v>7732.75</v>
      </c>
      <c r="N182" s="212">
        <v>32.823599999999999</v>
      </c>
      <c r="O182" s="132">
        <v>253817</v>
      </c>
      <c r="P182" s="132">
        <v>161196</v>
      </c>
      <c r="Q182" s="132">
        <v>4641057</v>
      </c>
      <c r="R182" s="132" t="s">
        <v>152</v>
      </c>
      <c r="S182" s="132">
        <v>4641057</v>
      </c>
    </row>
    <row r="183" spans="1:19">
      <c r="A183" s="211" t="s">
        <v>3407</v>
      </c>
      <c r="B183" s="211" t="s">
        <v>3319</v>
      </c>
      <c r="C183" s="132" t="s">
        <v>152</v>
      </c>
      <c r="D183" s="132">
        <v>1010513</v>
      </c>
      <c r="E183" s="212">
        <v>0.21840000000000001</v>
      </c>
      <c r="F183" s="132">
        <v>220696</v>
      </c>
      <c r="G183" s="202">
        <v>8411.9</v>
      </c>
      <c r="H183" s="212">
        <v>4.2214999999999998</v>
      </c>
      <c r="I183" s="132">
        <v>35511</v>
      </c>
      <c r="J183" s="202">
        <v>33531.49</v>
      </c>
      <c r="K183" s="212">
        <v>32.823599999999999</v>
      </c>
      <c r="L183" s="132">
        <v>1100624</v>
      </c>
      <c r="M183" s="202" t="s">
        <v>152</v>
      </c>
      <c r="N183" s="202" t="s">
        <v>152</v>
      </c>
      <c r="O183" s="132" t="s">
        <v>152</v>
      </c>
      <c r="P183" s="132">
        <v>389539</v>
      </c>
      <c r="Q183" s="132">
        <v>1746370</v>
      </c>
      <c r="R183" s="132" t="s">
        <v>152</v>
      </c>
      <c r="S183" s="132">
        <v>1746370</v>
      </c>
    </row>
    <row r="184" spans="1:19">
      <c r="A184" s="211" t="s">
        <v>3408</v>
      </c>
      <c r="B184" s="211" t="s">
        <v>3319</v>
      </c>
      <c r="C184" s="132" t="s">
        <v>152</v>
      </c>
      <c r="D184" s="132" t="s">
        <v>152</v>
      </c>
      <c r="E184" s="132" t="s">
        <v>152</v>
      </c>
      <c r="F184" s="132" t="s">
        <v>152</v>
      </c>
      <c r="G184" s="202" t="s">
        <v>152</v>
      </c>
      <c r="H184" s="202" t="s">
        <v>152</v>
      </c>
      <c r="I184" s="132" t="s">
        <v>152</v>
      </c>
      <c r="J184" s="202">
        <v>213.41</v>
      </c>
      <c r="K184" s="212">
        <v>32.823599999999999</v>
      </c>
      <c r="L184" s="132">
        <v>7005</v>
      </c>
      <c r="M184" s="202" t="s">
        <v>152</v>
      </c>
      <c r="N184" s="202" t="s">
        <v>152</v>
      </c>
      <c r="O184" s="132" t="s">
        <v>152</v>
      </c>
      <c r="P184" s="132" t="s">
        <v>152</v>
      </c>
      <c r="Q184" s="132">
        <v>7005</v>
      </c>
      <c r="R184" s="132" t="s">
        <v>152</v>
      </c>
      <c r="S184" s="132">
        <v>7005</v>
      </c>
    </row>
    <row r="185" spans="1:19">
      <c r="A185" s="211" t="s">
        <v>3409</v>
      </c>
      <c r="B185" s="211" t="s">
        <v>3410</v>
      </c>
      <c r="C185" s="132" t="s">
        <v>152</v>
      </c>
      <c r="D185" s="132" t="s">
        <v>152</v>
      </c>
      <c r="E185" s="132" t="s">
        <v>152</v>
      </c>
      <c r="F185" s="132" t="s">
        <v>152</v>
      </c>
      <c r="G185" s="202" t="s">
        <v>152</v>
      </c>
      <c r="H185" s="202" t="s">
        <v>152</v>
      </c>
      <c r="I185" s="132" t="s">
        <v>152</v>
      </c>
      <c r="J185" s="202">
        <v>8953.02</v>
      </c>
      <c r="K185" s="212">
        <v>32.823599999999999</v>
      </c>
      <c r="L185" s="132">
        <v>293870</v>
      </c>
      <c r="M185" s="202" t="s">
        <v>152</v>
      </c>
      <c r="N185" s="202" t="s">
        <v>152</v>
      </c>
      <c r="O185" s="132" t="s">
        <v>152</v>
      </c>
      <c r="P185" s="132">
        <v>33095</v>
      </c>
      <c r="Q185" s="132">
        <v>326965</v>
      </c>
      <c r="R185" s="132" t="s">
        <v>152</v>
      </c>
      <c r="S185" s="132">
        <v>326965</v>
      </c>
    </row>
    <row r="186" spans="1:19">
      <c r="A186" s="211" t="s">
        <v>3411</v>
      </c>
      <c r="B186" s="211" t="s">
        <v>3410</v>
      </c>
      <c r="C186" s="132" t="s">
        <v>152</v>
      </c>
      <c r="D186" s="132">
        <v>25000</v>
      </c>
      <c r="E186" s="212">
        <v>0.21840000000000001</v>
      </c>
      <c r="F186" s="132">
        <v>5460</v>
      </c>
      <c r="G186" s="202" t="s">
        <v>152</v>
      </c>
      <c r="H186" s="202" t="s">
        <v>152</v>
      </c>
      <c r="I186" s="132" t="s">
        <v>152</v>
      </c>
      <c r="J186" s="202" t="s">
        <v>152</v>
      </c>
      <c r="K186" s="202" t="s">
        <v>152</v>
      </c>
      <c r="L186" s="132" t="s">
        <v>152</v>
      </c>
      <c r="M186" s="202" t="s">
        <v>152</v>
      </c>
      <c r="N186" s="202" t="s">
        <v>152</v>
      </c>
      <c r="O186" s="132" t="s">
        <v>152</v>
      </c>
      <c r="P186" s="132" t="s">
        <v>152</v>
      </c>
      <c r="Q186" s="132">
        <v>5460</v>
      </c>
      <c r="R186" s="132" t="s">
        <v>152</v>
      </c>
      <c r="S186" s="132">
        <v>5460</v>
      </c>
    </row>
    <row r="187" spans="1:19">
      <c r="A187" s="211" t="s">
        <v>3412</v>
      </c>
      <c r="B187" s="211" t="s">
        <v>3321</v>
      </c>
      <c r="C187" s="132" t="s">
        <v>152</v>
      </c>
      <c r="D187" s="132">
        <v>10280960</v>
      </c>
      <c r="E187" s="212">
        <v>0.21840000000000001</v>
      </c>
      <c r="F187" s="132">
        <v>2245362</v>
      </c>
      <c r="G187" s="202">
        <v>8633.32</v>
      </c>
      <c r="H187" s="212">
        <v>4.2214999999999998</v>
      </c>
      <c r="I187" s="132">
        <v>36446</v>
      </c>
      <c r="J187" s="202">
        <v>163007.49</v>
      </c>
      <c r="K187" s="212">
        <v>32.823599999999999</v>
      </c>
      <c r="L187" s="132">
        <v>5350493</v>
      </c>
      <c r="M187" s="202">
        <v>3825.02</v>
      </c>
      <c r="N187" s="212">
        <v>32.823599999999999</v>
      </c>
      <c r="O187" s="132">
        <v>125551</v>
      </c>
      <c r="P187" s="132">
        <v>672905</v>
      </c>
      <c r="Q187" s="132">
        <v>8430757</v>
      </c>
      <c r="R187" s="132" t="s">
        <v>152</v>
      </c>
      <c r="S187" s="132">
        <v>8430757</v>
      </c>
    </row>
    <row r="188" spans="1:19">
      <c r="A188" s="211" t="s">
        <v>3413</v>
      </c>
      <c r="B188" s="211" t="s">
        <v>3321</v>
      </c>
      <c r="C188" s="132" t="s">
        <v>152</v>
      </c>
      <c r="D188" s="132" t="s">
        <v>152</v>
      </c>
      <c r="E188" s="132" t="s">
        <v>152</v>
      </c>
      <c r="F188" s="132" t="s">
        <v>152</v>
      </c>
      <c r="G188" s="202" t="s">
        <v>152</v>
      </c>
      <c r="H188" s="202" t="s">
        <v>152</v>
      </c>
      <c r="I188" s="132" t="s">
        <v>152</v>
      </c>
      <c r="J188" s="202">
        <v>6080.16</v>
      </c>
      <c r="K188" s="212">
        <v>32.823599999999999</v>
      </c>
      <c r="L188" s="132">
        <v>199573</v>
      </c>
      <c r="M188" s="202" t="s">
        <v>152</v>
      </c>
      <c r="N188" s="202" t="s">
        <v>152</v>
      </c>
      <c r="O188" s="132" t="s">
        <v>152</v>
      </c>
      <c r="P188" s="132" t="s">
        <v>152</v>
      </c>
      <c r="Q188" s="132">
        <v>199573</v>
      </c>
      <c r="R188" s="132" t="s">
        <v>152</v>
      </c>
      <c r="S188" s="132">
        <v>199573</v>
      </c>
    </row>
    <row r="189" spans="1:19">
      <c r="A189" s="211" t="s">
        <v>3414</v>
      </c>
      <c r="B189" s="211" t="s">
        <v>3323</v>
      </c>
      <c r="C189" s="132" t="s">
        <v>152</v>
      </c>
      <c r="D189" s="132">
        <v>29270188</v>
      </c>
      <c r="E189" s="212">
        <v>0.21840000000000001</v>
      </c>
      <c r="F189" s="132">
        <v>6392609</v>
      </c>
      <c r="G189" s="202">
        <v>252874.96</v>
      </c>
      <c r="H189" s="212">
        <v>4.2214999999999998</v>
      </c>
      <c r="I189" s="132">
        <v>1067512</v>
      </c>
      <c r="J189" s="202">
        <v>104914.58</v>
      </c>
      <c r="K189" s="212">
        <v>32.823599999999999</v>
      </c>
      <c r="L189" s="132">
        <v>3443674</v>
      </c>
      <c r="M189" s="202">
        <v>117001.28</v>
      </c>
      <c r="N189" s="212">
        <v>32.823599999999999</v>
      </c>
      <c r="O189" s="132">
        <v>3840403</v>
      </c>
      <c r="P189" s="132">
        <v>2081079</v>
      </c>
      <c r="Q189" s="132">
        <v>16825277</v>
      </c>
      <c r="R189" s="132">
        <v>-9757362</v>
      </c>
      <c r="S189" s="132">
        <v>7067915</v>
      </c>
    </row>
    <row r="190" spans="1:19">
      <c r="A190" s="211" t="s">
        <v>3415</v>
      </c>
      <c r="B190" s="211" t="s">
        <v>3323</v>
      </c>
      <c r="C190" s="132" t="s">
        <v>152</v>
      </c>
      <c r="D190" s="132" t="s">
        <v>152</v>
      </c>
      <c r="E190" s="132" t="s">
        <v>152</v>
      </c>
      <c r="F190" s="132" t="s">
        <v>152</v>
      </c>
      <c r="G190" s="202" t="s">
        <v>152</v>
      </c>
      <c r="H190" s="202" t="s">
        <v>152</v>
      </c>
      <c r="I190" s="132" t="s">
        <v>152</v>
      </c>
      <c r="J190" s="202">
        <v>74.739999999999995</v>
      </c>
      <c r="K190" s="212">
        <v>32.823599999999999</v>
      </c>
      <c r="L190" s="132">
        <v>2453</v>
      </c>
      <c r="M190" s="202" t="s">
        <v>152</v>
      </c>
      <c r="N190" s="202" t="s">
        <v>152</v>
      </c>
      <c r="O190" s="132" t="s">
        <v>152</v>
      </c>
      <c r="P190" s="132" t="s">
        <v>152</v>
      </c>
      <c r="Q190" s="132">
        <v>2453</v>
      </c>
      <c r="R190" s="132" t="s">
        <v>152</v>
      </c>
      <c r="S190" s="132">
        <v>2453</v>
      </c>
    </row>
    <row r="191" spans="1:19">
      <c r="A191" s="211" t="s">
        <v>3416</v>
      </c>
      <c r="B191" s="211" t="s">
        <v>3323</v>
      </c>
      <c r="C191" s="132" t="s">
        <v>152</v>
      </c>
      <c r="D191" s="132">
        <v>25000</v>
      </c>
      <c r="E191" s="212">
        <v>0.21840000000000001</v>
      </c>
      <c r="F191" s="132">
        <v>5460</v>
      </c>
      <c r="G191" s="202">
        <v>-718.38</v>
      </c>
      <c r="H191" s="212">
        <v>4.2214999999999998</v>
      </c>
      <c r="I191" s="132">
        <v>-3033</v>
      </c>
      <c r="J191" s="202">
        <v>113556.34</v>
      </c>
      <c r="K191" s="212">
        <v>32.823599999999999</v>
      </c>
      <c r="L191" s="132">
        <v>3727328</v>
      </c>
      <c r="M191" s="202">
        <v>9236.1200000000008</v>
      </c>
      <c r="N191" s="212">
        <v>32.823599999999999</v>
      </c>
      <c r="O191" s="132">
        <v>303163</v>
      </c>
      <c r="P191" s="132">
        <v>50000</v>
      </c>
      <c r="Q191" s="132">
        <v>4082918</v>
      </c>
      <c r="R191" s="132">
        <v>-300130</v>
      </c>
      <c r="S191" s="132">
        <v>3782788</v>
      </c>
    </row>
    <row r="192" spans="1:19">
      <c r="A192" s="211" t="s">
        <v>3417</v>
      </c>
      <c r="B192" s="211" t="s">
        <v>3325</v>
      </c>
      <c r="C192" s="132" t="s">
        <v>152</v>
      </c>
      <c r="D192" s="132" t="s">
        <v>152</v>
      </c>
      <c r="E192" s="132" t="s">
        <v>152</v>
      </c>
      <c r="F192" s="132" t="s">
        <v>152</v>
      </c>
      <c r="G192" s="202" t="s">
        <v>152</v>
      </c>
      <c r="H192" s="202" t="s">
        <v>152</v>
      </c>
      <c r="I192" s="132" t="s">
        <v>152</v>
      </c>
      <c r="J192" s="202" t="s">
        <v>152</v>
      </c>
      <c r="K192" s="202" t="s">
        <v>152</v>
      </c>
      <c r="L192" s="132" t="s">
        <v>152</v>
      </c>
      <c r="M192" s="202">
        <v>1676</v>
      </c>
      <c r="N192" s="212">
        <v>32.823599999999999</v>
      </c>
      <c r="O192" s="132">
        <v>55012</v>
      </c>
      <c r="P192" s="132" t="s">
        <v>152</v>
      </c>
      <c r="Q192" s="132">
        <v>55012</v>
      </c>
      <c r="R192" s="132" t="s">
        <v>152</v>
      </c>
      <c r="S192" s="132">
        <v>55012</v>
      </c>
    </row>
    <row r="193" spans="1:19">
      <c r="A193" s="211" t="s">
        <v>3418</v>
      </c>
      <c r="B193" s="211" t="s">
        <v>3325</v>
      </c>
      <c r="C193" s="132" t="s">
        <v>152</v>
      </c>
      <c r="D193" s="132" t="s">
        <v>152</v>
      </c>
      <c r="E193" s="132" t="s">
        <v>152</v>
      </c>
      <c r="F193" s="132" t="s">
        <v>152</v>
      </c>
      <c r="G193" s="202" t="s">
        <v>152</v>
      </c>
      <c r="H193" s="202" t="s">
        <v>152</v>
      </c>
      <c r="I193" s="132" t="s">
        <v>152</v>
      </c>
      <c r="J193" s="202" t="s">
        <v>152</v>
      </c>
      <c r="K193" s="202" t="s">
        <v>152</v>
      </c>
      <c r="L193" s="132" t="s">
        <v>152</v>
      </c>
      <c r="M193" s="202">
        <v>7845</v>
      </c>
      <c r="N193" s="212">
        <v>32.823599999999999</v>
      </c>
      <c r="O193" s="132">
        <v>257501</v>
      </c>
      <c r="P193" s="132" t="s">
        <v>152</v>
      </c>
      <c r="Q193" s="132">
        <v>257501</v>
      </c>
      <c r="R193" s="132" t="s">
        <v>152</v>
      </c>
      <c r="S193" s="132">
        <v>257501</v>
      </c>
    </row>
    <row r="194" spans="1:19">
      <c r="A194" s="211" t="s">
        <v>3419</v>
      </c>
      <c r="B194" s="211" t="s">
        <v>3420</v>
      </c>
      <c r="C194" s="132" t="s">
        <v>152</v>
      </c>
      <c r="D194" s="132" t="s">
        <v>152</v>
      </c>
      <c r="E194" s="132" t="s">
        <v>152</v>
      </c>
      <c r="F194" s="132" t="s">
        <v>152</v>
      </c>
      <c r="G194" s="202" t="s">
        <v>152</v>
      </c>
      <c r="H194" s="202" t="s">
        <v>152</v>
      </c>
      <c r="I194" s="132" t="s">
        <v>152</v>
      </c>
      <c r="J194" s="202" t="s">
        <v>152</v>
      </c>
      <c r="K194" s="202" t="s">
        <v>152</v>
      </c>
      <c r="L194" s="132" t="s">
        <v>152</v>
      </c>
      <c r="M194" s="202" t="s">
        <v>152</v>
      </c>
      <c r="N194" s="202" t="s">
        <v>152</v>
      </c>
      <c r="O194" s="132" t="s">
        <v>152</v>
      </c>
      <c r="P194" s="132">
        <v>100000</v>
      </c>
      <c r="Q194" s="132">
        <v>100000</v>
      </c>
      <c r="R194" s="132" t="s">
        <v>152</v>
      </c>
      <c r="S194" s="132">
        <v>100000</v>
      </c>
    </row>
    <row r="195" spans="1:19">
      <c r="A195" s="211" t="s">
        <v>3421</v>
      </c>
      <c r="B195" s="211" t="s">
        <v>3327</v>
      </c>
      <c r="C195" s="132" t="s">
        <v>152</v>
      </c>
      <c r="D195" s="132">
        <v>198190</v>
      </c>
      <c r="E195" s="212">
        <v>0.21840000000000001</v>
      </c>
      <c r="F195" s="132">
        <v>43285</v>
      </c>
      <c r="G195" s="202" t="s">
        <v>152</v>
      </c>
      <c r="H195" s="202" t="s">
        <v>152</v>
      </c>
      <c r="I195" s="132" t="s">
        <v>152</v>
      </c>
      <c r="J195" s="202">
        <v>43981.05</v>
      </c>
      <c r="K195" s="212">
        <v>32.823599999999999</v>
      </c>
      <c r="L195" s="132">
        <v>1443616</v>
      </c>
      <c r="M195" s="202" t="s">
        <v>152</v>
      </c>
      <c r="N195" s="202" t="s">
        <v>152</v>
      </c>
      <c r="O195" s="132" t="s">
        <v>152</v>
      </c>
      <c r="P195" s="132">
        <v>1630</v>
      </c>
      <c r="Q195" s="132">
        <v>1488531</v>
      </c>
      <c r="R195" s="132" t="s">
        <v>152</v>
      </c>
      <c r="S195" s="132">
        <v>1488531</v>
      </c>
    </row>
    <row r="196" spans="1:19">
      <c r="A196" s="211" t="s">
        <v>3422</v>
      </c>
      <c r="B196" s="211" t="s">
        <v>3327</v>
      </c>
      <c r="C196" s="132" t="s">
        <v>152</v>
      </c>
      <c r="D196" s="132">
        <v>141695</v>
      </c>
      <c r="E196" s="212">
        <v>0.21840000000000001</v>
      </c>
      <c r="F196" s="132">
        <v>30946</v>
      </c>
      <c r="G196" s="202" t="s">
        <v>152</v>
      </c>
      <c r="H196" s="202" t="s">
        <v>152</v>
      </c>
      <c r="I196" s="132" t="s">
        <v>152</v>
      </c>
      <c r="J196" s="202" t="s">
        <v>152</v>
      </c>
      <c r="K196" s="202" t="s">
        <v>152</v>
      </c>
      <c r="L196" s="132" t="s">
        <v>152</v>
      </c>
      <c r="M196" s="202">
        <v>693.75</v>
      </c>
      <c r="N196" s="212">
        <v>32.823599999999999</v>
      </c>
      <c r="O196" s="132">
        <v>22771</v>
      </c>
      <c r="P196" s="132" t="s">
        <v>152</v>
      </c>
      <c r="Q196" s="132">
        <v>53717</v>
      </c>
      <c r="R196" s="132" t="s">
        <v>152</v>
      </c>
      <c r="S196" s="132">
        <v>53717</v>
      </c>
    </row>
    <row r="197" spans="1:19">
      <c r="A197" s="211" t="s">
        <v>3423</v>
      </c>
      <c r="B197" s="211" t="s">
        <v>3329</v>
      </c>
      <c r="C197" s="132" t="s">
        <v>152</v>
      </c>
      <c r="D197" s="132">
        <v>39314</v>
      </c>
      <c r="E197" s="212">
        <v>0.21840000000000001</v>
      </c>
      <c r="F197" s="132">
        <v>8586</v>
      </c>
      <c r="G197" s="202">
        <v>13782.18</v>
      </c>
      <c r="H197" s="212">
        <v>4.2214999999999998</v>
      </c>
      <c r="I197" s="132">
        <v>58181</v>
      </c>
      <c r="J197" s="202">
        <v>402.74</v>
      </c>
      <c r="K197" s="212">
        <v>32.823599999999999</v>
      </c>
      <c r="L197" s="132">
        <v>13219</v>
      </c>
      <c r="M197" s="202" t="s">
        <v>152</v>
      </c>
      <c r="N197" s="202" t="s">
        <v>152</v>
      </c>
      <c r="O197" s="132" t="s">
        <v>152</v>
      </c>
      <c r="P197" s="132">
        <v>743004</v>
      </c>
      <c r="Q197" s="132">
        <v>822990</v>
      </c>
      <c r="R197" s="132" t="s">
        <v>152</v>
      </c>
      <c r="S197" s="132">
        <v>822990</v>
      </c>
    </row>
    <row r="198" spans="1:19">
      <c r="A198" s="211" t="s">
        <v>3424</v>
      </c>
      <c r="B198" s="211" t="s">
        <v>3329</v>
      </c>
      <c r="C198" s="132" t="s">
        <v>152</v>
      </c>
      <c r="D198" s="132" t="s">
        <v>152</v>
      </c>
      <c r="E198" s="132" t="s">
        <v>152</v>
      </c>
      <c r="F198" s="132" t="s">
        <v>152</v>
      </c>
      <c r="G198" s="202" t="s">
        <v>152</v>
      </c>
      <c r="H198" s="202" t="s">
        <v>152</v>
      </c>
      <c r="I198" s="132" t="s">
        <v>152</v>
      </c>
      <c r="J198" s="202">
        <v>14667.45</v>
      </c>
      <c r="K198" s="212">
        <v>32.823599999999999</v>
      </c>
      <c r="L198" s="132">
        <v>481439</v>
      </c>
      <c r="M198" s="202" t="s">
        <v>152</v>
      </c>
      <c r="N198" s="202" t="s">
        <v>152</v>
      </c>
      <c r="O198" s="132" t="s">
        <v>152</v>
      </c>
      <c r="P198" s="132" t="s">
        <v>152</v>
      </c>
      <c r="Q198" s="132">
        <v>481439</v>
      </c>
      <c r="R198" s="132" t="s">
        <v>152</v>
      </c>
      <c r="S198" s="132">
        <v>481439</v>
      </c>
    </row>
    <row r="199" spans="1:19">
      <c r="A199" s="211" t="s">
        <v>3425</v>
      </c>
      <c r="B199" s="211" t="s">
        <v>3331</v>
      </c>
      <c r="C199" s="132">
        <v>1000</v>
      </c>
      <c r="D199" s="132">
        <v>7407234</v>
      </c>
      <c r="E199" s="212">
        <v>0.21840000000000001</v>
      </c>
      <c r="F199" s="132">
        <v>1617740</v>
      </c>
      <c r="G199" s="202">
        <v>113813.58</v>
      </c>
      <c r="H199" s="212">
        <v>4.2214999999999998</v>
      </c>
      <c r="I199" s="132">
        <v>480464</v>
      </c>
      <c r="J199" s="202">
        <v>123734.07</v>
      </c>
      <c r="K199" s="212">
        <v>32.823599999999999</v>
      </c>
      <c r="L199" s="132">
        <v>4061398</v>
      </c>
      <c r="M199" s="202">
        <v>2981.7</v>
      </c>
      <c r="N199" s="212">
        <v>32.823599999999999</v>
      </c>
      <c r="O199" s="132">
        <v>97870</v>
      </c>
      <c r="P199" s="132">
        <v>4292958</v>
      </c>
      <c r="Q199" s="132">
        <v>10551430</v>
      </c>
      <c r="R199" s="132" t="s">
        <v>152</v>
      </c>
      <c r="S199" s="132">
        <v>10551430</v>
      </c>
    </row>
    <row r="200" spans="1:19">
      <c r="A200" s="211" t="s">
        <v>3426</v>
      </c>
      <c r="B200" s="211" t="s">
        <v>3331</v>
      </c>
      <c r="C200" s="132" t="s">
        <v>152</v>
      </c>
      <c r="D200" s="132" t="s">
        <v>152</v>
      </c>
      <c r="E200" s="132" t="s">
        <v>152</v>
      </c>
      <c r="F200" s="132" t="s">
        <v>152</v>
      </c>
      <c r="G200" s="202" t="s">
        <v>152</v>
      </c>
      <c r="H200" s="202" t="s">
        <v>152</v>
      </c>
      <c r="I200" s="132" t="s">
        <v>152</v>
      </c>
      <c r="J200" s="202">
        <v>24353.53</v>
      </c>
      <c r="K200" s="212">
        <v>32.823599999999999</v>
      </c>
      <c r="L200" s="132">
        <v>799371</v>
      </c>
      <c r="M200" s="202" t="s">
        <v>152</v>
      </c>
      <c r="N200" s="202" t="s">
        <v>152</v>
      </c>
      <c r="O200" s="132" t="s">
        <v>152</v>
      </c>
      <c r="P200" s="132">
        <v>33714</v>
      </c>
      <c r="Q200" s="132">
        <v>833085</v>
      </c>
      <c r="R200" s="132" t="s">
        <v>152</v>
      </c>
      <c r="S200" s="132">
        <v>833085</v>
      </c>
    </row>
    <row r="201" spans="1:19">
      <c r="A201" s="211" t="s">
        <v>3427</v>
      </c>
      <c r="B201" s="211" t="s">
        <v>3331</v>
      </c>
      <c r="C201" s="132" t="s">
        <v>152</v>
      </c>
      <c r="D201" s="132">
        <v>246</v>
      </c>
      <c r="E201" s="212">
        <v>0.21840000000000001</v>
      </c>
      <c r="F201" s="132">
        <v>54</v>
      </c>
      <c r="G201" s="202" t="s">
        <v>152</v>
      </c>
      <c r="H201" s="202" t="s">
        <v>152</v>
      </c>
      <c r="I201" s="132" t="s">
        <v>152</v>
      </c>
      <c r="J201" s="202">
        <v>564.09</v>
      </c>
      <c r="K201" s="212">
        <v>32.823599999999999</v>
      </c>
      <c r="L201" s="132">
        <v>18515</v>
      </c>
      <c r="M201" s="202">
        <v>1845.56</v>
      </c>
      <c r="N201" s="212">
        <v>32.823599999999999</v>
      </c>
      <c r="O201" s="132">
        <v>60578</v>
      </c>
      <c r="P201" s="132">
        <v>366032</v>
      </c>
      <c r="Q201" s="132">
        <v>445179</v>
      </c>
      <c r="R201" s="132" t="s">
        <v>152</v>
      </c>
      <c r="S201" s="132">
        <v>445179</v>
      </c>
    </row>
    <row r="202" spans="1:19">
      <c r="A202" s="211" t="s">
        <v>3428</v>
      </c>
      <c r="B202" s="211" t="s">
        <v>3429</v>
      </c>
      <c r="C202" s="132">
        <v>-28429</v>
      </c>
      <c r="D202" s="132" t="s">
        <v>152</v>
      </c>
      <c r="E202" s="132" t="s">
        <v>152</v>
      </c>
      <c r="F202" s="132" t="s">
        <v>152</v>
      </c>
      <c r="G202" s="202" t="s">
        <v>152</v>
      </c>
      <c r="H202" s="202" t="s">
        <v>152</v>
      </c>
      <c r="I202" s="132" t="s">
        <v>152</v>
      </c>
      <c r="J202" s="202">
        <v>69181.710000000006</v>
      </c>
      <c r="K202" s="212">
        <v>32.823599999999999</v>
      </c>
      <c r="L202" s="132">
        <v>2270793</v>
      </c>
      <c r="M202" s="202" t="s">
        <v>152</v>
      </c>
      <c r="N202" s="202" t="s">
        <v>152</v>
      </c>
      <c r="O202" s="132" t="s">
        <v>152</v>
      </c>
      <c r="P202" s="132">
        <v>1238</v>
      </c>
      <c r="Q202" s="132">
        <v>2243602</v>
      </c>
      <c r="R202" s="132" t="s">
        <v>152</v>
      </c>
      <c r="S202" s="132">
        <v>2243602</v>
      </c>
    </row>
    <row r="203" spans="1:19">
      <c r="A203" s="211" t="s">
        <v>3430</v>
      </c>
      <c r="B203" s="211" t="s">
        <v>3335</v>
      </c>
      <c r="C203" s="132" t="s">
        <v>152</v>
      </c>
      <c r="D203" s="132">
        <v>300886</v>
      </c>
      <c r="E203" s="212">
        <v>0.21840000000000001</v>
      </c>
      <c r="F203" s="132">
        <v>65714</v>
      </c>
      <c r="G203" s="202">
        <v>9691.69</v>
      </c>
      <c r="H203" s="212">
        <v>4.2214999999999998</v>
      </c>
      <c r="I203" s="132">
        <v>40913</v>
      </c>
      <c r="J203" s="202">
        <v>871.78</v>
      </c>
      <c r="K203" s="212">
        <v>32.823599999999999</v>
      </c>
      <c r="L203" s="132">
        <v>28615</v>
      </c>
      <c r="M203" s="202">
        <v>497</v>
      </c>
      <c r="N203" s="212">
        <v>32.823599999999999</v>
      </c>
      <c r="O203" s="132">
        <v>16313</v>
      </c>
      <c r="P203" s="132">
        <v>3833</v>
      </c>
      <c r="Q203" s="132">
        <v>155388</v>
      </c>
      <c r="R203" s="132" t="s">
        <v>152</v>
      </c>
      <c r="S203" s="132">
        <v>155388</v>
      </c>
    </row>
    <row r="204" spans="1:19">
      <c r="A204" s="211" t="s">
        <v>3431</v>
      </c>
      <c r="B204" s="211" t="s">
        <v>3335</v>
      </c>
      <c r="C204" s="132" t="s">
        <v>152</v>
      </c>
      <c r="D204" s="132" t="s">
        <v>152</v>
      </c>
      <c r="E204" s="132" t="s">
        <v>152</v>
      </c>
      <c r="F204" s="132" t="s">
        <v>152</v>
      </c>
      <c r="G204" s="202" t="s">
        <v>152</v>
      </c>
      <c r="H204" s="202" t="s">
        <v>152</v>
      </c>
      <c r="I204" s="132" t="s">
        <v>152</v>
      </c>
      <c r="J204" s="202" t="s">
        <v>152</v>
      </c>
      <c r="K204" s="202" t="s">
        <v>152</v>
      </c>
      <c r="L204" s="132" t="s">
        <v>152</v>
      </c>
      <c r="M204" s="202" t="s">
        <v>152</v>
      </c>
      <c r="N204" s="202" t="s">
        <v>152</v>
      </c>
      <c r="O204" s="132" t="s">
        <v>152</v>
      </c>
      <c r="P204" s="132">
        <v>100</v>
      </c>
      <c r="Q204" s="132">
        <v>100</v>
      </c>
      <c r="R204" s="132" t="s">
        <v>152</v>
      </c>
      <c r="S204" s="132">
        <v>100</v>
      </c>
    </row>
    <row r="205" spans="1:19">
      <c r="A205" s="211" t="s">
        <v>3432</v>
      </c>
      <c r="B205" s="211" t="s">
        <v>3433</v>
      </c>
      <c r="C205" s="132">
        <v>-2</v>
      </c>
      <c r="D205" s="132">
        <v>-155655</v>
      </c>
      <c r="E205" s="212">
        <v>0.21840000000000001</v>
      </c>
      <c r="F205" s="132">
        <v>-33995</v>
      </c>
      <c r="G205" s="202">
        <v>-90173.74</v>
      </c>
      <c r="H205" s="212">
        <v>4.2214999999999998</v>
      </c>
      <c r="I205" s="132">
        <v>-380668</v>
      </c>
      <c r="J205" s="202">
        <v>-52423.75</v>
      </c>
      <c r="K205" s="212">
        <v>32.823599999999999</v>
      </c>
      <c r="L205" s="132">
        <v>-1720736</v>
      </c>
      <c r="M205" s="202">
        <v>-854.17</v>
      </c>
      <c r="N205" s="212">
        <v>32.823599999999999</v>
      </c>
      <c r="O205" s="132">
        <v>-28037</v>
      </c>
      <c r="P205" s="132">
        <v>-80443</v>
      </c>
      <c r="Q205" s="132">
        <v>-2243881</v>
      </c>
      <c r="R205" s="132" t="s">
        <v>152</v>
      </c>
      <c r="S205" s="132">
        <v>-2243881</v>
      </c>
    </row>
    <row r="206" spans="1:19">
      <c r="A206" s="211" t="s">
        <v>3434</v>
      </c>
      <c r="B206" s="211" t="s">
        <v>3435</v>
      </c>
      <c r="C206" s="132" t="s">
        <v>152</v>
      </c>
      <c r="D206" s="132" t="s">
        <v>152</v>
      </c>
      <c r="E206" s="132" t="s">
        <v>152</v>
      </c>
      <c r="F206" s="132" t="s">
        <v>152</v>
      </c>
      <c r="G206" s="202" t="s">
        <v>152</v>
      </c>
      <c r="H206" s="202" t="s">
        <v>152</v>
      </c>
      <c r="I206" s="132" t="s">
        <v>152</v>
      </c>
      <c r="J206" s="202" t="s">
        <v>152</v>
      </c>
      <c r="K206" s="202" t="s">
        <v>152</v>
      </c>
      <c r="L206" s="132" t="s">
        <v>152</v>
      </c>
      <c r="M206" s="202" t="s">
        <v>152</v>
      </c>
      <c r="N206" s="202" t="s">
        <v>152</v>
      </c>
      <c r="O206" s="132" t="s">
        <v>152</v>
      </c>
      <c r="P206" s="132">
        <v>-96608405</v>
      </c>
      <c r="Q206" s="132">
        <v>-96608405</v>
      </c>
      <c r="R206" s="132">
        <v>96608405</v>
      </c>
      <c r="S206" s="132">
        <v>0</v>
      </c>
    </row>
    <row r="207" spans="1:19">
      <c r="A207" s="211" t="s">
        <v>3436</v>
      </c>
      <c r="B207" s="211" t="s">
        <v>3437</v>
      </c>
      <c r="C207" s="132" t="s">
        <v>152</v>
      </c>
      <c r="D207" s="132" t="s">
        <v>152</v>
      </c>
      <c r="E207" s="132" t="s">
        <v>152</v>
      </c>
      <c r="F207" s="132" t="s">
        <v>152</v>
      </c>
      <c r="G207" s="202" t="s">
        <v>152</v>
      </c>
      <c r="H207" s="202" t="s">
        <v>152</v>
      </c>
      <c r="I207" s="132" t="s">
        <v>152</v>
      </c>
      <c r="J207" s="202" t="s">
        <v>152</v>
      </c>
      <c r="K207" s="202" t="s">
        <v>152</v>
      </c>
      <c r="L207" s="132" t="s">
        <v>152</v>
      </c>
      <c r="M207" s="202" t="s">
        <v>152</v>
      </c>
      <c r="N207" s="202" t="s">
        <v>152</v>
      </c>
      <c r="O207" s="132" t="s">
        <v>152</v>
      </c>
      <c r="P207" s="132">
        <v>-41000</v>
      </c>
      <c r="Q207" s="132">
        <v>-41000</v>
      </c>
      <c r="R207" s="132" t="s">
        <v>152</v>
      </c>
      <c r="S207" s="132">
        <v>-41000</v>
      </c>
    </row>
    <row r="208" spans="1:19">
      <c r="A208" s="211" t="s">
        <v>3438</v>
      </c>
      <c r="B208" s="211" t="s">
        <v>3439</v>
      </c>
      <c r="C208" s="132" t="s">
        <v>152</v>
      </c>
      <c r="D208" s="132">
        <v>-160711</v>
      </c>
      <c r="E208" s="212">
        <v>0.21840000000000001</v>
      </c>
      <c r="F208" s="132">
        <v>-35099</v>
      </c>
      <c r="G208" s="202">
        <v>-984.89</v>
      </c>
      <c r="H208" s="212">
        <v>4.2214999999999998</v>
      </c>
      <c r="I208" s="132">
        <v>-4158</v>
      </c>
      <c r="J208" s="202">
        <v>-3760.88</v>
      </c>
      <c r="K208" s="212">
        <v>32.823599999999999</v>
      </c>
      <c r="L208" s="132">
        <v>-123446</v>
      </c>
      <c r="M208" s="202" t="s">
        <v>152</v>
      </c>
      <c r="N208" s="202" t="s">
        <v>152</v>
      </c>
      <c r="O208" s="132" t="s">
        <v>152</v>
      </c>
      <c r="P208" s="132">
        <v>-9956264</v>
      </c>
      <c r="Q208" s="132">
        <v>-10118967</v>
      </c>
      <c r="R208" s="132">
        <v>9757320</v>
      </c>
      <c r="S208" s="132">
        <v>-361647</v>
      </c>
    </row>
    <row r="209" spans="1:19">
      <c r="A209" s="211" t="s">
        <v>3440</v>
      </c>
      <c r="B209" s="211" t="s">
        <v>3441</v>
      </c>
      <c r="C209" s="132" t="s">
        <v>152</v>
      </c>
      <c r="D209" s="132">
        <v>-500000</v>
      </c>
      <c r="E209" s="212">
        <v>0.21840000000000001</v>
      </c>
      <c r="F209" s="132">
        <v>-109200</v>
      </c>
      <c r="G209" s="202" t="s">
        <v>152</v>
      </c>
      <c r="H209" s="202" t="s">
        <v>152</v>
      </c>
      <c r="I209" s="132" t="s">
        <v>152</v>
      </c>
      <c r="J209" s="202">
        <v>-79754.47</v>
      </c>
      <c r="K209" s="212">
        <v>32.823599999999999</v>
      </c>
      <c r="L209" s="132">
        <v>-2617829</v>
      </c>
      <c r="M209" s="202" t="s">
        <v>152</v>
      </c>
      <c r="N209" s="202" t="s">
        <v>152</v>
      </c>
      <c r="O209" s="132" t="s">
        <v>152</v>
      </c>
      <c r="P209" s="132" t="s">
        <v>152</v>
      </c>
      <c r="Q209" s="132">
        <v>-2727029</v>
      </c>
      <c r="R209" s="132" t="s">
        <v>152</v>
      </c>
      <c r="S209" s="132">
        <v>-2727029</v>
      </c>
    </row>
    <row r="210" spans="1:19">
      <c r="A210" s="211" t="s">
        <v>3442</v>
      </c>
      <c r="B210" s="211" t="s">
        <v>3443</v>
      </c>
      <c r="C210" s="132" t="s">
        <v>152</v>
      </c>
      <c r="D210" s="132">
        <v>-83</v>
      </c>
      <c r="E210" s="212">
        <v>0.21840000000000001</v>
      </c>
      <c r="F210" s="132">
        <v>-18</v>
      </c>
      <c r="G210" s="202">
        <v>-112480871.79000001</v>
      </c>
      <c r="H210" s="212">
        <v>4.2214999999999998</v>
      </c>
      <c r="I210" s="132">
        <v>-474838000</v>
      </c>
      <c r="J210" s="202">
        <v>-4611506.57</v>
      </c>
      <c r="K210" s="212">
        <v>32.823599999999999</v>
      </c>
      <c r="L210" s="132">
        <v>-151366247</v>
      </c>
      <c r="M210" s="202" t="s">
        <v>152</v>
      </c>
      <c r="N210" s="202" t="s">
        <v>152</v>
      </c>
      <c r="O210" s="132" t="s">
        <v>152</v>
      </c>
      <c r="P210" s="132">
        <v>-560030998</v>
      </c>
      <c r="Q210" s="132">
        <v>-1186235263</v>
      </c>
      <c r="R210" s="132" t="s">
        <v>152</v>
      </c>
      <c r="S210" s="132">
        <v>-1186235263</v>
      </c>
    </row>
    <row r="211" spans="1:19">
      <c r="A211" s="211" t="s">
        <v>3444</v>
      </c>
      <c r="B211" s="211" t="s">
        <v>3445</v>
      </c>
      <c r="C211" s="132" t="s">
        <v>152</v>
      </c>
      <c r="D211" s="132">
        <v>211894</v>
      </c>
      <c r="E211" s="212">
        <v>0.21840000000000001</v>
      </c>
      <c r="F211" s="132">
        <v>46278</v>
      </c>
      <c r="G211" s="202">
        <v>11743.23</v>
      </c>
      <c r="H211" s="212">
        <v>4.2214999999999998</v>
      </c>
      <c r="I211" s="132">
        <v>49574</v>
      </c>
      <c r="J211" s="202">
        <v>18631.330000000002</v>
      </c>
      <c r="K211" s="212">
        <v>32.823599999999999</v>
      </c>
      <c r="L211" s="132">
        <v>611547</v>
      </c>
      <c r="M211" s="202">
        <v>323.19</v>
      </c>
      <c r="N211" s="212">
        <v>32.823599999999999</v>
      </c>
      <c r="O211" s="132">
        <v>10608</v>
      </c>
      <c r="P211" s="132">
        <v>16562</v>
      </c>
      <c r="Q211" s="132">
        <v>734569</v>
      </c>
      <c r="R211" s="132" t="s">
        <v>152</v>
      </c>
      <c r="S211" s="132">
        <v>734569</v>
      </c>
    </row>
    <row r="212" spans="1:19">
      <c r="A212" s="211" t="s">
        <v>3446</v>
      </c>
      <c r="B212" s="211" t="s">
        <v>3447</v>
      </c>
      <c r="C212" s="132" t="s">
        <v>152</v>
      </c>
      <c r="D212" s="132" t="s">
        <v>152</v>
      </c>
      <c r="E212" s="132" t="s">
        <v>152</v>
      </c>
      <c r="F212" s="132" t="s">
        <v>152</v>
      </c>
      <c r="G212" s="202" t="s">
        <v>152</v>
      </c>
      <c r="H212" s="202" t="s">
        <v>152</v>
      </c>
      <c r="I212" s="132" t="s">
        <v>152</v>
      </c>
      <c r="J212" s="202" t="s">
        <v>152</v>
      </c>
      <c r="K212" s="202" t="s">
        <v>152</v>
      </c>
      <c r="L212" s="132" t="s">
        <v>152</v>
      </c>
      <c r="M212" s="202" t="s">
        <v>152</v>
      </c>
      <c r="N212" s="202" t="s">
        <v>152</v>
      </c>
      <c r="O212" s="132" t="s">
        <v>152</v>
      </c>
      <c r="P212" s="132">
        <v>5444</v>
      </c>
      <c r="Q212" s="132">
        <v>5444</v>
      </c>
      <c r="R212" s="132" t="s">
        <v>152</v>
      </c>
      <c r="S212" s="132">
        <v>5444</v>
      </c>
    </row>
    <row r="213" spans="1:19">
      <c r="A213" s="211" t="s">
        <v>3448</v>
      </c>
      <c r="B213" s="211" t="s">
        <v>3449</v>
      </c>
      <c r="C213" s="132" t="s">
        <v>152</v>
      </c>
      <c r="D213" s="132" t="s">
        <v>152</v>
      </c>
      <c r="E213" s="132" t="s">
        <v>152</v>
      </c>
      <c r="F213" s="132" t="s">
        <v>152</v>
      </c>
      <c r="G213" s="202" t="s">
        <v>152</v>
      </c>
      <c r="H213" s="202" t="s">
        <v>152</v>
      </c>
      <c r="I213" s="132" t="s">
        <v>152</v>
      </c>
      <c r="J213" s="202" t="s">
        <v>152</v>
      </c>
      <c r="K213" s="202" t="s">
        <v>152</v>
      </c>
      <c r="L213" s="132" t="s">
        <v>152</v>
      </c>
      <c r="M213" s="202" t="s">
        <v>152</v>
      </c>
      <c r="N213" s="202" t="s">
        <v>152</v>
      </c>
      <c r="O213" s="132" t="s">
        <v>152</v>
      </c>
      <c r="P213" s="132">
        <v>321802</v>
      </c>
      <c r="Q213" s="132">
        <v>321802</v>
      </c>
      <c r="R213" s="132">
        <v>-321802</v>
      </c>
      <c r="S213" s="132">
        <v>0</v>
      </c>
    </row>
    <row r="214" spans="1:19">
      <c r="A214" s="211" t="s">
        <v>3450</v>
      </c>
      <c r="B214" s="211" t="s">
        <v>3451</v>
      </c>
      <c r="C214" s="132" t="s">
        <v>152</v>
      </c>
      <c r="D214" s="132" t="s">
        <v>152</v>
      </c>
      <c r="E214" s="132" t="s">
        <v>152</v>
      </c>
      <c r="F214" s="132" t="s">
        <v>152</v>
      </c>
      <c r="G214" s="202" t="s">
        <v>152</v>
      </c>
      <c r="H214" s="202" t="s">
        <v>152</v>
      </c>
      <c r="I214" s="132" t="s">
        <v>152</v>
      </c>
      <c r="J214" s="202">
        <v>133.97999999999999</v>
      </c>
      <c r="K214" s="212">
        <v>32.823599999999999</v>
      </c>
      <c r="L214" s="132">
        <v>4398</v>
      </c>
      <c r="M214" s="202">
        <v>-46.62</v>
      </c>
      <c r="N214" s="212">
        <v>32.823599999999999</v>
      </c>
      <c r="O214" s="132">
        <v>-1530</v>
      </c>
      <c r="P214" s="132">
        <v>2847</v>
      </c>
      <c r="Q214" s="132">
        <v>5715</v>
      </c>
      <c r="R214" s="132" t="s">
        <v>152</v>
      </c>
      <c r="S214" s="132">
        <v>5715</v>
      </c>
    </row>
    <row r="215" spans="1:19">
      <c r="A215" s="211" t="s">
        <v>3452</v>
      </c>
      <c r="B215" s="211" t="s">
        <v>3453</v>
      </c>
      <c r="C215" s="132" t="s">
        <v>152</v>
      </c>
      <c r="D215" s="132">
        <v>1149900</v>
      </c>
      <c r="E215" s="212">
        <v>0.21840000000000001</v>
      </c>
      <c r="F215" s="132">
        <v>251138</v>
      </c>
      <c r="G215" s="202" t="s">
        <v>152</v>
      </c>
      <c r="H215" s="202" t="s">
        <v>152</v>
      </c>
      <c r="I215" s="132" t="s">
        <v>152</v>
      </c>
      <c r="J215" s="202">
        <v>750.71</v>
      </c>
      <c r="K215" s="212">
        <v>32.823599999999999</v>
      </c>
      <c r="L215" s="132">
        <v>24641</v>
      </c>
      <c r="M215" s="202" t="s">
        <v>152</v>
      </c>
      <c r="N215" s="202" t="s">
        <v>152</v>
      </c>
      <c r="O215" s="132" t="s">
        <v>152</v>
      </c>
      <c r="P215" s="132">
        <v>24462</v>
      </c>
      <c r="Q215" s="132">
        <v>300241</v>
      </c>
      <c r="R215" s="132" t="s">
        <v>152</v>
      </c>
      <c r="S215" s="132">
        <v>300241</v>
      </c>
    </row>
    <row r="216" spans="1:19">
      <c r="A216" s="211" t="s">
        <v>3454</v>
      </c>
      <c r="B216" s="211" t="s">
        <v>3455</v>
      </c>
      <c r="C216" s="132" t="s">
        <v>152</v>
      </c>
      <c r="D216" s="132">
        <v>90</v>
      </c>
      <c r="E216" s="212">
        <v>0.21840000000000001</v>
      </c>
      <c r="F216" s="132">
        <v>20</v>
      </c>
      <c r="G216" s="202">
        <v>112046807.63</v>
      </c>
      <c r="H216" s="212">
        <v>4.2214999999999998</v>
      </c>
      <c r="I216" s="132">
        <v>473005598</v>
      </c>
      <c r="J216" s="202">
        <v>4609802.53</v>
      </c>
      <c r="K216" s="212">
        <v>32.823599999999999</v>
      </c>
      <c r="L216" s="132">
        <v>151310314</v>
      </c>
      <c r="M216" s="202" t="s">
        <v>152</v>
      </c>
      <c r="N216" s="202" t="s">
        <v>152</v>
      </c>
      <c r="O216" s="132" t="s">
        <v>152</v>
      </c>
      <c r="P216" s="132">
        <v>560212031</v>
      </c>
      <c r="Q216" s="132">
        <v>1184527963</v>
      </c>
      <c r="R216" s="132" t="s">
        <v>152</v>
      </c>
      <c r="S216" s="132">
        <v>1184527963</v>
      </c>
    </row>
    <row r="217" spans="1:19">
      <c r="A217" s="211" t="s">
        <v>3456</v>
      </c>
      <c r="B217" s="211" t="s">
        <v>3457</v>
      </c>
      <c r="C217" s="132" t="s">
        <v>152</v>
      </c>
      <c r="D217" s="132">
        <v>19081125</v>
      </c>
      <c r="E217" s="212">
        <v>0.21840000000000001</v>
      </c>
      <c r="F217" s="132">
        <v>4167318</v>
      </c>
      <c r="G217" s="202">
        <v>115669.18</v>
      </c>
      <c r="H217" s="212">
        <v>4.2214999999999998</v>
      </c>
      <c r="I217" s="132">
        <v>488297</v>
      </c>
      <c r="J217" s="202">
        <v>35347.79</v>
      </c>
      <c r="K217" s="212">
        <v>32.823599999999999</v>
      </c>
      <c r="L217" s="132">
        <v>1160242</v>
      </c>
      <c r="M217" s="202">
        <v>36426.629999999997</v>
      </c>
      <c r="N217" s="212">
        <v>32.823599999999999</v>
      </c>
      <c r="O217" s="132">
        <v>1195653</v>
      </c>
      <c r="P217" s="132">
        <v>12134049</v>
      </c>
      <c r="Q217" s="132">
        <v>19145559</v>
      </c>
      <c r="R217" s="132" t="s">
        <v>152</v>
      </c>
      <c r="S217" s="132">
        <v>19145559</v>
      </c>
    </row>
  </sheetData>
  <mergeCells count="8">
    <mergeCell ref="S1:S3"/>
    <mergeCell ref="A3:B3"/>
    <mergeCell ref="E1:E3"/>
    <mergeCell ref="H1:H3"/>
    <mergeCell ref="K1:K3"/>
    <mergeCell ref="N1:N3"/>
    <mergeCell ref="Q1:Q3"/>
    <mergeCell ref="R1:R3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1" sqref="I21"/>
    </sheetView>
  </sheetViews>
  <sheetFormatPr defaultRowHeight="16.5"/>
  <cols>
    <col min="1" max="1" width="43.75" style="116" customWidth="1"/>
    <col min="2" max="2" width="18.375" style="116" customWidth="1"/>
    <col min="3" max="3" width="9.625" style="116" customWidth="1"/>
    <col min="4" max="4" width="1.75" style="116" customWidth="1"/>
    <col min="5" max="5" width="18.375" style="116" customWidth="1"/>
    <col min="6" max="6" width="9.625" style="116" customWidth="1"/>
  </cols>
  <sheetData>
    <row r="1" spans="1:6">
      <c r="A1" s="259" t="s">
        <v>151</v>
      </c>
      <c r="B1" s="259" t="s">
        <v>151</v>
      </c>
      <c r="C1" s="259" t="s">
        <v>151</v>
      </c>
      <c r="D1" s="259" t="s">
        <v>151</v>
      </c>
      <c r="E1" s="259" t="s">
        <v>151</v>
      </c>
      <c r="F1" s="259" t="s">
        <v>151</v>
      </c>
    </row>
    <row r="2" spans="1:6">
      <c r="A2" s="200" t="s">
        <v>152</v>
      </c>
      <c r="B2" s="200" t="s">
        <v>152</v>
      </c>
      <c r="C2" s="200" t="s">
        <v>152</v>
      </c>
      <c r="D2" s="200" t="s">
        <v>152</v>
      </c>
      <c r="E2" s="200" t="s">
        <v>152</v>
      </c>
      <c r="F2" s="200" t="s">
        <v>152</v>
      </c>
    </row>
    <row r="3" spans="1:6">
      <c r="A3" s="100" t="s">
        <v>153</v>
      </c>
      <c r="B3" s="259" t="s">
        <v>154</v>
      </c>
      <c r="C3" s="259" t="s">
        <v>154</v>
      </c>
      <c r="E3" s="259" t="s">
        <v>154</v>
      </c>
      <c r="F3" s="259" t="s">
        <v>154</v>
      </c>
    </row>
    <row r="4" spans="1:6">
      <c r="A4" s="100" t="s">
        <v>155</v>
      </c>
      <c r="B4" s="259" t="s">
        <v>156</v>
      </c>
      <c r="C4" s="259" t="s">
        <v>156</v>
      </c>
      <c r="E4" s="259" t="s">
        <v>156</v>
      </c>
      <c r="F4" s="259" t="s">
        <v>156</v>
      </c>
    </row>
    <row r="5" spans="1:6">
      <c r="A5" s="100" t="s">
        <v>157</v>
      </c>
      <c r="B5" s="259" t="s">
        <v>158</v>
      </c>
      <c r="C5" s="259" t="s">
        <v>158</v>
      </c>
      <c r="E5" s="259" t="s">
        <v>158</v>
      </c>
      <c r="F5" s="259" t="s">
        <v>158</v>
      </c>
    </row>
    <row r="6" spans="1:6">
      <c r="A6" s="100" t="s">
        <v>159</v>
      </c>
      <c r="B6" s="259" t="s">
        <v>3458</v>
      </c>
      <c r="C6" s="259" t="s">
        <v>3458</v>
      </c>
      <c r="E6" s="259" t="s">
        <v>160</v>
      </c>
      <c r="F6" s="259" t="s">
        <v>160</v>
      </c>
    </row>
    <row r="7" spans="1:6">
      <c r="B7" s="260" t="s">
        <v>3459</v>
      </c>
      <c r="C7" s="260" t="s">
        <v>3459</v>
      </c>
      <c r="E7" s="260" t="s">
        <v>2341</v>
      </c>
      <c r="F7" s="260" t="s">
        <v>2341</v>
      </c>
    </row>
    <row r="8" spans="1:6">
      <c r="B8" s="201" t="s">
        <v>161</v>
      </c>
      <c r="C8" s="201" t="s">
        <v>162</v>
      </c>
      <c r="E8" s="201" t="s">
        <v>161</v>
      </c>
      <c r="F8" s="201" t="s">
        <v>162</v>
      </c>
    </row>
    <row r="9" spans="1:6">
      <c r="A9" s="102" t="s">
        <v>163</v>
      </c>
      <c r="B9" s="124">
        <v>933520406</v>
      </c>
      <c r="C9" s="124">
        <v>100</v>
      </c>
      <c r="E9" s="124">
        <v>3575187857</v>
      </c>
      <c r="F9" s="124">
        <v>100</v>
      </c>
    </row>
    <row r="10" spans="1:6">
      <c r="A10" s="102" t="s">
        <v>164</v>
      </c>
      <c r="B10" s="125">
        <v>-768338847</v>
      </c>
      <c r="C10" s="125">
        <v>-82.305499999999995</v>
      </c>
      <c r="E10" s="125">
        <v>-3024492058</v>
      </c>
      <c r="F10" s="125">
        <v>-84.596699999999998</v>
      </c>
    </row>
    <row r="11" spans="1:6">
      <c r="A11" s="102" t="s">
        <v>165</v>
      </c>
      <c r="B11" s="125">
        <v>165181559</v>
      </c>
      <c r="C11" s="125">
        <v>17.694400000000002</v>
      </c>
      <c r="E11" s="125">
        <v>550695799</v>
      </c>
      <c r="F11" s="125">
        <v>15.4032</v>
      </c>
    </row>
    <row r="12" spans="1:6">
      <c r="A12" s="102" t="s">
        <v>3460</v>
      </c>
      <c r="B12" s="102" t="s">
        <v>152</v>
      </c>
      <c r="C12" s="102" t="s">
        <v>152</v>
      </c>
      <c r="E12" s="102" t="s">
        <v>152</v>
      </c>
      <c r="F12" s="102" t="s">
        <v>152</v>
      </c>
    </row>
    <row r="13" spans="1:6">
      <c r="A13" s="102" t="s">
        <v>3461</v>
      </c>
      <c r="B13" s="124">
        <v>-23105722</v>
      </c>
      <c r="C13" s="124">
        <v>-2.4750999999999999</v>
      </c>
      <c r="E13" s="124">
        <v>-94664116</v>
      </c>
      <c r="F13" s="124">
        <v>-2.6478000000000002</v>
      </c>
    </row>
    <row r="14" spans="1:6">
      <c r="A14" s="102" t="s">
        <v>3462</v>
      </c>
      <c r="B14" s="124">
        <v>-73211898</v>
      </c>
      <c r="C14" s="124">
        <v>-7.8425000000000002</v>
      </c>
      <c r="E14" s="124">
        <v>-263317015</v>
      </c>
      <c r="F14" s="124">
        <v>-7.3651</v>
      </c>
    </row>
    <row r="15" spans="1:6">
      <c r="A15" s="102" t="s">
        <v>3463</v>
      </c>
      <c r="B15" s="124">
        <v>-4190394</v>
      </c>
      <c r="C15" s="124">
        <v>-0.44879999999999998</v>
      </c>
      <c r="E15" s="124">
        <v>-16150899</v>
      </c>
      <c r="F15" s="124">
        <v>-0.45169999999999999</v>
      </c>
    </row>
    <row r="16" spans="1:6">
      <c r="A16" s="102" t="s">
        <v>3464</v>
      </c>
      <c r="B16" s="125">
        <v>-8225466</v>
      </c>
      <c r="C16" s="125">
        <v>-0.88109999999999999</v>
      </c>
      <c r="E16" s="125">
        <v>-2243602</v>
      </c>
      <c r="F16" s="125">
        <v>-6.2700000000000006E-2</v>
      </c>
    </row>
    <row r="17" spans="1:6">
      <c r="A17" s="102" t="s">
        <v>3465</v>
      </c>
      <c r="B17" s="125">
        <v>-108733480</v>
      </c>
      <c r="C17" s="125">
        <v>-11.647600000000001</v>
      </c>
      <c r="E17" s="125">
        <v>-376375632</v>
      </c>
      <c r="F17" s="125">
        <v>-10.5274</v>
      </c>
    </row>
    <row r="18" spans="1:6">
      <c r="A18" s="102" t="s">
        <v>3466</v>
      </c>
      <c r="B18" s="125">
        <v>56448079</v>
      </c>
      <c r="C18" s="125">
        <v>6.0467000000000004</v>
      </c>
      <c r="E18" s="125">
        <v>174320167</v>
      </c>
      <c r="F18" s="125">
        <v>4.8757999999999999</v>
      </c>
    </row>
    <row r="19" spans="1:6">
      <c r="A19" s="102" t="s">
        <v>3467</v>
      </c>
      <c r="B19" s="102" t="s">
        <v>152</v>
      </c>
      <c r="C19" s="102" t="s">
        <v>152</v>
      </c>
      <c r="E19" s="102" t="s">
        <v>152</v>
      </c>
      <c r="F19" s="102" t="s">
        <v>152</v>
      </c>
    </row>
    <row r="20" spans="1:6">
      <c r="A20" s="102" t="s">
        <v>3468</v>
      </c>
      <c r="B20" s="124">
        <v>694635</v>
      </c>
      <c r="C20" s="124">
        <v>7.4399999999999994E-2</v>
      </c>
      <c r="E20" s="124">
        <v>2243881</v>
      </c>
      <c r="F20" s="124">
        <v>6.2700000000000006E-2</v>
      </c>
    </row>
    <row r="21" spans="1:6">
      <c r="A21" s="102" t="s">
        <v>3469</v>
      </c>
      <c r="B21" s="124">
        <v>-6247</v>
      </c>
      <c r="C21" s="124">
        <v>-5.9999999999999995E-4</v>
      </c>
      <c r="E21" s="124">
        <v>2727029</v>
      </c>
      <c r="F21" s="124">
        <v>7.6200000000000004E-2</v>
      </c>
    </row>
    <row r="22" spans="1:6">
      <c r="A22" s="102" t="s">
        <v>3470</v>
      </c>
      <c r="B22" s="124">
        <v>-485530</v>
      </c>
      <c r="C22" s="124">
        <v>-5.1999999999999998E-2</v>
      </c>
      <c r="E22" s="124">
        <v>1803991</v>
      </c>
      <c r="F22" s="124">
        <v>5.04E-2</v>
      </c>
    </row>
    <row r="23" spans="1:6">
      <c r="A23" s="102" t="s">
        <v>3471</v>
      </c>
      <c r="B23" s="124">
        <v>0</v>
      </c>
      <c r="C23" s="124">
        <v>0</v>
      </c>
      <c r="E23" s="124">
        <v>0</v>
      </c>
      <c r="F23" s="124">
        <v>0</v>
      </c>
    </row>
    <row r="24" spans="1:6">
      <c r="A24" s="102" t="s">
        <v>3472</v>
      </c>
      <c r="B24" s="125">
        <v>-175157</v>
      </c>
      <c r="C24" s="125">
        <v>-1.8700000000000001E-2</v>
      </c>
      <c r="E24" s="125">
        <v>-740013</v>
      </c>
      <c r="F24" s="125">
        <v>-2.06E-2</v>
      </c>
    </row>
    <row r="25" spans="1:6">
      <c r="A25" s="102" t="s">
        <v>3473</v>
      </c>
      <c r="B25" s="125">
        <v>27701</v>
      </c>
      <c r="C25" s="125">
        <v>2.8999999999999998E-3</v>
      </c>
      <c r="E25" s="125">
        <v>6034888</v>
      </c>
      <c r="F25" s="125">
        <v>0.16869999999999999</v>
      </c>
    </row>
    <row r="26" spans="1:6">
      <c r="A26" s="102" t="s">
        <v>3474</v>
      </c>
      <c r="B26" s="124">
        <v>56475780</v>
      </c>
      <c r="C26" s="124">
        <v>6.0496999999999996</v>
      </c>
      <c r="E26" s="124">
        <v>180355055</v>
      </c>
      <c r="F26" s="124">
        <v>5.0446</v>
      </c>
    </row>
    <row r="27" spans="1:6">
      <c r="A27" s="102" t="s">
        <v>3475</v>
      </c>
      <c r="B27" s="125">
        <v>-5668683</v>
      </c>
      <c r="C27" s="125">
        <v>-0.60719999999999996</v>
      </c>
      <c r="E27" s="125">
        <v>-19145559</v>
      </c>
      <c r="F27" s="125">
        <v>-0.53549999999999998</v>
      </c>
    </row>
    <row r="28" spans="1:6">
      <c r="A28" s="102" t="s">
        <v>3476</v>
      </c>
      <c r="B28" s="125">
        <v>50807097</v>
      </c>
      <c r="C28" s="125">
        <v>5.4424999999999999</v>
      </c>
      <c r="E28" s="125">
        <v>161209496</v>
      </c>
      <c r="F28" s="125">
        <v>4.5091000000000001</v>
      </c>
    </row>
    <row r="29" spans="1:6">
      <c r="A29" s="102" t="s">
        <v>3477</v>
      </c>
      <c r="B29" s="102" t="s">
        <v>152</v>
      </c>
      <c r="C29" s="102" t="s">
        <v>152</v>
      </c>
      <c r="E29" s="102" t="s">
        <v>152</v>
      </c>
      <c r="F29" s="102" t="s">
        <v>152</v>
      </c>
    </row>
    <row r="30" spans="1:6">
      <c r="A30" s="102" t="s">
        <v>3478</v>
      </c>
      <c r="B30" s="102" t="s">
        <v>152</v>
      </c>
      <c r="C30" s="102" t="s">
        <v>152</v>
      </c>
      <c r="E30" s="102" t="s">
        <v>152</v>
      </c>
      <c r="F30" s="102" t="s">
        <v>152</v>
      </c>
    </row>
    <row r="31" spans="1:6">
      <c r="A31" s="102" t="s">
        <v>3479</v>
      </c>
      <c r="B31" s="124">
        <v>0</v>
      </c>
      <c r="C31" s="124">
        <v>0</v>
      </c>
      <c r="E31" s="124">
        <v>0</v>
      </c>
      <c r="F31" s="124">
        <v>0</v>
      </c>
    </row>
    <row r="32" spans="1:6">
      <c r="A32" s="102" t="s">
        <v>3480</v>
      </c>
      <c r="B32" s="124">
        <v>0</v>
      </c>
      <c r="C32" s="124">
        <v>0</v>
      </c>
      <c r="E32" s="124">
        <v>0</v>
      </c>
      <c r="F32" s="124">
        <v>0</v>
      </c>
    </row>
    <row r="33" spans="1:6">
      <c r="A33" s="102" t="s">
        <v>3481</v>
      </c>
      <c r="B33" s="125">
        <v>0</v>
      </c>
      <c r="C33" s="125">
        <v>0</v>
      </c>
      <c r="E33" s="125">
        <v>0</v>
      </c>
      <c r="F33" s="125">
        <v>0</v>
      </c>
    </row>
    <row r="34" spans="1:6">
      <c r="A34" s="102" t="s">
        <v>3482</v>
      </c>
      <c r="B34" s="125">
        <v>0</v>
      </c>
      <c r="C34" s="125">
        <v>0</v>
      </c>
      <c r="E34" s="125">
        <v>0</v>
      </c>
      <c r="F34" s="125">
        <v>0</v>
      </c>
    </row>
    <row r="35" spans="1:6">
      <c r="A35" s="102" t="s">
        <v>3483</v>
      </c>
      <c r="B35" s="102" t="s">
        <v>152</v>
      </c>
      <c r="C35" s="102" t="s">
        <v>152</v>
      </c>
      <c r="E35" s="102" t="s">
        <v>152</v>
      </c>
      <c r="F35" s="102" t="s">
        <v>152</v>
      </c>
    </row>
    <row r="36" spans="1:6">
      <c r="A36" s="102" t="s">
        <v>3484</v>
      </c>
      <c r="B36" s="124">
        <v>-64905807</v>
      </c>
      <c r="C36" s="124">
        <v>-6.9527999999999999</v>
      </c>
      <c r="E36" s="124">
        <v>0</v>
      </c>
      <c r="F36" s="124">
        <v>0</v>
      </c>
    </row>
    <row r="37" spans="1:6">
      <c r="A37" s="102" t="s">
        <v>3485</v>
      </c>
      <c r="B37" s="125">
        <v>0</v>
      </c>
      <c r="C37" s="125">
        <v>0</v>
      </c>
      <c r="E37" s="125">
        <v>0</v>
      </c>
      <c r="F37" s="125">
        <v>0</v>
      </c>
    </row>
    <row r="38" spans="1:6">
      <c r="A38" s="102" t="s">
        <v>3486</v>
      </c>
      <c r="B38" s="125">
        <v>-64905807</v>
      </c>
      <c r="C38" s="125">
        <v>-6.9527999999999999</v>
      </c>
      <c r="E38" s="125">
        <v>0</v>
      </c>
      <c r="F38" s="125">
        <v>0</v>
      </c>
    </row>
    <row r="39" spans="1:6">
      <c r="A39" s="102" t="s">
        <v>3487</v>
      </c>
      <c r="B39" s="125">
        <v>-64905807</v>
      </c>
      <c r="C39" s="125">
        <v>-6.9527999999999999</v>
      </c>
      <c r="E39" s="125">
        <v>0</v>
      </c>
      <c r="F39" s="125">
        <v>0</v>
      </c>
    </row>
    <row r="40" spans="1:6" ht="17.25" thickBot="1">
      <c r="A40" s="102" t="s">
        <v>3488</v>
      </c>
      <c r="B40" s="213">
        <v>-14098710</v>
      </c>
      <c r="C40" s="213">
        <v>-1.5102</v>
      </c>
      <c r="E40" s="213">
        <v>161209496</v>
      </c>
      <c r="F40" s="213">
        <v>4.5091000000000001</v>
      </c>
    </row>
    <row r="41" spans="1:6" ht="17.25" thickTop="1">
      <c r="A41" s="102" t="s">
        <v>3489</v>
      </c>
      <c r="B41" s="102" t="s">
        <v>152</v>
      </c>
      <c r="C41" s="102" t="s">
        <v>152</v>
      </c>
      <c r="E41" s="102" t="s">
        <v>152</v>
      </c>
      <c r="F41" s="102" t="s">
        <v>152</v>
      </c>
    </row>
    <row r="42" spans="1:6" ht="17.25" thickBot="1">
      <c r="A42" s="102" t="s">
        <v>3490</v>
      </c>
      <c r="B42" s="214">
        <v>0</v>
      </c>
      <c r="C42" s="213" t="s">
        <v>152</v>
      </c>
      <c r="E42" s="214">
        <v>2.2068819999999998</v>
      </c>
      <c r="F42" s="213" t="s">
        <v>152</v>
      </c>
    </row>
    <row r="43" spans="1:6" ht="18" thickTop="1" thickBot="1">
      <c r="A43" s="102" t="s">
        <v>3491</v>
      </c>
      <c r="B43" s="214">
        <v>0</v>
      </c>
      <c r="C43" s="213" t="s">
        <v>152</v>
      </c>
      <c r="E43" s="214">
        <v>0</v>
      </c>
      <c r="F43" s="213" t="s">
        <v>152</v>
      </c>
    </row>
  </sheetData>
  <mergeCells count="11">
    <mergeCell ref="B6:C6"/>
    <mergeCell ref="E6:F6"/>
    <mergeCell ref="B7:C7"/>
    <mergeCell ref="E7:F7"/>
    <mergeCell ref="A1:F1"/>
    <mergeCell ref="B3:C3"/>
    <mergeCell ref="E3:F3"/>
    <mergeCell ref="B4:C4"/>
    <mergeCell ref="E4:F4"/>
    <mergeCell ref="B5:C5"/>
    <mergeCell ref="E5:F5"/>
  </mergeCells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427"/>
  <sheetViews>
    <sheetView topLeftCell="X22" zoomScale="80" zoomScaleNormal="80" zoomScaleSheetLayoutView="50" workbookViewId="0">
      <selection activeCell="AJ25" sqref="AJ25"/>
    </sheetView>
  </sheetViews>
  <sheetFormatPr defaultColWidth="9" defaultRowHeight="13.5"/>
  <cols>
    <col min="1" max="1" width="9.375" style="4" bestFit="1" customWidth="1"/>
    <col min="2" max="2" width="11.375" style="4" bestFit="1" customWidth="1"/>
    <col min="3" max="4" width="9.375" style="4" bestFit="1" customWidth="1"/>
    <col min="5" max="5" width="10.25" style="4" bestFit="1" customWidth="1"/>
    <col min="6" max="6" width="9.375" style="4" bestFit="1" customWidth="1"/>
    <col min="7" max="7" width="11.375" style="4" bestFit="1" customWidth="1"/>
    <col min="8" max="8" width="9.375" style="4" bestFit="1" customWidth="1"/>
    <col min="9" max="9" width="22.5" style="4" bestFit="1" customWidth="1"/>
    <col min="10" max="10" width="62.5" style="4" bestFit="1" customWidth="1"/>
    <col min="11" max="11" width="16.25" style="4" bestFit="1" customWidth="1"/>
    <col min="12" max="12" width="13.625" style="4" bestFit="1" customWidth="1"/>
    <col min="13" max="13" width="9" style="4" bestFit="1" customWidth="1"/>
    <col min="14" max="14" width="5.625" style="4" bestFit="1" customWidth="1"/>
    <col min="15" max="15" width="13.625" style="4" bestFit="1" customWidth="1"/>
    <col min="16" max="16" width="5.625" style="4" bestFit="1" customWidth="1"/>
    <col min="17" max="19" width="9.375" style="4" bestFit="1" customWidth="1"/>
    <col min="20" max="20" width="6.5" style="4" bestFit="1" customWidth="1"/>
    <col min="21" max="21" width="5.625" style="4" bestFit="1" customWidth="1"/>
    <col min="22" max="22" width="13.625" style="4" bestFit="1" customWidth="1"/>
    <col min="23" max="23" width="5.625" style="4" bestFit="1" customWidth="1"/>
    <col min="24" max="24" width="9.375" style="4" bestFit="1" customWidth="1"/>
    <col min="25" max="25" width="25.5" style="4" bestFit="1" customWidth="1"/>
    <col min="26" max="26" width="7.5" style="4" bestFit="1" customWidth="1"/>
    <col min="27" max="27" width="26.5" style="4" bestFit="1" customWidth="1"/>
    <col min="28" max="28" width="7.5" style="4" bestFit="1" customWidth="1"/>
    <col min="29" max="29" width="5.625" style="4" bestFit="1" customWidth="1"/>
    <col min="30" max="30" width="9.375" style="4" bestFit="1" customWidth="1"/>
    <col min="31" max="31" width="13.625" style="4" bestFit="1" customWidth="1"/>
    <col min="32" max="33" width="9.375" style="4" bestFit="1" customWidth="1"/>
    <col min="34" max="34" width="11.375" style="4" bestFit="1" customWidth="1"/>
    <col min="35" max="35" width="5.625" style="4" bestFit="1" customWidth="1"/>
    <col min="36" max="36" width="9.375" style="4" bestFit="1" customWidth="1"/>
    <col min="37" max="37" width="5.625" style="4" bestFit="1" customWidth="1"/>
    <col min="38" max="38" width="10.75" style="204" bestFit="1" customWidth="1"/>
    <col min="39" max="39" width="22.75" style="117" customWidth="1"/>
    <col min="40" max="16384" width="9" style="117"/>
  </cols>
  <sheetData>
    <row r="1" spans="1:39">
      <c r="A1" s="105" t="s">
        <v>13</v>
      </c>
      <c r="B1" s="105" t="s">
        <v>15</v>
      </c>
      <c r="C1" s="105" t="s">
        <v>2386</v>
      </c>
      <c r="D1" s="105" t="s">
        <v>2387</v>
      </c>
      <c r="E1" s="105" t="s">
        <v>17</v>
      </c>
      <c r="F1" s="105" t="s">
        <v>18</v>
      </c>
      <c r="G1" s="105" t="s">
        <v>2388</v>
      </c>
      <c r="H1" s="105" t="s">
        <v>19</v>
      </c>
      <c r="I1" s="105" t="s">
        <v>2389</v>
      </c>
      <c r="J1" s="105" t="s">
        <v>29</v>
      </c>
      <c r="K1" s="105" t="s">
        <v>2390</v>
      </c>
      <c r="L1" s="105" t="s">
        <v>2391</v>
      </c>
      <c r="M1" s="105" t="s">
        <v>161</v>
      </c>
      <c r="N1" s="105" t="s">
        <v>2392</v>
      </c>
      <c r="O1" s="105" t="s">
        <v>2393</v>
      </c>
      <c r="P1" s="105" t="s">
        <v>2392</v>
      </c>
      <c r="Q1" s="105" t="s">
        <v>27</v>
      </c>
      <c r="R1" s="105" t="s">
        <v>26</v>
      </c>
      <c r="S1" s="105" t="s">
        <v>28</v>
      </c>
      <c r="T1" s="105" t="s">
        <v>2394</v>
      </c>
      <c r="U1" s="105" t="s">
        <v>2395</v>
      </c>
      <c r="V1" s="105" t="s">
        <v>2396</v>
      </c>
      <c r="W1" s="105" t="s">
        <v>2397</v>
      </c>
      <c r="X1" s="105" t="s">
        <v>33</v>
      </c>
      <c r="Y1" s="105" t="s">
        <v>2398</v>
      </c>
      <c r="Z1" s="105" t="s">
        <v>20</v>
      </c>
      <c r="AA1" s="105" t="s">
        <v>2399</v>
      </c>
      <c r="AB1" s="105" t="s">
        <v>37</v>
      </c>
      <c r="AC1" s="105" t="s">
        <v>2399</v>
      </c>
      <c r="AD1" s="105" t="s">
        <v>32</v>
      </c>
      <c r="AE1" s="105" t="s">
        <v>2400</v>
      </c>
      <c r="AF1" s="105" t="s">
        <v>30</v>
      </c>
      <c r="AG1" s="105" t="s">
        <v>31</v>
      </c>
      <c r="AH1" s="105" t="s">
        <v>2401</v>
      </c>
      <c r="AI1" s="105" t="s">
        <v>2402</v>
      </c>
      <c r="AJ1" s="105" t="s">
        <v>21</v>
      </c>
      <c r="AK1" s="207" t="s">
        <v>720</v>
      </c>
      <c r="AL1" s="208" t="s">
        <v>721</v>
      </c>
      <c r="AM1" s="207" t="s">
        <v>3119</v>
      </c>
    </row>
    <row r="2" spans="1:39">
      <c r="A2" s="4" t="s">
        <v>47</v>
      </c>
      <c r="B2" s="4" t="s">
        <v>1070</v>
      </c>
      <c r="C2" s="4" t="s">
        <v>2403</v>
      </c>
      <c r="D2" s="4" t="s">
        <v>2404</v>
      </c>
      <c r="E2" s="5">
        <v>45679</v>
      </c>
      <c r="F2" s="5">
        <v>45679</v>
      </c>
      <c r="H2" s="4" t="s">
        <v>678</v>
      </c>
      <c r="I2" s="4" t="s">
        <v>2405</v>
      </c>
      <c r="J2" s="4" t="s">
        <v>1071</v>
      </c>
      <c r="K2" s="4" t="s">
        <v>2406</v>
      </c>
      <c r="L2" s="4" t="s">
        <v>2407</v>
      </c>
      <c r="M2" s="12">
        <v>-7635023</v>
      </c>
      <c r="N2" s="4" t="s">
        <v>48</v>
      </c>
      <c r="O2" s="12">
        <v>-7635023</v>
      </c>
      <c r="P2" s="4" t="s">
        <v>48</v>
      </c>
      <c r="Q2" s="4" t="s">
        <v>697</v>
      </c>
      <c r="R2" s="4" t="s">
        <v>144</v>
      </c>
      <c r="X2" s="4" t="s">
        <v>50</v>
      </c>
      <c r="AD2" s="4" t="s">
        <v>676</v>
      </c>
      <c r="AG2" s="5"/>
      <c r="AH2" s="4" t="s">
        <v>2408</v>
      </c>
      <c r="AJ2" s="4" t="s">
        <v>38</v>
      </c>
      <c r="AK2" s="117">
        <f>IF(N2="NTD",1,VLOOKUP(X2,'8.匯率'!O:Q,2,FALSE))</f>
        <v>1</v>
      </c>
      <c r="AL2" s="204">
        <f>M2*AK2</f>
        <v>-7635023</v>
      </c>
      <c r="AM2" s="117" t="str">
        <f>VLOOKUP(AJ2,'關係企業(人)'!A:C,3,FALSE)</f>
        <v>緯創資通股份有限公司</v>
      </c>
    </row>
    <row r="3" spans="1:39">
      <c r="A3" s="4" t="s">
        <v>47</v>
      </c>
      <c r="B3" s="4" t="s">
        <v>1177</v>
      </c>
      <c r="C3" s="4" t="s">
        <v>2403</v>
      </c>
      <c r="D3" s="4" t="s">
        <v>2404</v>
      </c>
      <c r="E3" s="5">
        <v>45653</v>
      </c>
      <c r="F3" s="5">
        <v>45680</v>
      </c>
      <c r="G3" s="4" t="s">
        <v>2409</v>
      </c>
      <c r="H3" s="4" t="s">
        <v>679</v>
      </c>
      <c r="I3" s="4" t="s">
        <v>2410</v>
      </c>
      <c r="J3" s="4" t="s">
        <v>810</v>
      </c>
      <c r="K3" s="4" t="s">
        <v>2411</v>
      </c>
      <c r="L3" s="4" t="s">
        <v>2412</v>
      </c>
      <c r="M3" s="12">
        <v>10000</v>
      </c>
      <c r="N3" s="4" t="s">
        <v>48</v>
      </c>
      <c r="O3" s="12">
        <v>10000</v>
      </c>
      <c r="P3" s="4" t="s">
        <v>48</v>
      </c>
      <c r="Q3" s="4" t="s">
        <v>680</v>
      </c>
      <c r="R3" s="4" t="s">
        <v>698</v>
      </c>
      <c r="X3" s="4" t="s">
        <v>1178</v>
      </c>
      <c r="Y3" s="4" t="s">
        <v>2413</v>
      </c>
      <c r="AD3" s="4" t="s">
        <v>676</v>
      </c>
      <c r="AG3" s="5"/>
      <c r="AH3" s="4" t="s">
        <v>2414</v>
      </c>
      <c r="AJ3" s="4" t="s">
        <v>38</v>
      </c>
      <c r="AK3" s="117">
        <f>IF(N3="NTD",1,VLOOKUP(X3,'8.匯率'!O:Q,2,FALSE))</f>
        <v>1</v>
      </c>
      <c r="AL3" s="204">
        <f t="shared" ref="AL3:AL66" si="0">M3*AK3</f>
        <v>10000</v>
      </c>
      <c r="AM3" s="117" t="str">
        <f>VLOOKUP(AJ3,'關係企業(人)'!A:C,3,FALSE)</f>
        <v>緯創資通股份有限公司</v>
      </c>
    </row>
    <row r="4" spans="1:39">
      <c r="A4" s="4" t="s">
        <v>47</v>
      </c>
      <c r="B4" s="4" t="s">
        <v>1177</v>
      </c>
      <c r="C4" s="4" t="s">
        <v>2403</v>
      </c>
      <c r="D4" s="4" t="s">
        <v>2404</v>
      </c>
      <c r="E4" s="5">
        <v>45653</v>
      </c>
      <c r="F4" s="5">
        <v>45680</v>
      </c>
      <c r="G4" s="4" t="s">
        <v>2409</v>
      </c>
      <c r="H4" s="4" t="s">
        <v>679</v>
      </c>
      <c r="I4" s="4" t="s">
        <v>2410</v>
      </c>
      <c r="J4" s="4" t="s">
        <v>779</v>
      </c>
      <c r="K4" s="4" t="s">
        <v>2411</v>
      </c>
      <c r="L4" s="4" t="s">
        <v>2412</v>
      </c>
      <c r="M4" s="12">
        <v>495000</v>
      </c>
      <c r="N4" s="4" t="s">
        <v>48</v>
      </c>
      <c r="O4" s="12">
        <v>495000</v>
      </c>
      <c r="P4" s="4" t="s">
        <v>48</v>
      </c>
      <c r="Q4" s="4" t="s">
        <v>683</v>
      </c>
      <c r="R4" s="4" t="s">
        <v>56</v>
      </c>
      <c r="X4" s="4" t="s">
        <v>1178</v>
      </c>
      <c r="Y4" s="4" t="s">
        <v>2413</v>
      </c>
      <c r="AD4" s="4" t="s">
        <v>676</v>
      </c>
      <c r="AG4" s="5"/>
      <c r="AH4" s="4" t="s">
        <v>2414</v>
      </c>
      <c r="AJ4" s="4" t="s">
        <v>55</v>
      </c>
      <c r="AK4" s="117">
        <f>IF(N4="NTD",1,VLOOKUP(X4,'8.匯率'!O:Q,2,FALSE))</f>
        <v>1</v>
      </c>
      <c r="AL4" s="204">
        <f t="shared" si="0"/>
        <v>495000</v>
      </c>
      <c r="AM4" s="117" t="str">
        <f>VLOOKUP(AJ4,'關係企業(人)'!A:C,3,FALSE)</f>
        <v>緯穎科技服務股份有限公司</v>
      </c>
    </row>
    <row r="5" spans="1:39">
      <c r="A5" s="4" t="s">
        <v>47</v>
      </c>
      <c r="B5" s="4" t="s">
        <v>1177</v>
      </c>
      <c r="C5" s="4" t="s">
        <v>2403</v>
      </c>
      <c r="D5" s="4" t="s">
        <v>2404</v>
      </c>
      <c r="E5" s="5">
        <v>45653</v>
      </c>
      <c r="F5" s="5">
        <v>45680</v>
      </c>
      <c r="G5" s="4" t="s">
        <v>2409</v>
      </c>
      <c r="H5" s="4" t="s">
        <v>679</v>
      </c>
      <c r="I5" s="4" t="s">
        <v>2410</v>
      </c>
      <c r="J5" s="4" t="s">
        <v>780</v>
      </c>
      <c r="K5" s="4" t="s">
        <v>2411</v>
      </c>
      <c r="L5" s="4" t="s">
        <v>2412</v>
      </c>
      <c r="M5" s="12">
        <v>290000</v>
      </c>
      <c r="N5" s="4" t="s">
        <v>48</v>
      </c>
      <c r="O5" s="12">
        <v>290000</v>
      </c>
      <c r="P5" s="4" t="s">
        <v>48</v>
      </c>
      <c r="Q5" s="4" t="s">
        <v>683</v>
      </c>
      <c r="R5" s="4" t="s">
        <v>56</v>
      </c>
      <c r="X5" s="4" t="s">
        <v>1178</v>
      </c>
      <c r="Y5" s="4" t="s">
        <v>2413</v>
      </c>
      <c r="AD5" s="4" t="s">
        <v>676</v>
      </c>
      <c r="AG5" s="5"/>
      <c r="AH5" s="4" t="s">
        <v>2414</v>
      </c>
      <c r="AJ5" s="4" t="s">
        <v>55</v>
      </c>
      <c r="AK5" s="117">
        <f>IF(N5="NTD",1,VLOOKUP(X5,'8.匯率'!O:Q,2,FALSE))</f>
        <v>1</v>
      </c>
      <c r="AL5" s="204">
        <f t="shared" si="0"/>
        <v>290000</v>
      </c>
      <c r="AM5" s="117" t="str">
        <f>VLOOKUP(AJ5,'關係企業(人)'!A:C,3,FALSE)</f>
        <v>緯穎科技服務股份有限公司</v>
      </c>
    </row>
    <row r="6" spans="1:39">
      <c r="A6" s="4" t="s">
        <v>47</v>
      </c>
      <c r="B6" s="4" t="s">
        <v>1177</v>
      </c>
      <c r="C6" s="4" t="s">
        <v>2403</v>
      </c>
      <c r="D6" s="4" t="s">
        <v>2404</v>
      </c>
      <c r="E6" s="5">
        <v>45653</v>
      </c>
      <c r="F6" s="5">
        <v>45680</v>
      </c>
      <c r="G6" s="4" t="s">
        <v>2409</v>
      </c>
      <c r="H6" s="4" t="s">
        <v>679</v>
      </c>
      <c r="I6" s="4" t="s">
        <v>2410</v>
      </c>
      <c r="J6" s="4" t="s">
        <v>781</v>
      </c>
      <c r="K6" s="4" t="s">
        <v>2411</v>
      </c>
      <c r="L6" s="4" t="s">
        <v>2412</v>
      </c>
      <c r="M6" s="12">
        <v>85823</v>
      </c>
      <c r="N6" s="4" t="s">
        <v>48</v>
      </c>
      <c r="O6" s="12">
        <v>85823</v>
      </c>
      <c r="P6" s="4" t="s">
        <v>48</v>
      </c>
      <c r="Q6" s="4" t="s">
        <v>683</v>
      </c>
      <c r="R6" s="4" t="s">
        <v>56</v>
      </c>
      <c r="X6" s="4" t="s">
        <v>1178</v>
      </c>
      <c r="Y6" s="4" t="s">
        <v>2413</v>
      </c>
      <c r="AD6" s="4" t="s">
        <v>676</v>
      </c>
      <c r="AG6" s="5"/>
      <c r="AH6" s="4" t="s">
        <v>2414</v>
      </c>
      <c r="AJ6" s="4" t="s">
        <v>55</v>
      </c>
      <c r="AK6" s="117">
        <f>IF(N6="NTD",1,VLOOKUP(X6,'8.匯率'!O:Q,2,FALSE))</f>
        <v>1</v>
      </c>
      <c r="AL6" s="204">
        <f t="shared" si="0"/>
        <v>85823</v>
      </c>
      <c r="AM6" s="117" t="str">
        <f>VLOOKUP(AJ6,'關係企業(人)'!A:C,3,FALSE)</f>
        <v>緯穎科技服務股份有限公司</v>
      </c>
    </row>
    <row r="7" spans="1:39">
      <c r="A7" s="4" t="s">
        <v>47</v>
      </c>
      <c r="B7" s="4" t="s">
        <v>1462</v>
      </c>
      <c r="C7" s="4" t="s">
        <v>2403</v>
      </c>
      <c r="D7" s="4" t="s">
        <v>2415</v>
      </c>
      <c r="E7" s="5">
        <v>45714</v>
      </c>
      <c r="F7" s="5">
        <v>45714</v>
      </c>
      <c r="H7" s="4" t="s">
        <v>678</v>
      </c>
      <c r="I7" s="4" t="s">
        <v>2405</v>
      </c>
      <c r="J7" s="4" t="s">
        <v>1463</v>
      </c>
      <c r="K7" s="4" t="s">
        <v>2406</v>
      </c>
      <c r="L7" s="4" t="s">
        <v>2407</v>
      </c>
      <c r="M7" s="12">
        <v>-7494373</v>
      </c>
      <c r="N7" s="4" t="s">
        <v>48</v>
      </c>
      <c r="O7" s="12">
        <v>-7494373</v>
      </c>
      <c r="P7" s="4" t="s">
        <v>48</v>
      </c>
      <c r="Q7" s="4" t="s">
        <v>697</v>
      </c>
      <c r="R7" s="4" t="s">
        <v>144</v>
      </c>
      <c r="X7" s="4" t="s">
        <v>50</v>
      </c>
      <c r="AD7" s="4" t="s">
        <v>676</v>
      </c>
      <c r="AG7" s="5"/>
      <c r="AH7" s="4" t="s">
        <v>2408</v>
      </c>
      <c r="AJ7" s="4" t="s">
        <v>38</v>
      </c>
      <c r="AK7" s="117">
        <f>IF(N7="NTD",1,VLOOKUP(X7,'8.匯率'!O:Q,2,FALSE))</f>
        <v>1</v>
      </c>
      <c r="AL7" s="204">
        <f t="shared" si="0"/>
        <v>-7494373</v>
      </c>
      <c r="AM7" s="117" t="str">
        <f>VLOOKUP(AJ7,'關係企業(人)'!A:C,3,FALSE)</f>
        <v>緯創資通股份有限公司</v>
      </c>
    </row>
    <row r="8" spans="1:39">
      <c r="A8" s="4" t="s">
        <v>47</v>
      </c>
      <c r="B8" s="4" t="s">
        <v>1890</v>
      </c>
      <c r="C8" s="4" t="s">
        <v>2403</v>
      </c>
      <c r="D8" s="4" t="s">
        <v>2416</v>
      </c>
      <c r="E8" s="5">
        <v>45744</v>
      </c>
      <c r="F8" s="5">
        <v>45744</v>
      </c>
      <c r="H8" s="4" t="s">
        <v>678</v>
      </c>
      <c r="I8" s="4" t="s">
        <v>2405</v>
      </c>
      <c r="J8" s="4" t="s">
        <v>1891</v>
      </c>
      <c r="K8" s="4" t="s">
        <v>2406</v>
      </c>
      <c r="L8" s="4" t="s">
        <v>2407</v>
      </c>
      <c r="M8" s="12">
        <v>-7527883</v>
      </c>
      <c r="N8" s="4" t="s">
        <v>48</v>
      </c>
      <c r="O8" s="12">
        <v>-7527883</v>
      </c>
      <c r="P8" s="4" t="s">
        <v>48</v>
      </c>
      <c r="Q8" s="4" t="s">
        <v>697</v>
      </c>
      <c r="R8" s="4" t="s">
        <v>144</v>
      </c>
      <c r="X8" s="4" t="s">
        <v>50</v>
      </c>
      <c r="AD8" s="4" t="s">
        <v>676</v>
      </c>
      <c r="AG8" s="5"/>
      <c r="AH8" s="4" t="s">
        <v>2408</v>
      </c>
      <c r="AJ8" s="4" t="s">
        <v>38</v>
      </c>
      <c r="AK8" s="117">
        <f>IF(N8="NTD",1,VLOOKUP(X8,'8.匯率'!O:Q,2,FALSE))</f>
        <v>1</v>
      </c>
      <c r="AL8" s="204">
        <f t="shared" si="0"/>
        <v>-7527883</v>
      </c>
      <c r="AM8" s="117" t="str">
        <f>VLOOKUP(AJ8,'關係企業(人)'!A:C,3,FALSE)</f>
        <v>緯創資通股份有限公司</v>
      </c>
    </row>
    <row r="9" spans="1:39">
      <c r="A9" s="4" t="s">
        <v>47</v>
      </c>
      <c r="B9" s="4" t="s">
        <v>2240</v>
      </c>
      <c r="C9" s="4" t="s">
        <v>2403</v>
      </c>
      <c r="D9" s="4" t="s">
        <v>2417</v>
      </c>
      <c r="E9" s="5">
        <v>45775</v>
      </c>
      <c r="F9" s="5">
        <v>45775</v>
      </c>
      <c r="H9" s="4" t="s">
        <v>678</v>
      </c>
      <c r="I9" s="4" t="s">
        <v>2405</v>
      </c>
      <c r="J9" s="4" t="s">
        <v>2241</v>
      </c>
      <c r="K9" s="4" t="s">
        <v>2406</v>
      </c>
      <c r="L9" s="4" t="s">
        <v>2407</v>
      </c>
      <c r="M9" s="12">
        <v>-7585651</v>
      </c>
      <c r="N9" s="4" t="s">
        <v>48</v>
      </c>
      <c r="O9" s="12">
        <v>-7585651</v>
      </c>
      <c r="P9" s="4" t="s">
        <v>48</v>
      </c>
      <c r="Q9" s="4" t="s">
        <v>697</v>
      </c>
      <c r="R9" s="4" t="s">
        <v>144</v>
      </c>
      <c r="X9" s="4" t="s">
        <v>50</v>
      </c>
      <c r="AD9" s="4" t="s">
        <v>676</v>
      </c>
      <c r="AG9" s="5"/>
      <c r="AH9" s="4" t="s">
        <v>2408</v>
      </c>
      <c r="AJ9" s="4" t="s">
        <v>38</v>
      </c>
      <c r="AK9" s="117">
        <f>IF(N9="NTD",1,VLOOKUP(X9,'8.匯率'!O:Q,2,FALSE))</f>
        <v>1</v>
      </c>
      <c r="AL9" s="204">
        <f t="shared" si="0"/>
        <v>-7585651</v>
      </c>
      <c r="AM9" s="117" t="str">
        <f>VLOOKUP(AJ9,'關係企業(人)'!A:C,3,FALSE)</f>
        <v>緯創資通股份有限公司</v>
      </c>
    </row>
    <row r="10" spans="1:39">
      <c r="A10" s="4" t="s">
        <v>47</v>
      </c>
      <c r="B10" s="4" t="s">
        <v>828</v>
      </c>
      <c r="C10" s="4" t="s">
        <v>2403</v>
      </c>
      <c r="D10" s="4" t="s">
        <v>2404</v>
      </c>
      <c r="E10" s="5">
        <v>45624</v>
      </c>
      <c r="F10" s="5">
        <v>45660</v>
      </c>
      <c r="G10" s="4" t="s">
        <v>2418</v>
      </c>
      <c r="H10" s="4" t="s">
        <v>679</v>
      </c>
      <c r="I10" s="4" t="s">
        <v>2410</v>
      </c>
      <c r="J10" s="4" t="s">
        <v>722</v>
      </c>
      <c r="K10" s="4" t="s">
        <v>2411</v>
      </c>
      <c r="L10" s="4" t="s">
        <v>2412</v>
      </c>
      <c r="M10" s="12">
        <v>110000</v>
      </c>
      <c r="N10" s="4" t="s">
        <v>48</v>
      </c>
      <c r="O10" s="12">
        <v>110000</v>
      </c>
      <c r="P10" s="4" t="s">
        <v>48</v>
      </c>
      <c r="Q10" s="4" t="s">
        <v>680</v>
      </c>
      <c r="R10" s="4" t="s">
        <v>695</v>
      </c>
      <c r="X10" s="4" t="s">
        <v>50</v>
      </c>
      <c r="Z10" s="4" t="s">
        <v>50</v>
      </c>
      <c r="AA10" s="4" t="s">
        <v>2419</v>
      </c>
      <c r="AD10" s="4" t="s">
        <v>676</v>
      </c>
      <c r="AG10" s="5"/>
      <c r="AH10" s="4" t="s">
        <v>2408</v>
      </c>
      <c r="AJ10" s="4" t="s">
        <v>38</v>
      </c>
      <c r="AK10" s="117">
        <f>IF(N10="NTD",1,VLOOKUP(X10,'8.匯率'!O:Q,2,FALSE))</f>
        <v>1</v>
      </c>
      <c r="AL10" s="204">
        <f t="shared" si="0"/>
        <v>110000</v>
      </c>
      <c r="AM10" s="117" t="str">
        <f>VLOOKUP(AJ10,'關係企業(人)'!A:C,3,FALSE)</f>
        <v>緯創資通股份有限公司</v>
      </c>
    </row>
    <row r="11" spans="1:39">
      <c r="A11" s="4" t="s">
        <v>47</v>
      </c>
      <c r="B11" s="4" t="s">
        <v>830</v>
      </c>
      <c r="C11" s="4" t="s">
        <v>2403</v>
      </c>
      <c r="D11" s="4" t="s">
        <v>2404</v>
      </c>
      <c r="E11" s="5">
        <v>45653</v>
      </c>
      <c r="F11" s="5">
        <v>45660</v>
      </c>
      <c r="G11" s="4" t="s">
        <v>2420</v>
      </c>
      <c r="H11" s="4" t="s">
        <v>679</v>
      </c>
      <c r="I11" s="4" t="s">
        <v>2410</v>
      </c>
      <c r="J11" s="4" t="s">
        <v>829</v>
      </c>
      <c r="K11" s="4" t="s">
        <v>2411</v>
      </c>
      <c r="L11" s="4" t="s">
        <v>2412</v>
      </c>
      <c r="M11" s="12">
        <v>100001</v>
      </c>
      <c r="N11" s="4" t="s">
        <v>48</v>
      </c>
      <c r="O11" s="12">
        <v>100001</v>
      </c>
      <c r="P11" s="4" t="s">
        <v>48</v>
      </c>
      <c r="Q11" s="4" t="s">
        <v>680</v>
      </c>
      <c r="R11" s="4" t="s">
        <v>695</v>
      </c>
      <c r="X11" s="4" t="s">
        <v>50</v>
      </c>
      <c r="Z11" s="4" t="s">
        <v>50</v>
      </c>
      <c r="AA11" s="4" t="s">
        <v>2419</v>
      </c>
      <c r="AD11" s="4" t="s">
        <v>676</v>
      </c>
      <c r="AG11" s="5"/>
      <c r="AH11" s="4" t="s">
        <v>2408</v>
      </c>
      <c r="AJ11" s="4" t="s">
        <v>38</v>
      </c>
      <c r="AK11" s="117">
        <f>IF(N11="NTD",1,VLOOKUP(X11,'8.匯率'!O:Q,2,FALSE))</f>
        <v>1</v>
      </c>
      <c r="AL11" s="204">
        <f t="shared" si="0"/>
        <v>100001</v>
      </c>
      <c r="AM11" s="117" t="str">
        <f>VLOOKUP(AJ11,'關係企業(人)'!A:C,3,FALSE)</f>
        <v>緯創資通股份有限公司</v>
      </c>
    </row>
    <row r="12" spans="1:39">
      <c r="A12" s="4" t="s">
        <v>47</v>
      </c>
      <c r="B12" s="4" t="s">
        <v>1176</v>
      </c>
      <c r="C12" s="4" t="s">
        <v>2403</v>
      </c>
      <c r="D12" s="4" t="s">
        <v>2404</v>
      </c>
      <c r="E12" s="5">
        <v>45653</v>
      </c>
      <c r="F12" s="5">
        <v>45670</v>
      </c>
      <c r="G12" s="4" t="s">
        <v>2421</v>
      </c>
      <c r="H12" s="4" t="s">
        <v>679</v>
      </c>
      <c r="I12" s="4" t="s">
        <v>2410</v>
      </c>
      <c r="J12" s="4" t="s">
        <v>809</v>
      </c>
      <c r="K12" s="4" t="s">
        <v>2411</v>
      </c>
      <c r="L12" s="4" t="s">
        <v>2412</v>
      </c>
      <c r="M12" s="12">
        <v>138000</v>
      </c>
      <c r="N12" s="4" t="s">
        <v>48</v>
      </c>
      <c r="O12" s="12">
        <v>138000</v>
      </c>
      <c r="P12" s="4" t="s">
        <v>48</v>
      </c>
      <c r="Q12" s="4" t="s">
        <v>680</v>
      </c>
      <c r="R12" s="4" t="s">
        <v>701</v>
      </c>
      <c r="X12" s="4" t="s">
        <v>702</v>
      </c>
      <c r="Z12" s="4" t="s">
        <v>702</v>
      </c>
      <c r="AA12" s="4" t="s">
        <v>2422</v>
      </c>
      <c r="AD12" s="4" t="s">
        <v>676</v>
      </c>
      <c r="AG12" s="5"/>
      <c r="AH12" s="4" t="s">
        <v>2408</v>
      </c>
      <c r="AJ12" s="4" t="s">
        <v>700</v>
      </c>
      <c r="AK12" s="117">
        <f>IF(N12="NTD",1,VLOOKUP(X12,'8.匯率'!O:Q,2,FALSE))</f>
        <v>1</v>
      </c>
      <c r="AL12" s="204">
        <f t="shared" si="0"/>
        <v>138000</v>
      </c>
      <c r="AM12" s="117" t="str">
        <f>VLOOKUP(AJ12,'關係企業(人)'!A:C,3,FALSE)</f>
        <v>緯育股份有限公司</v>
      </c>
    </row>
    <row r="13" spans="1:39">
      <c r="A13" s="4" t="s">
        <v>47</v>
      </c>
      <c r="B13" s="4" t="s">
        <v>1150</v>
      </c>
      <c r="C13" s="4" t="s">
        <v>2403</v>
      </c>
      <c r="D13" s="4" t="s">
        <v>2404</v>
      </c>
      <c r="E13" s="5">
        <v>45653</v>
      </c>
      <c r="F13" s="5">
        <v>45671</v>
      </c>
      <c r="G13" s="4" t="s">
        <v>2423</v>
      </c>
      <c r="H13" s="4" t="s">
        <v>679</v>
      </c>
      <c r="I13" s="4" t="s">
        <v>2410</v>
      </c>
      <c r="J13" s="4" t="s">
        <v>782</v>
      </c>
      <c r="K13" s="4" t="s">
        <v>2411</v>
      </c>
      <c r="L13" s="4" t="s">
        <v>2412</v>
      </c>
      <c r="M13" s="12">
        <v>88531</v>
      </c>
      <c r="N13" s="4" t="s">
        <v>48</v>
      </c>
      <c r="O13" s="12">
        <v>88531</v>
      </c>
      <c r="P13" s="4" t="s">
        <v>48</v>
      </c>
      <c r="Q13" s="4" t="s">
        <v>683</v>
      </c>
      <c r="R13" s="4" t="s">
        <v>56</v>
      </c>
      <c r="X13" s="4" t="s">
        <v>57</v>
      </c>
      <c r="Z13" s="4" t="s">
        <v>57</v>
      </c>
      <c r="AA13" s="4" t="s">
        <v>2424</v>
      </c>
      <c r="AD13" s="4" t="s">
        <v>676</v>
      </c>
      <c r="AG13" s="5"/>
      <c r="AH13" s="4" t="s">
        <v>2408</v>
      </c>
      <c r="AJ13" s="4" t="s">
        <v>55</v>
      </c>
      <c r="AK13" s="117">
        <f>IF(N13="NTD",1,VLOOKUP(X13,'8.匯率'!O:Q,2,FALSE))</f>
        <v>1</v>
      </c>
      <c r="AL13" s="204">
        <f t="shared" si="0"/>
        <v>88531</v>
      </c>
      <c r="AM13" s="117" t="str">
        <f>VLOOKUP(AJ13,'關係企業(人)'!A:C,3,FALSE)</f>
        <v>緯穎科技服務股份有限公司</v>
      </c>
    </row>
    <row r="14" spans="1:39">
      <c r="A14" s="4" t="s">
        <v>47</v>
      </c>
      <c r="B14" s="4" t="s">
        <v>1151</v>
      </c>
      <c r="C14" s="4" t="s">
        <v>2403</v>
      </c>
      <c r="D14" s="4" t="s">
        <v>2404</v>
      </c>
      <c r="E14" s="5">
        <v>45653</v>
      </c>
      <c r="F14" s="5">
        <v>45671</v>
      </c>
      <c r="G14" s="4" t="s">
        <v>2425</v>
      </c>
      <c r="H14" s="4" t="s">
        <v>679</v>
      </c>
      <c r="I14" s="4" t="s">
        <v>2410</v>
      </c>
      <c r="J14" s="4" t="s">
        <v>783</v>
      </c>
      <c r="K14" s="4" t="s">
        <v>2411</v>
      </c>
      <c r="L14" s="4" t="s">
        <v>2412</v>
      </c>
      <c r="M14" s="12">
        <v>93126</v>
      </c>
      <c r="N14" s="4" t="s">
        <v>48</v>
      </c>
      <c r="O14" s="12">
        <v>93126</v>
      </c>
      <c r="P14" s="4" t="s">
        <v>48</v>
      </c>
      <c r="Q14" s="4" t="s">
        <v>683</v>
      </c>
      <c r="R14" s="4" t="s">
        <v>56</v>
      </c>
      <c r="X14" s="4" t="s">
        <v>57</v>
      </c>
      <c r="Z14" s="4" t="s">
        <v>57</v>
      </c>
      <c r="AA14" s="4" t="s">
        <v>2424</v>
      </c>
      <c r="AD14" s="4" t="s">
        <v>676</v>
      </c>
      <c r="AG14" s="5"/>
      <c r="AH14" s="4" t="s">
        <v>2408</v>
      </c>
      <c r="AJ14" s="4" t="s">
        <v>55</v>
      </c>
      <c r="AK14" s="117">
        <f>IF(N14="NTD",1,VLOOKUP(X14,'8.匯率'!O:Q,2,FALSE))</f>
        <v>1</v>
      </c>
      <c r="AL14" s="204">
        <f t="shared" si="0"/>
        <v>93126</v>
      </c>
      <c r="AM14" s="117" t="str">
        <f>VLOOKUP(AJ14,'關係企業(人)'!A:C,3,FALSE)</f>
        <v>緯穎科技服務股份有限公司</v>
      </c>
    </row>
    <row r="15" spans="1:39">
      <c r="A15" s="4" t="s">
        <v>47</v>
      </c>
      <c r="B15" s="4" t="s">
        <v>1152</v>
      </c>
      <c r="C15" s="4" t="s">
        <v>2403</v>
      </c>
      <c r="D15" s="4" t="s">
        <v>2404</v>
      </c>
      <c r="E15" s="5">
        <v>45653</v>
      </c>
      <c r="F15" s="5">
        <v>45671</v>
      </c>
      <c r="G15" s="4" t="s">
        <v>2426</v>
      </c>
      <c r="H15" s="4" t="s">
        <v>679</v>
      </c>
      <c r="I15" s="4" t="s">
        <v>2410</v>
      </c>
      <c r="J15" s="4" t="s">
        <v>784</v>
      </c>
      <c r="K15" s="4" t="s">
        <v>2411</v>
      </c>
      <c r="L15" s="4" t="s">
        <v>2412</v>
      </c>
      <c r="M15" s="12">
        <v>155000</v>
      </c>
      <c r="N15" s="4" t="s">
        <v>48</v>
      </c>
      <c r="O15" s="12">
        <v>155000</v>
      </c>
      <c r="P15" s="4" t="s">
        <v>48</v>
      </c>
      <c r="Q15" s="4" t="s">
        <v>683</v>
      </c>
      <c r="R15" s="4" t="s">
        <v>56</v>
      </c>
      <c r="X15" s="4" t="s">
        <v>57</v>
      </c>
      <c r="Z15" s="4" t="s">
        <v>57</v>
      </c>
      <c r="AA15" s="4" t="s">
        <v>2424</v>
      </c>
      <c r="AD15" s="4" t="s">
        <v>676</v>
      </c>
      <c r="AG15" s="5"/>
      <c r="AH15" s="4" t="s">
        <v>2408</v>
      </c>
      <c r="AJ15" s="4" t="s">
        <v>55</v>
      </c>
      <c r="AK15" s="117">
        <f>IF(N15="NTD",1,VLOOKUP(X15,'8.匯率'!O:Q,2,FALSE))</f>
        <v>1</v>
      </c>
      <c r="AL15" s="204">
        <f t="shared" si="0"/>
        <v>155000</v>
      </c>
      <c r="AM15" s="117" t="str">
        <f>VLOOKUP(AJ15,'關係企業(人)'!A:C,3,FALSE)</f>
        <v>緯穎科技服務股份有限公司</v>
      </c>
    </row>
    <row r="16" spans="1:39">
      <c r="A16" s="4" t="s">
        <v>47</v>
      </c>
      <c r="B16" s="4" t="s">
        <v>1153</v>
      </c>
      <c r="C16" s="4" t="s">
        <v>2403</v>
      </c>
      <c r="D16" s="4" t="s">
        <v>2404</v>
      </c>
      <c r="E16" s="5">
        <v>45653</v>
      </c>
      <c r="F16" s="5">
        <v>45671</v>
      </c>
      <c r="G16" s="4" t="s">
        <v>2427</v>
      </c>
      <c r="H16" s="4" t="s">
        <v>679</v>
      </c>
      <c r="I16" s="4" t="s">
        <v>2410</v>
      </c>
      <c r="J16" s="4" t="s">
        <v>785</v>
      </c>
      <c r="K16" s="4" t="s">
        <v>2411</v>
      </c>
      <c r="L16" s="4" t="s">
        <v>2412</v>
      </c>
      <c r="M16" s="12">
        <v>125442</v>
      </c>
      <c r="N16" s="4" t="s">
        <v>48</v>
      </c>
      <c r="O16" s="12">
        <v>125442</v>
      </c>
      <c r="P16" s="4" t="s">
        <v>48</v>
      </c>
      <c r="Q16" s="4" t="s">
        <v>683</v>
      </c>
      <c r="R16" s="4" t="s">
        <v>56</v>
      </c>
      <c r="X16" s="4" t="s">
        <v>57</v>
      </c>
      <c r="Z16" s="4" t="s">
        <v>57</v>
      </c>
      <c r="AA16" s="4" t="s">
        <v>2424</v>
      </c>
      <c r="AD16" s="4" t="s">
        <v>676</v>
      </c>
      <c r="AG16" s="5"/>
      <c r="AH16" s="4" t="s">
        <v>2408</v>
      </c>
      <c r="AJ16" s="4" t="s">
        <v>55</v>
      </c>
      <c r="AK16" s="117">
        <f>IF(N16="NTD",1,VLOOKUP(X16,'8.匯率'!O:Q,2,FALSE))</f>
        <v>1</v>
      </c>
      <c r="AL16" s="204">
        <f t="shared" si="0"/>
        <v>125442</v>
      </c>
      <c r="AM16" s="117" t="str">
        <f>VLOOKUP(AJ16,'關係企業(人)'!A:C,3,FALSE)</f>
        <v>緯穎科技服務股份有限公司</v>
      </c>
    </row>
    <row r="17" spans="1:39">
      <c r="A17" s="4" t="s">
        <v>47</v>
      </c>
      <c r="B17" s="4" t="s">
        <v>1154</v>
      </c>
      <c r="C17" s="4" t="s">
        <v>2403</v>
      </c>
      <c r="D17" s="4" t="s">
        <v>2404</v>
      </c>
      <c r="E17" s="5">
        <v>45653</v>
      </c>
      <c r="F17" s="5">
        <v>45671</v>
      </c>
      <c r="G17" s="4" t="s">
        <v>2428</v>
      </c>
      <c r="H17" s="4" t="s">
        <v>679</v>
      </c>
      <c r="I17" s="4" t="s">
        <v>2410</v>
      </c>
      <c r="J17" s="4" t="s">
        <v>786</v>
      </c>
      <c r="K17" s="4" t="s">
        <v>2411</v>
      </c>
      <c r="L17" s="4" t="s">
        <v>2412</v>
      </c>
      <c r="M17" s="12">
        <v>90002</v>
      </c>
      <c r="N17" s="4" t="s">
        <v>48</v>
      </c>
      <c r="O17" s="12">
        <v>90002</v>
      </c>
      <c r="P17" s="4" t="s">
        <v>48</v>
      </c>
      <c r="Q17" s="4" t="s">
        <v>683</v>
      </c>
      <c r="R17" s="4" t="s">
        <v>56</v>
      </c>
      <c r="X17" s="4" t="s">
        <v>57</v>
      </c>
      <c r="Z17" s="4" t="s">
        <v>57</v>
      </c>
      <c r="AA17" s="4" t="s">
        <v>2424</v>
      </c>
      <c r="AD17" s="4" t="s">
        <v>676</v>
      </c>
      <c r="AG17" s="5"/>
      <c r="AH17" s="4" t="s">
        <v>2408</v>
      </c>
      <c r="AJ17" s="4" t="s">
        <v>55</v>
      </c>
      <c r="AK17" s="117">
        <f>IF(N17="NTD",1,VLOOKUP(X17,'8.匯率'!O:Q,2,FALSE))</f>
        <v>1</v>
      </c>
      <c r="AL17" s="204">
        <f t="shared" si="0"/>
        <v>90002</v>
      </c>
      <c r="AM17" s="117" t="str">
        <f>VLOOKUP(AJ17,'關係企業(人)'!A:C,3,FALSE)</f>
        <v>緯穎科技服務股份有限公司</v>
      </c>
    </row>
    <row r="18" spans="1:39">
      <c r="A18" s="4" t="s">
        <v>47</v>
      </c>
      <c r="B18" s="4" t="s">
        <v>1155</v>
      </c>
      <c r="C18" s="4" t="s">
        <v>2403</v>
      </c>
      <c r="D18" s="4" t="s">
        <v>2404</v>
      </c>
      <c r="E18" s="5">
        <v>45653</v>
      </c>
      <c r="F18" s="5">
        <v>45671</v>
      </c>
      <c r="G18" s="4" t="s">
        <v>2429</v>
      </c>
      <c r="H18" s="4" t="s">
        <v>679</v>
      </c>
      <c r="I18" s="4" t="s">
        <v>2410</v>
      </c>
      <c r="J18" s="4" t="s">
        <v>787</v>
      </c>
      <c r="K18" s="4" t="s">
        <v>2411</v>
      </c>
      <c r="L18" s="4" t="s">
        <v>2412</v>
      </c>
      <c r="M18" s="12">
        <v>125442</v>
      </c>
      <c r="N18" s="4" t="s">
        <v>48</v>
      </c>
      <c r="O18" s="12">
        <v>125442</v>
      </c>
      <c r="P18" s="4" t="s">
        <v>48</v>
      </c>
      <c r="Q18" s="4" t="s">
        <v>683</v>
      </c>
      <c r="R18" s="4" t="s">
        <v>56</v>
      </c>
      <c r="X18" s="4" t="s">
        <v>57</v>
      </c>
      <c r="Z18" s="4" t="s">
        <v>57</v>
      </c>
      <c r="AA18" s="4" t="s">
        <v>2424</v>
      </c>
      <c r="AD18" s="4" t="s">
        <v>676</v>
      </c>
      <c r="AG18" s="5"/>
      <c r="AH18" s="4" t="s">
        <v>2408</v>
      </c>
      <c r="AJ18" s="4" t="s">
        <v>55</v>
      </c>
      <c r="AK18" s="117">
        <f>IF(N18="NTD",1,VLOOKUP(X18,'8.匯率'!O:Q,2,FALSE))</f>
        <v>1</v>
      </c>
      <c r="AL18" s="204">
        <f t="shared" si="0"/>
        <v>125442</v>
      </c>
      <c r="AM18" s="117" t="str">
        <f>VLOOKUP(AJ18,'關係企業(人)'!A:C,3,FALSE)</f>
        <v>緯穎科技服務股份有限公司</v>
      </c>
    </row>
    <row r="19" spans="1:39">
      <c r="A19" s="4" t="s">
        <v>47</v>
      </c>
      <c r="B19" s="4" t="s">
        <v>1156</v>
      </c>
      <c r="C19" s="4" t="s">
        <v>2403</v>
      </c>
      <c r="D19" s="4" t="s">
        <v>2404</v>
      </c>
      <c r="E19" s="5">
        <v>45653</v>
      </c>
      <c r="F19" s="5">
        <v>45671</v>
      </c>
      <c r="G19" s="4" t="s">
        <v>2430</v>
      </c>
      <c r="H19" s="4" t="s">
        <v>679</v>
      </c>
      <c r="I19" s="4" t="s">
        <v>2410</v>
      </c>
      <c r="J19" s="4" t="s">
        <v>789</v>
      </c>
      <c r="K19" s="4" t="s">
        <v>2411</v>
      </c>
      <c r="L19" s="4" t="s">
        <v>2412</v>
      </c>
      <c r="M19" s="12">
        <v>138000</v>
      </c>
      <c r="N19" s="4" t="s">
        <v>48</v>
      </c>
      <c r="O19" s="12">
        <v>138000</v>
      </c>
      <c r="P19" s="4" t="s">
        <v>48</v>
      </c>
      <c r="Q19" s="4" t="s">
        <v>683</v>
      </c>
      <c r="R19" s="4" t="s">
        <v>56</v>
      </c>
      <c r="X19" s="4" t="s">
        <v>57</v>
      </c>
      <c r="Z19" s="4" t="s">
        <v>57</v>
      </c>
      <c r="AA19" s="4" t="s">
        <v>2424</v>
      </c>
      <c r="AD19" s="4" t="s">
        <v>676</v>
      </c>
      <c r="AG19" s="5"/>
      <c r="AH19" s="4" t="s">
        <v>2408</v>
      </c>
      <c r="AJ19" s="4" t="s">
        <v>55</v>
      </c>
      <c r="AK19" s="117">
        <f>IF(N19="NTD",1,VLOOKUP(X19,'8.匯率'!O:Q,2,FALSE))</f>
        <v>1</v>
      </c>
      <c r="AL19" s="204">
        <f t="shared" si="0"/>
        <v>138000</v>
      </c>
      <c r="AM19" s="117" t="str">
        <f>VLOOKUP(AJ19,'關係企業(人)'!A:C,3,FALSE)</f>
        <v>緯穎科技服務股份有限公司</v>
      </c>
    </row>
    <row r="20" spans="1:39">
      <c r="A20" s="4" t="s">
        <v>47</v>
      </c>
      <c r="B20" s="4" t="s">
        <v>1157</v>
      </c>
      <c r="C20" s="4" t="s">
        <v>2403</v>
      </c>
      <c r="D20" s="4" t="s">
        <v>2404</v>
      </c>
      <c r="E20" s="5">
        <v>45653</v>
      </c>
      <c r="F20" s="5">
        <v>45671</v>
      </c>
      <c r="G20" s="4" t="s">
        <v>2431</v>
      </c>
      <c r="H20" s="4" t="s">
        <v>679</v>
      </c>
      <c r="I20" s="4" t="s">
        <v>2410</v>
      </c>
      <c r="J20" s="4" t="s">
        <v>791</v>
      </c>
      <c r="K20" s="4" t="s">
        <v>2411</v>
      </c>
      <c r="L20" s="4" t="s">
        <v>2412</v>
      </c>
      <c r="M20" s="12">
        <v>99990</v>
      </c>
      <c r="N20" s="4" t="s">
        <v>48</v>
      </c>
      <c r="O20" s="12">
        <v>99990</v>
      </c>
      <c r="P20" s="4" t="s">
        <v>48</v>
      </c>
      <c r="Q20" s="4" t="s">
        <v>683</v>
      </c>
      <c r="R20" s="4" t="s">
        <v>56</v>
      </c>
      <c r="X20" s="4" t="s">
        <v>57</v>
      </c>
      <c r="Z20" s="4" t="s">
        <v>57</v>
      </c>
      <c r="AA20" s="4" t="s">
        <v>2424</v>
      </c>
      <c r="AD20" s="4" t="s">
        <v>676</v>
      </c>
      <c r="AG20" s="5"/>
      <c r="AH20" s="4" t="s">
        <v>2408</v>
      </c>
      <c r="AJ20" s="4" t="s">
        <v>55</v>
      </c>
      <c r="AK20" s="117">
        <f>IF(N20="NTD",1,VLOOKUP(X20,'8.匯率'!O:Q,2,FALSE))</f>
        <v>1</v>
      </c>
      <c r="AL20" s="204">
        <f t="shared" si="0"/>
        <v>99990</v>
      </c>
      <c r="AM20" s="117" t="str">
        <f>VLOOKUP(AJ20,'關係企業(人)'!A:C,3,FALSE)</f>
        <v>緯穎科技服務股份有限公司</v>
      </c>
    </row>
    <row r="21" spans="1:39">
      <c r="A21" s="4" t="s">
        <v>47</v>
      </c>
      <c r="B21" s="4" t="s">
        <v>1158</v>
      </c>
      <c r="C21" s="4" t="s">
        <v>2403</v>
      </c>
      <c r="D21" s="4" t="s">
        <v>2404</v>
      </c>
      <c r="E21" s="5">
        <v>45653</v>
      </c>
      <c r="F21" s="5">
        <v>45671</v>
      </c>
      <c r="G21" s="4" t="s">
        <v>2432</v>
      </c>
      <c r="H21" s="4" t="s">
        <v>679</v>
      </c>
      <c r="I21" s="4" t="s">
        <v>2410</v>
      </c>
      <c r="J21" s="4" t="s">
        <v>792</v>
      </c>
      <c r="K21" s="4" t="s">
        <v>2411</v>
      </c>
      <c r="L21" s="4" t="s">
        <v>2412</v>
      </c>
      <c r="M21" s="12">
        <v>131749</v>
      </c>
      <c r="N21" s="4" t="s">
        <v>48</v>
      </c>
      <c r="O21" s="12">
        <v>131749</v>
      </c>
      <c r="P21" s="4" t="s">
        <v>48</v>
      </c>
      <c r="Q21" s="4" t="s">
        <v>683</v>
      </c>
      <c r="R21" s="4" t="s">
        <v>56</v>
      </c>
      <c r="X21" s="4" t="s">
        <v>57</v>
      </c>
      <c r="Z21" s="4" t="s">
        <v>57</v>
      </c>
      <c r="AA21" s="4" t="s">
        <v>2424</v>
      </c>
      <c r="AD21" s="4" t="s">
        <v>676</v>
      </c>
      <c r="AG21" s="5"/>
      <c r="AH21" s="4" t="s">
        <v>2408</v>
      </c>
      <c r="AJ21" s="4" t="s">
        <v>55</v>
      </c>
      <c r="AK21" s="117">
        <f>IF(N21="NTD",1,VLOOKUP(X21,'8.匯率'!O:Q,2,FALSE))</f>
        <v>1</v>
      </c>
      <c r="AL21" s="204">
        <f t="shared" si="0"/>
        <v>131749</v>
      </c>
      <c r="AM21" s="117" t="str">
        <f>VLOOKUP(AJ21,'關係企業(人)'!A:C,3,FALSE)</f>
        <v>緯穎科技服務股份有限公司</v>
      </c>
    </row>
    <row r="22" spans="1:39">
      <c r="A22" s="4" t="s">
        <v>47</v>
      </c>
      <c r="B22" s="4" t="s">
        <v>1159</v>
      </c>
      <c r="C22" s="4" t="s">
        <v>2403</v>
      </c>
      <c r="D22" s="4" t="s">
        <v>2404</v>
      </c>
      <c r="E22" s="5">
        <v>45653</v>
      </c>
      <c r="F22" s="5">
        <v>45671</v>
      </c>
      <c r="G22" s="4" t="s">
        <v>2433</v>
      </c>
      <c r="H22" s="4" t="s">
        <v>679</v>
      </c>
      <c r="I22" s="4" t="s">
        <v>2410</v>
      </c>
      <c r="J22" s="4" t="s">
        <v>793</v>
      </c>
      <c r="K22" s="4" t="s">
        <v>2411</v>
      </c>
      <c r="L22" s="4" t="s">
        <v>2412</v>
      </c>
      <c r="M22" s="12">
        <v>99990</v>
      </c>
      <c r="N22" s="4" t="s">
        <v>48</v>
      </c>
      <c r="O22" s="12">
        <v>99990</v>
      </c>
      <c r="P22" s="4" t="s">
        <v>48</v>
      </c>
      <c r="Q22" s="4" t="s">
        <v>683</v>
      </c>
      <c r="R22" s="4" t="s">
        <v>56</v>
      </c>
      <c r="X22" s="4" t="s">
        <v>57</v>
      </c>
      <c r="Z22" s="4" t="s">
        <v>57</v>
      </c>
      <c r="AA22" s="4" t="s">
        <v>2424</v>
      </c>
      <c r="AD22" s="4" t="s">
        <v>676</v>
      </c>
      <c r="AG22" s="5"/>
      <c r="AH22" s="4" t="s">
        <v>2408</v>
      </c>
      <c r="AJ22" s="4" t="s">
        <v>55</v>
      </c>
      <c r="AK22" s="117">
        <f>IF(N22="NTD",1,VLOOKUP(X22,'8.匯率'!O:Q,2,FALSE))</f>
        <v>1</v>
      </c>
      <c r="AL22" s="204">
        <f t="shared" si="0"/>
        <v>99990</v>
      </c>
      <c r="AM22" s="117" t="str">
        <f>VLOOKUP(AJ22,'關係企業(人)'!A:C,3,FALSE)</f>
        <v>緯穎科技服務股份有限公司</v>
      </c>
    </row>
    <row r="23" spans="1:39">
      <c r="A23" s="4" t="s">
        <v>47</v>
      </c>
      <c r="B23" s="4" t="s">
        <v>1160</v>
      </c>
      <c r="C23" s="4" t="s">
        <v>2403</v>
      </c>
      <c r="D23" s="4" t="s">
        <v>2404</v>
      </c>
      <c r="E23" s="5">
        <v>45653</v>
      </c>
      <c r="F23" s="5">
        <v>45671</v>
      </c>
      <c r="G23" s="4" t="s">
        <v>2434</v>
      </c>
      <c r="H23" s="4" t="s">
        <v>679</v>
      </c>
      <c r="I23" s="4" t="s">
        <v>2410</v>
      </c>
      <c r="J23" s="4" t="s">
        <v>794</v>
      </c>
      <c r="K23" s="4" t="s">
        <v>2411</v>
      </c>
      <c r="L23" s="4" t="s">
        <v>2412</v>
      </c>
      <c r="M23" s="12">
        <v>138000</v>
      </c>
      <c r="N23" s="4" t="s">
        <v>48</v>
      </c>
      <c r="O23" s="12">
        <v>138000</v>
      </c>
      <c r="P23" s="4" t="s">
        <v>48</v>
      </c>
      <c r="Q23" s="4" t="s">
        <v>683</v>
      </c>
      <c r="R23" s="4" t="s">
        <v>56</v>
      </c>
      <c r="X23" s="4" t="s">
        <v>57</v>
      </c>
      <c r="Z23" s="4" t="s">
        <v>57</v>
      </c>
      <c r="AA23" s="4" t="s">
        <v>2424</v>
      </c>
      <c r="AD23" s="4" t="s">
        <v>676</v>
      </c>
      <c r="AG23" s="5"/>
      <c r="AH23" s="4" t="s">
        <v>2408</v>
      </c>
      <c r="AJ23" s="4" t="s">
        <v>55</v>
      </c>
      <c r="AK23" s="117">
        <f>IF(N23="NTD",1,VLOOKUP(X23,'8.匯率'!O:Q,2,FALSE))</f>
        <v>1</v>
      </c>
      <c r="AL23" s="204">
        <f t="shared" si="0"/>
        <v>138000</v>
      </c>
      <c r="AM23" s="117" t="str">
        <f>VLOOKUP(AJ23,'關係企業(人)'!A:C,3,FALSE)</f>
        <v>緯穎科技服務股份有限公司</v>
      </c>
    </row>
    <row r="24" spans="1:39">
      <c r="A24" s="4" t="s">
        <v>47</v>
      </c>
      <c r="B24" s="4" t="s">
        <v>1161</v>
      </c>
      <c r="C24" s="4" t="s">
        <v>2403</v>
      </c>
      <c r="D24" s="4" t="s">
        <v>2404</v>
      </c>
      <c r="E24" s="5">
        <v>45653</v>
      </c>
      <c r="F24" s="5">
        <v>45671</v>
      </c>
      <c r="G24" s="4" t="s">
        <v>2435</v>
      </c>
      <c r="H24" s="4" t="s">
        <v>679</v>
      </c>
      <c r="I24" s="4" t="s">
        <v>2410</v>
      </c>
      <c r="J24" s="4" t="s">
        <v>795</v>
      </c>
      <c r="K24" s="4" t="s">
        <v>2411</v>
      </c>
      <c r="L24" s="4" t="s">
        <v>2412</v>
      </c>
      <c r="M24" s="12">
        <v>108757</v>
      </c>
      <c r="N24" s="4" t="s">
        <v>48</v>
      </c>
      <c r="O24" s="12">
        <v>108757</v>
      </c>
      <c r="P24" s="4" t="s">
        <v>48</v>
      </c>
      <c r="Q24" s="4" t="s">
        <v>683</v>
      </c>
      <c r="R24" s="4" t="s">
        <v>56</v>
      </c>
      <c r="X24" s="4" t="s">
        <v>57</v>
      </c>
      <c r="Z24" s="4" t="s">
        <v>57</v>
      </c>
      <c r="AA24" s="4" t="s">
        <v>2424</v>
      </c>
      <c r="AD24" s="4" t="s">
        <v>676</v>
      </c>
      <c r="AG24" s="5"/>
      <c r="AH24" s="4" t="s">
        <v>2408</v>
      </c>
      <c r="AJ24" s="4" t="s">
        <v>55</v>
      </c>
      <c r="AK24" s="117">
        <f>IF(N24="NTD",1,VLOOKUP(X24,'8.匯率'!O:Q,2,FALSE))</f>
        <v>1</v>
      </c>
      <c r="AL24" s="204">
        <f t="shared" si="0"/>
        <v>108757</v>
      </c>
      <c r="AM24" s="117" t="str">
        <f>VLOOKUP(AJ24,'關係企業(人)'!A:C,3,FALSE)</f>
        <v>緯穎科技服務股份有限公司</v>
      </c>
    </row>
    <row r="25" spans="1:39">
      <c r="A25" s="4" t="s">
        <v>47</v>
      </c>
      <c r="B25" s="4" t="s">
        <v>1162</v>
      </c>
      <c r="C25" s="4" t="s">
        <v>2403</v>
      </c>
      <c r="D25" s="4" t="s">
        <v>2404</v>
      </c>
      <c r="E25" s="5">
        <v>45653</v>
      </c>
      <c r="F25" s="5">
        <v>45671</v>
      </c>
      <c r="G25" s="4" t="s">
        <v>2436</v>
      </c>
      <c r="H25" s="4" t="s">
        <v>679</v>
      </c>
      <c r="I25" s="4" t="s">
        <v>2410</v>
      </c>
      <c r="J25" s="4" t="s">
        <v>796</v>
      </c>
      <c r="K25" s="4" t="s">
        <v>2411</v>
      </c>
      <c r="L25" s="4" t="s">
        <v>2412</v>
      </c>
      <c r="M25" s="12">
        <v>138000</v>
      </c>
      <c r="N25" s="4" t="s">
        <v>48</v>
      </c>
      <c r="O25" s="12">
        <v>138000</v>
      </c>
      <c r="P25" s="4" t="s">
        <v>48</v>
      </c>
      <c r="Q25" s="4" t="s">
        <v>683</v>
      </c>
      <c r="R25" s="4" t="s">
        <v>56</v>
      </c>
      <c r="X25" s="4" t="s">
        <v>57</v>
      </c>
      <c r="Z25" s="4" t="s">
        <v>57</v>
      </c>
      <c r="AA25" s="4" t="s">
        <v>2424</v>
      </c>
      <c r="AD25" s="4" t="s">
        <v>676</v>
      </c>
      <c r="AG25" s="5"/>
      <c r="AH25" s="4" t="s">
        <v>2408</v>
      </c>
      <c r="AJ25" s="4" t="s">
        <v>55</v>
      </c>
      <c r="AK25" s="117">
        <f>IF(N25="NTD",1,VLOOKUP(X25,'8.匯率'!O:Q,2,FALSE))</f>
        <v>1</v>
      </c>
      <c r="AL25" s="204">
        <f t="shared" si="0"/>
        <v>138000</v>
      </c>
      <c r="AM25" s="117" t="str">
        <f>VLOOKUP(AJ25,'關係企業(人)'!A:C,3,FALSE)</f>
        <v>緯穎科技服務股份有限公司</v>
      </c>
    </row>
    <row r="26" spans="1:39">
      <c r="A26" s="4" t="s">
        <v>47</v>
      </c>
      <c r="B26" s="4" t="s">
        <v>1163</v>
      </c>
      <c r="C26" s="4" t="s">
        <v>2403</v>
      </c>
      <c r="D26" s="4" t="s">
        <v>2404</v>
      </c>
      <c r="E26" s="5">
        <v>45653</v>
      </c>
      <c r="F26" s="5">
        <v>45671</v>
      </c>
      <c r="G26" s="4" t="s">
        <v>2437</v>
      </c>
      <c r="H26" s="4" t="s">
        <v>679</v>
      </c>
      <c r="I26" s="4" t="s">
        <v>2410</v>
      </c>
      <c r="J26" s="4" t="s">
        <v>797</v>
      </c>
      <c r="K26" s="4" t="s">
        <v>2411</v>
      </c>
      <c r="L26" s="4" t="s">
        <v>2412</v>
      </c>
      <c r="M26" s="12">
        <v>119191</v>
      </c>
      <c r="N26" s="4" t="s">
        <v>48</v>
      </c>
      <c r="O26" s="12">
        <v>119191</v>
      </c>
      <c r="P26" s="4" t="s">
        <v>48</v>
      </c>
      <c r="Q26" s="4" t="s">
        <v>683</v>
      </c>
      <c r="R26" s="4" t="s">
        <v>56</v>
      </c>
      <c r="X26" s="4" t="s">
        <v>57</v>
      </c>
      <c r="Z26" s="4" t="s">
        <v>57</v>
      </c>
      <c r="AA26" s="4" t="s">
        <v>2424</v>
      </c>
      <c r="AD26" s="4" t="s">
        <v>676</v>
      </c>
      <c r="AG26" s="5"/>
      <c r="AH26" s="4" t="s">
        <v>2408</v>
      </c>
      <c r="AJ26" s="4" t="s">
        <v>55</v>
      </c>
      <c r="AK26" s="117">
        <f>IF(N26="NTD",1,VLOOKUP(X26,'8.匯率'!O:Q,2,FALSE))</f>
        <v>1</v>
      </c>
      <c r="AL26" s="204">
        <f t="shared" si="0"/>
        <v>119191</v>
      </c>
      <c r="AM26" s="117" t="str">
        <f>VLOOKUP(AJ26,'關係企業(人)'!A:C,3,FALSE)</f>
        <v>緯穎科技服務股份有限公司</v>
      </c>
    </row>
    <row r="27" spans="1:39">
      <c r="A27" s="4" t="s">
        <v>47</v>
      </c>
      <c r="B27" s="4" t="s">
        <v>1164</v>
      </c>
      <c r="C27" s="4" t="s">
        <v>2403</v>
      </c>
      <c r="D27" s="4" t="s">
        <v>2404</v>
      </c>
      <c r="E27" s="5">
        <v>45653</v>
      </c>
      <c r="F27" s="5">
        <v>45671</v>
      </c>
      <c r="G27" s="4" t="s">
        <v>2438</v>
      </c>
      <c r="H27" s="4" t="s">
        <v>679</v>
      </c>
      <c r="I27" s="4" t="s">
        <v>2410</v>
      </c>
      <c r="J27" s="4" t="s">
        <v>798</v>
      </c>
      <c r="K27" s="4" t="s">
        <v>2411</v>
      </c>
      <c r="L27" s="4" t="s">
        <v>2412</v>
      </c>
      <c r="M27" s="12">
        <v>99990</v>
      </c>
      <c r="N27" s="4" t="s">
        <v>48</v>
      </c>
      <c r="O27" s="12">
        <v>99990</v>
      </c>
      <c r="P27" s="4" t="s">
        <v>48</v>
      </c>
      <c r="Q27" s="4" t="s">
        <v>683</v>
      </c>
      <c r="R27" s="4" t="s">
        <v>56</v>
      </c>
      <c r="X27" s="4" t="s">
        <v>57</v>
      </c>
      <c r="Z27" s="4" t="s">
        <v>57</v>
      </c>
      <c r="AA27" s="4" t="s">
        <v>2424</v>
      </c>
      <c r="AD27" s="4" t="s">
        <v>676</v>
      </c>
      <c r="AG27" s="5"/>
      <c r="AH27" s="4" t="s">
        <v>2408</v>
      </c>
      <c r="AJ27" s="4" t="s">
        <v>55</v>
      </c>
      <c r="AK27" s="117">
        <f>IF(N27="NTD",1,VLOOKUP(X27,'8.匯率'!O:Q,2,FALSE))</f>
        <v>1</v>
      </c>
      <c r="AL27" s="204">
        <f t="shared" si="0"/>
        <v>99990</v>
      </c>
      <c r="AM27" s="117" t="str">
        <f>VLOOKUP(AJ27,'關係企業(人)'!A:C,3,FALSE)</f>
        <v>緯穎科技服務股份有限公司</v>
      </c>
    </row>
    <row r="28" spans="1:39">
      <c r="A28" s="4" t="s">
        <v>47</v>
      </c>
      <c r="B28" s="4" t="s">
        <v>1165</v>
      </c>
      <c r="C28" s="4" t="s">
        <v>2403</v>
      </c>
      <c r="D28" s="4" t="s">
        <v>2404</v>
      </c>
      <c r="E28" s="5">
        <v>45653</v>
      </c>
      <c r="F28" s="5">
        <v>45671</v>
      </c>
      <c r="G28" s="4" t="s">
        <v>2439</v>
      </c>
      <c r="H28" s="4" t="s">
        <v>679</v>
      </c>
      <c r="I28" s="4" t="s">
        <v>2410</v>
      </c>
      <c r="J28" s="4" t="s">
        <v>800</v>
      </c>
      <c r="K28" s="4" t="s">
        <v>2411</v>
      </c>
      <c r="L28" s="4" t="s">
        <v>2412</v>
      </c>
      <c r="M28" s="12">
        <v>138000</v>
      </c>
      <c r="N28" s="4" t="s">
        <v>48</v>
      </c>
      <c r="O28" s="12">
        <v>138000</v>
      </c>
      <c r="P28" s="4" t="s">
        <v>48</v>
      </c>
      <c r="Q28" s="4" t="s">
        <v>683</v>
      </c>
      <c r="R28" s="4" t="s">
        <v>56</v>
      </c>
      <c r="X28" s="4" t="s">
        <v>57</v>
      </c>
      <c r="Z28" s="4" t="s">
        <v>57</v>
      </c>
      <c r="AA28" s="4" t="s">
        <v>2424</v>
      </c>
      <c r="AD28" s="4" t="s">
        <v>676</v>
      </c>
      <c r="AG28" s="5"/>
      <c r="AH28" s="4" t="s">
        <v>2408</v>
      </c>
      <c r="AJ28" s="4" t="s">
        <v>55</v>
      </c>
      <c r="AK28" s="117">
        <f>IF(N28="NTD",1,VLOOKUP(X28,'8.匯率'!O:Q,2,FALSE))</f>
        <v>1</v>
      </c>
      <c r="AL28" s="204">
        <f t="shared" si="0"/>
        <v>138000</v>
      </c>
      <c r="AM28" s="117" t="str">
        <f>VLOOKUP(AJ28,'關係企業(人)'!A:C,3,FALSE)</f>
        <v>緯穎科技服務股份有限公司</v>
      </c>
    </row>
    <row r="29" spans="1:39">
      <c r="A29" s="4" t="s">
        <v>47</v>
      </c>
      <c r="B29" s="4" t="s">
        <v>1166</v>
      </c>
      <c r="C29" s="4" t="s">
        <v>2403</v>
      </c>
      <c r="D29" s="4" t="s">
        <v>2404</v>
      </c>
      <c r="E29" s="5">
        <v>45653</v>
      </c>
      <c r="F29" s="5">
        <v>45671</v>
      </c>
      <c r="G29" s="4" t="s">
        <v>2440</v>
      </c>
      <c r="H29" s="4" t="s">
        <v>679</v>
      </c>
      <c r="I29" s="4" t="s">
        <v>2410</v>
      </c>
      <c r="J29" s="4" t="s">
        <v>801</v>
      </c>
      <c r="K29" s="4" t="s">
        <v>2411</v>
      </c>
      <c r="L29" s="4" t="s">
        <v>2412</v>
      </c>
      <c r="M29" s="12">
        <v>110000</v>
      </c>
      <c r="N29" s="4" t="s">
        <v>48</v>
      </c>
      <c r="O29" s="12">
        <v>110000</v>
      </c>
      <c r="P29" s="4" t="s">
        <v>48</v>
      </c>
      <c r="Q29" s="4" t="s">
        <v>683</v>
      </c>
      <c r="R29" s="4" t="s">
        <v>56</v>
      </c>
      <c r="X29" s="4" t="s">
        <v>57</v>
      </c>
      <c r="Z29" s="4" t="s">
        <v>57</v>
      </c>
      <c r="AA29" s="4" t="s">
        <v>2424</v>
      </c>
      <c r="AD29" s="4" t="s">
        <v>676</v>
      </c>
      <c r="AG29" s="5"/>
      <c r="AH29" s="4" t="s">
        <v>2408</v>
      </c>
      <c r="AJ29" s="4" t="s">
        <v>55</v>
      </c>
      <c r="AK29" s="117">
        <f>IF(N29="NTD",1,VLOOKUP(X29,'8.匯率'!O:Q,2,FALSE))</f>
        <v>1</v>
      </c>
      <c r="AL29" s="204">
        <f t="shared" si="0"/>
        <v>110000</v>
      </c>
      <c r="AM29" s="117" t="str">
        <f>VLOOKUP(AJ29,'關係企業(人)'!A:C,3,FALSE)</f>
        <v>緯穎科技服務股份有限公司</v>
      </c>
    </row>
    <row r="30" spans="1:39">
      <c r="A30" s="4" t="s">
        <v>47</v>
      </c>
      <c r="B30" s="4" t="s">
        <v>1167</v>
      </c>
      <c r="C30" s="4" t="s">
        <v>2403</v>
      </c>
      <c r="D30" s="4" t="s">
        <v>2404</v>
      </c>
      <c r="E30" s="5">
        <v>45653</v>
      </c>
      <c r="F30" s="5">
        <v>45671</v>
      </c>
      <c r="G30" s="4" t="s">
        <v>2441</v>
      </c>
      <c r="H30" s="4" t="s">
        <v>679</v>
      </c>
      <c r="I30" s="4" t="s">
        <v>2410</v>
      </c>
      <c r="J30" s="4" t="s">
        <v>802</v>
      </c>
      <c r="K30" s="4" t="s">
        <v>2411</v>
      </c>
      <c r="L30" s="4" t="s">
        <v>2412</v>
      </c>
      <c r="M30" s="12">
        <v>90687</v>
      </c>
      <c r="N30" s="4" t="s">
        <v>48</v>
      </c>
      <c r="O30" s="12">
        <v>90687</v>
      </c>
      <c r="P30" s="4" t="s">
        <v>48</v>
      </c>
      <c r="Q30" s="4" t="s">
        <v>683</v>
      </c>
      <c r="R30" s="4" t="s">
        <v>56</v>
      </c>
      <c r="X30" s="4" t="s">
        <v>57</v>
      </c>
      <c r="Z30" s="4" t="s">
        <v>57</v>
      </c>
      <c r="AA30" s="4" t="s">
        <v>2424</v>
      </c>
      <c r="AD30" s="4" t="s">
        <v>676</v>
      </c>
      <c r="AG30" s="5"/>
      <c r="AH30" s="4" t="s">
        <v>2408</v>
      </c>
      <c r="AJ30" s="4" t="s">
        <v>55</v>
      </c>
      <c r="AK30" s="117">
        <f>IF(N30="NTD",1,VLOOKUP(X30,'8.匯率'!O:Q,2,FALSE))</f>
        <v>1</v>
      </c>
      <c r="AL30" s="204">
        <f t="shared" si="0"/>
        <v>90687</v>
      </c>
      <c r="AM30" s="117" t="str">
        <f>VLOOKUP(AJ30,'關係企業(人)'!A:C,3,FALSE)</f>
        <v>緯穎科技服務股份有限公司</v>
      </c>
    </row>
    <row r="31" spans="1:39">
      <c r="A31" s="4" t="s">
        <v>47</v>
      </c>
      <c r="B31" s="4" t="s">
        <v>1168</v>
      </c>
      <c r="C31" s="4" t="s">
        <v>2403</v>
      </c>
      <c r="D31" s="4" t="s">
        <v>2404</v>
      </c>
      <c r="E31" s="5">
        <v>45653</v>
      </c>
      <c r="F31" s="5">
        <v>45671</v>
      </c>
      <c r="G31" s="4" t="s">
        <v>2442</v>
      </c>
      <c r="H31" s="4" t="s">
        <v>679</v>
      </c>
      <c r="I31" s="4" t="s">
        <v>2410</v>
      </c>
      <c r="J31" s="4" t="s">
        <v>803</v>
      </c>
      <c r="K31" s="4" t="s">
        <v>2411</v>
      </c>
      <c r="L31" s="4" t="s">
        <v>2412</v>
      </c>
      <c r="M31" s="12">
        <v>131735</v>
      </c>
      <c r="N31" s="4" t="s">
        <v>48</v>
      </c>
      <c r="O31" s="12">
        <v>131735</v>
      </c>
      <c r="P31" s="4" t="s">
        <v>48</v>
      </c>
      <c r="Q31" s="4" t="s">
        <v>683</v>
      </c>
      <c r="R31" s="4" t="s">
        <v>56</v>
      </c>
      <c r="X31" s="4" t="s">
        <v>57</v>
      </c>
      <c r="Z31" s="4" t="s">
        <v>57</v>
      </c>
      <c r="AA31" s="4" t="s">
        <v>2424</v>
      </c>
      <c r="AD31" s="4" t="s">
        <v>676</v>
      </c>
      <c r="AG31" s="5"/>
      <c r="AH31" s="4" t="s">
        <v>2408</v>
      </c>
      <c r="AJ31" s="4" t="s">
        <v>55</v>
      </c>
      <c r="AK31" s="117">
        <f>IF(N31="NTD",1,VLOOKUP(X31,'8.匯率'!O:Q,2,FALSE))</f>
        <v>1</v>
      </c>
      <c r="AL31" s="204">
        <f t="shared" si="0"/>
        <v>131735</v>
      </c>
      <c r="AM31" s="117" t="str">
        <f>VLOOKUP(AJ31,'關係企業(人)'!A:C,3,FALSE)</f>
        <v>緯穎科技服務股份有限公司</v>
      </c>
    </row>
    <row r="32" spans="1:39">
      <c r="A32" s="4" t="s">
        <v>47</v>
      </c>
      <c r="B32" s="4" t="s">
        <v>1169</v>
      </c>
      <c r="C32" s="4" t="s">
        <v>2403</v>
      </c>
      <c r="D32" s="4" t="s">
        <v>2404</v>
      </c>
      <c r="E32" s="5">
        <v>45653</v>
      </c>
      <c r="F32" s="5">
        <v>45671</v>
      </c>
      <c r="G32" s="4" t="s">
        <v>2443</v>
      </c>
      <c r="H32" s="4" t="s">
        <v>679</v>
      </c>
      <c r="I32" s="4" t="s">
        <v>2410</v>
      </c>
      <c r="J32" s="4" t="s">
        <v>804</v>
      </c>
      <c r="K32" s="4" t="s">
        <v>2411</v>
      </c>
      <c r="L32" s="4" t="s">
        <v>2412</v>
      </c>
      <c r="M32" s="12">
        <v>110000</v>
      </c>
      <c r="N32" s="4" t="s">
        <v>48</v>
      </c>
      <c r="O32" s="12">
        <v>110000</v>
      </c>
      <c r="P32" s="4" t="s">
        <v>48</v>
      </c>
      <c r="Q32" s="4" t="s">
        <v>683</v>
      </c>
      <c r="R32" s="4" t="s">
        <v>56</v>
      </c>
      <c r="X32" s="4" t="s">
        <v>57</v>
      </c>
      <c r="Z32" s="4" t="s">
        <v>57</v>
      </c>
      <c r="AA32" s="4" t="s">
        <v>2424</v>
      </c>
      <c r="AD32" s="4" t="s">
        <v>676</v>
      </c>
      <c r="AG32" s="5"/>
      <c r="AH32" s="4" t="s">
        <v>2408</v>
      </c>
      <c r="AJ32" s="4" t="s">
        <v>55</v>
      </c>
      <c r="AK32" s="117">
        <f>IF(N32="NTD",1,VLOOKUP(X32,'8.匯率'!O:Q,2,FALSE))</f>
        <v>1</v>
      </c>
      <c r="AL32" s="204">
        <f t="shared" si="0"/>
        <v>110000</v>
      </c>
      <c r="AM32" s="117" t="str">
        <f>VLOOKUP(AJ32,'關係企業(人)'!A:C,3,FALSE)</f>
        <v>緯穎科技服務股份有限公司</v>
      </c>
    </row>
    <row r="33" spans="1:39">
      <c r="A33" s="4" t="s">
        <v>47</v>
      </c>
      <c r="B33" s="4" t="s">
        <v>1170</v>
      </c>
      <c r="C33" s="4" t="s">
        <v>2403</v>
      </c>
      <c r="D33" s="4" t="s">
        <v>2404</v>
      </c>
      <c r="E33" s="5">
        <v>45653</v>
      </c>
      <c r="F33" s="5">
        <v>45671</v>
      </c>
      <c r="G33" s="4" t="s">
        <v>2444</v>
      </c>
      <c r="H33" s="4" t="s">
        <v>679</v>
      </c>
      <c r="I33" s="4" t="s">
        <v>2410</v>
      </c>
      <c r="J33" s="4" t="s">
        <v>805</v>
      </c>
      <c r="K33" s="4" t="s">
        <v>2411</v>
      </c>
      <c r="L33" s="4" t="s">
        <v>2412</v>
      </c>
      <c r="M33" s="12">
        <v>138000</v>
      </c>
      <c r="N33" s="4" t="s">
        <v>48</v>
      </c>
      <c r="O33" s="12">
        <v>138000</v>
      </c>
      <c r="P33" s="4" t="s">
        <v>48</v>
      </c>
      <c r="Q33" s="4" t="s">
        <v>683</v>
      </c>
      <c r="R33" s="4" t="s">
        <v>56</v>
      </c>
      <c r="X33" s="4" t="s">
        <v>57</v>
      </c>
      <c r="Z33" s="4" t="s">
        <v>57</v>
      </c>
      <c r="AA33" s="4" t="s">
        <v>2424</v>
      </c>
      <c r="AD33" s="4" t="s">
        <v>676</v>
      </c>
      <c r="AG33" s="5"/>
      <c r="AH33" s="4" t="s">
        <v>2408</v>
      </c>
      <c r="AJ33" s="4" t="s">
        <v>55</v>
      </c>
      <c r="AK33" s="117">
        <f>IF(N33="NTD",1,VLOOKUP(X33,'8.匯率'!O:Q,2,FALSE))</f>
        <v>1</v>
      </c>
      <c r="AL33" s="204">
        <f t="shared" si="0"/>
        <v>138000</v>
      </c>
      <c r="AM33" s="117" t="str">
        <f>VLOOKUP(AJ33,'關係企業(人)'!A:C,3,FALSE)</f>
        <v>緯穎科技服務股份有限公司</v>
      </c>
    </row>
    <row r="34" spans="1:39">
      <c r="A34" s="4" t="s">
        <v>47</v>
      </c>
      <c r="B34" s="4" t="s">
        <v>1171</v>
      </c>
      <c r="C34" s="4" t="s">
        <v>2403</v>
      </c>
      <c r="D34" s="4" t="s">
        <v>2404</v>
      </c>
      <c r="E34" s="5">
        <v>45653</v>
      </c>
      <c r="F34" s="5">
        <v>45671</v>
      </c>
      <c r="G34" s="4" t="s">
        <v>2445</v>
      </c>
      <c r="H34" s="4" t="s">
        <v>679</v>
      </c>
      <c r="I34" s="4" t="s">
        <v>2410</v>
      </c>
      <c r="J34" s="4" t="s">
        <v>806</v>
      </c>
      <c r="K34" s="4" t="s">
        <v>2411</v>
      </c>
      <c r="L34" s="4" t="s">
        <v>2412</v>
      </c>
      <c r="M34" s="12">
        <v>155000</v>
      </c>
      <c r="N34" s="4" t="s">
        <v>48</v>
      </c>
      <c r="O34" s="12">
        <v>155000</v>
      </c>
      <c r="P34" s="4" t="s">
        <v>48</v>
      </c>
      <c r="Q34" s="4" t="s">
        <v>683</v>
      </c>
      <c r="R34" s="4" t="s">
        <v>56</v>
      </c>
      <c r="X34" s="4" t="s">
        <v>57</v>
      </c>
      <c r="Z34" s="4" t="s">
        <v>57</v>
      </c>
      <c r="AA34" s="4" t="s">
        <v>2424</v>
      </c>
      <c r="AD34" s="4" t="s">
        <v>676</v>
      </c>
      <c r="AG34" s="5"/>
      <c r="AH34" s="4" t="s">
        <v>2408</v>
      </c>
      <c r="AJ34" s="4" t="s">
        <v>55</v>
      </c>
      <c r="AK34" s="117">
        <f>IF(N34="NTD",1,VLOOKUP(X34,'8.匯率'!O:Q,2,FALSE))</f>
        <v>1</v>
      </c>
      <c r="AL34" s="204">
        <f t="shared" si="0"/>
        <v>155000</v>
      </c>
      <c r="AM34" s="117" t="str">
        <f>VLOOKUP(AJ34,'關係企業(人)'!A:C,3,FALSE)</f>
        <v>緯穎科技服務股份有限公司</v>
      </c>
    </row>
    <row r="35" spans="1:39">
      <c r="A35" s="4" t="s">
        <v>47</v>
      </c>
      <c r="B35" s="4" t="s">
        <v>1172</v>
      </c>
      <c r="C35" s="4" t="s">
        <v>2403</v>
      </c>
      <c r="D35" s="4" t="s">
        <v>2404</v>
      </c>
      <c r="E35" s="5">
        <v>45653</v>
      </c>
      <c r="F35" s="5">
        <v>45671</v>
      </c>
      <c r="G35" s="4" t="s">
        <v>2446</v>
      </c>
      <c r="H35" s="4" t="s">
        <v>679</v>
      </c>
      <c r="I35" s="4" t="s">
        <v>2410</v>
      </c>
      <c r="J35" s="4" t="s">
        <v>807</v>
      </c>
      <c r="K35" s="4" t="s">
        <v>2411</v>
      </c>
      <c r="L35" s="4" t="s">
        <v>2412</v>
      </c>
      <c r="M35" s="12">
        <v>75265</v>
      </c>
      <c r="N35" s="4" t="s">
        <v>48</v>
      </c>
      <c r="O35" s="12">
        <v>75265</v>
      </c>
      <c r="P35" s="4" t="s">
        <v>48</v>
      </c>
      <c r="Q35" s="4" t="s">
        <v>683</v>
      </c>
      <c r="R35" s="4" t="s">
        <v>56</v>
      </c>
      <c r="X35" s="4" t="s">
        <v>57</v>
      </c>
      <c r="Z35" s="4" t="s">
        <v>57</v>
      </c>
      <c r="AA35" s="4" t="s">
        <v>2424</v>
      </c>
      <c r="AD35" s="4" t="s">
        <v>676</v>
      </c>
      <c r="AG35" s="5"/>
      <c r="AH35" s="4" t="s">
        <v>2408</v>
      </c>
      <c r="AJ35" s="4" t="s">
        <v>55</v>
      </c>
      <c r="AK35" s="117">
        <f>IF(N35="NTD",1,VLOOKUP(X35,'8.匯率'!O:Q,2,FALSE))</f>
        <v>1</v>
      </c>
      <c r="AL35" s="204">
        <f t="shared" si="0"/>
        <v>75265</v>
      </c>
      <c r="AM35" s="117" t="str">
        <f>VLOOKUP(AJ35,'關係企業(人)'!A:C,3,FALSE)</f>
        <v>緯穎科技服務股份有限公司</v>
      </c>
    </row>
    <row r="36" spans="1:39">
      <c r="A36" s="4" t="s">
        <v>47</v>
      </c>
      <c r="B36" s="4" t="s">
        <v>1173</v>
      </c>
      <c r="C36" s="4" t="s">
        <v>2403</v>
      </c>
      <c r="D36" s="4" t="s">
        <v>2404</v>
      </c>
      <c r="E36" s="5">
        <v>45653</v>
      </c>
      <c r="F36" s="5">
        <v>45671</v>
      </c>
      <c r="G36" s="4" t="s">
        <v>2447</v>
      </c>
      <c r="H36" s="4" t="s">
        <v>679</v>
      </c>
      <c r="I36" s="4" t="s">
        <v>2410</v>
      </c>
      <c r="J36" s="4" t="s">
        <v>788</v>
      </c>
      <c r="K36" s="4" t="s">
        <v>2411</v>
      </c>
      <c r="L36" s="4" t="s">
        <v>2412</v>
      </c>
      <c r="M36" s="12">
        <v>19998</v>
      </c>
      <c r="N36" s="4" t="s">
        <v>48</v>
      </c>
      <c r="O36" s="12">
        <v>19998</v>
      </c>
      <c r="P36" s="4" t="s">
        <v>48</v>
      </c>
      <c r="Q36" s="4" t="s">
        <v>683</v>
      </c>
      <c r="R36" s="4" t="s">
        <v>56</v>
      </c>
      <c r="X36" s="4" t="s">
        <v>57</v>
      </c>
      <c r="Z36" s="4" t="s">
        <v>57</v>
      </c>
      <c r="AA36" s="4" t="s">
        <v>2424</v>
      </c>
      <c r="AD36" s="4" t="s">
        <v>676</v>
      </c>
      <c r="AG36" s="5"/>
      <c r="AH36" s="4" t="s">
        <v>2408</v>
      </c>
      <c r="AJ36" s="4" t="s">
        <v>55</v>
      </c>
      <c r="AK36" s="117">
        <f>IF(N36="NTD",1,VLOOKUP(X36,'8.匯率'!O:Q,2,FALSE))</f>
        <v>1</v>
      </c>
      <c r="AL36" s="204">
        <f t="shared" si="0"/>
        <v>19998</v>
      </c>
      <c r="AM36" s="117" t="str">
        <f>VLOOKUP(AJ36,'關係企業(人)'!A:C,3,FALSE)</f>
        <v>緯穎科技服務股份有限公司</v>
      </c>
    </row>
    <row r="37" spans="1:39">
      <c r="A37" s="4" t="s">
        <v>47</v>
      </c>
      <c r="B37" s="4" t="s">
        <v>1174</v>
      </c>
      <c r="C37" s="4" t="s">
        <v>2403</v>
      </c>
      <c r="D37" s="4" t="s">
        <v>2404</v>
      </c>
      <c r="E37" s="5">
        <v>45653</v>
      </c>
      <c r="F37" s="5">
        <v>45671</v>
      </c>
      <c r="G37" s="4" t="s">
        <v>2448</v>
      </c>
      <c r="H37" s="4" t="s">
        <v>679</v>
      </c>
      <c r="I37" s="4" t="s">
        <v>2410</v>
      </c>
      <c r="J37" s="4" t="s">
        <v>790</v>
      </c>
      <c r="K37" s="4" t="s">
        <v>2411</v>
      </c>
      <c r="L37" s="4" t="s">
        <v>2412</v>
      </c>
      <c r="M37" s="12">
        <v>99990</v>
      </c>
      <c r="N37" s="4" t="s">
        <v>48</v>
      </c>
      <c r="O37" s="12">
        <v>99990</v>
      </c>
      <c r="P37" s="4" t="s">
        <v>48</v>
      </c>
      <c r="Q37" s="4" t="s">
        <v>683</v>
      </c>
      <c r="R37" s="4" t="s">
        <v>56</v>
      </c>
      <c r="X37" s="4" t="s">
        <v>57</v>
      </c>
      <c r="Z37" s="4" t="s">
        <v>57</v>
      </c>
      <c r="AA37" s="4" t="s">
        <v>2424</v>
      </c>
      <c r="AD37" s="4" t="s">
        <v>676</v>
      </c>
      <c r="AG37" s="5"/>
      <c r="AH37" s="4" t="s">
        <v>2408</v>
      </c>
      <c r="AJ37" s="4" t="s">
        <v>55</v>
      </c>
      <c r="AK37" s="117">
        <f>IF(N37="NTD",1,VLOOKUP(X37,'8.匯率'!O:Q,2,FALSE))</f>
        <v>1</v>
      </c>
      <c r="AL37" s="204">
        <f t="shared" si="0"/>
        <v>99990</v>
      </c>
      <c r="AM37" s="117" t="str">
        <f>VLOOKUP(AJ37,'關係企業(人)'!A:C,3,FALSE)</f>
        <v>緯穎科技服務股份有限公司</v>
      </c>
    </row>
    <row r="38" spans="1:39">
      <c r="A38" s="4" t="s">
        <v>47</v>
      </c>
      <c r="B38" s="4" t="s">
        <v>1175</v>
      </c>
      <c r="C38" s="4" t="s">
        <v>2403</v>
      </c>
      <c r="D38" s="4" t="s">
        <v>2404</v>
      </c>
      <c r="E38" s="5">
        <v>45653</v>
      </c>
      <c r="F38" s="5">
        <v>45671</v>
      </c>
      <c r="G38" s="4" t="s">
        <v>2449</v>
      </c>
      <c r="H38" s="4" t="s">
        <v>679</v>
      </c>
      <c r="I38" s="4" t="s">
        <v>2410</v>
      </c>
      <c r="J38" s="4" t="s">
        <v>799</v>
      </c>
      <c r="K38" s="4" t="s">
        <v>2411</v>
      </c>
      <c r="L38" s="4" t="s">
        <v>2412</v>
      </c>
      <c r="M38" s="12">
        <v>147963</v>
      </c>
      <c r="N38" s="4" t="s">
        <v>48</v>
      </c>
      <c r="O38" s="12">
        <v>147963</v>
      </c>
      <c r="P38" s="4" t="s">
        <v>48</v>
      </c>
      <c r="Q38" s="4" t="s">
        <v>683</v>
      </c>
      <c r="R38" s="4" t="s">
        <v>56</v>
      </c>
      <c r="X38" s="4" t="s">
        <v>57</v>
      </c>
      <c r="Z38" s="4" t="s">
        <v>57</v>
      </c>
      <c r="AA38" s="4" t="s">
        <v>2424</v>
      </c>
      <c r="AD38" s="4" t="s">
        <v>676</v>
      </c>
      <c r="AG38" s="5"/>
      <c r="AH38" s="4" t="s">
        <v>2408</v>
      </c>
      <c r="AJ38" s="4" t="s">
        <v>55</v>
      </c>
      <c r="AK38" s="117">
        <f>IF(N38="NTD",1,VLOOKUP(X38,'8.匯率'!O:Q,2,FALSE))</f>
        <v>1</v>
      </c>
      <c r="AL38" s="204">
        <f t="shared" si="0"/>
        <v>147963</v>
      </c>
      <c r="AM38" s="117" t="str">
        <f>VLOOKUP(AJ38,'關係企業(人)'!A:C,3,FALSE)</f>
        <v>緯穎科技服務股份有限公司</v>
      </c>
    </row>
    <row r="39" spans="1:39">
      <c r="A39" s="4" t="s">
        <v>47</v>
      </c>
      <c r="B39" s="4" t="s">
        <v>1072</v>
      </c>
      <c r="C39" s="4" t="s">
        <v>2403</v>
      </c>
      <c r="D39" s="4" t="s">
        <v>2404</v>
      </c>
      <c r="E39" s="5">
        <v>45626</v>
      </c>
      <c r="F39" s="5">
        <v>45673</v>
      </c>
      <c r="G39" s="4" t="s">
        <v>2450</v>
      </c>
      <c r="H39" s="4" t="s">
        <v>679</v>
      </c>
      <c r="I39" s="4" t="s">
        <v>2410</v>
      </c>
      <c r="J39" s="4" t="s">
        <v>723</v>
      </c>
      <c r="K39" s="4" t="s">
        <v>2411</v>
      </c>
      <c r="L39" s="4" t="s">
        <v>2412</v>
      </c>
      <c r="M39" s="12">
        <v>155000</v>
      </c>
      <c r="N39" s="4" t="s">
        <v>48</v>
      </c>
      <c r="O39" s="12">
        <v>155000</v>
      </c>
      <c r="P39" s="4" t="s">
        <v>48</v>
      </c>
      <c r="Q39" s="4" t="s">
        <v>680</v>
      </c>
      <c r="R39" s="4" t="s">
        <v>698</v>
      </c>
      <c r="X39" s="4" t="s">
        <v>50</v>
      </c>
      <c r="Y39" s="4" t="s">
        <v>2451</v>
      </c>
      <c r="Z39" s="4" t="s">
        <v>50</v>
      </c>
      <c r="AA39" s="4" t="s">
        <v>2419</v>
      </c>
      <c r="AD39" s="4" t="s">
        <v>676</v>
      </c>
      <c r="AG39" s="5"/>
      <c r="AH39" s="4" t="s">
        <v>2408</v>
      </c>
      <c r="AJ39" s="4" t="s">
        <v>38</v>
      </c>
      <c r="AK39" s="117">
        <f>IF(N39="NTD",1,VLOOKUP(X39,'8.匯率'!O:Q,2,FALSE))</f>
        <v>1</v>
      </c>
      <c r="AL39" s="204">
        <f t="shared" si="0"/>
        <v>155000</v>
      </c>
      <c r="AM39" s="117" t="str">
        <f>VLOOKUP(AJ39,'關係企業(人)'!A:C,3,FALSE)</f>
        <v>緯創資通股份有限公司</v>
      </c>
    </row>
    <row r="40" spans="1:39">
      <c r="A40" s="4" t="s">
        <v>47</v>
      </c>
      <c r="B40" s="4" t="s">
        <v>1073</v>
      </c>
      <c r="C40" s="4" t="s">
        <v>2403</v>
      </c>
      <c r="D40" s="4" t="s">
        <v>2404</v>
      </c>
      <c r="E40" s="5">
        <v>45626</v>
      </c>
      <c r="F40" s="5">
        <v>45673</v>
      </c>
      <c r="G40" s="4" t="s">
        <v>2452</v>
      </c>
      <c r="H40" s="4" t="s">
        <v>679</v>
      </c>
      <c r="I40" s="4" t="s">
        <v>2410</v>
      </c>
      <c r="J40" s="4" t="s">
        <v>724</v>
      </c>
      <c r="K40" s="4" t="s">
        <v>2411</v>
      </c>
      <c r="L40" s="4" t="s">
        <v>2412</v>
      </c>
      <c r="M40" s="12">
        <v>155000</v>
      </c>
      <c r="N40" s="4" t="s">
        <v>48</v>
      </c>
      <c r="O40" s="12">
        <v>155000</v>
      </c>
      <c r="P40" s="4" t="s">
        <v>48</v>
      </c>
      <c r="Q40" s="4" t="s">
        <v>680</v>
      </c>
      <c r="R40" s="4" t="s">
        <v>698</v>
      </c>
      <c r="X40" s="4" t="s">
        <v>50</v>
      </c>
      <c r="Y40" s="4" t="s">
        <v>2451</v>
      </c>
      <c r="Z40" s="4" t="s">
        <v>50</v>
      </c>
      <c r="AA40" s="4" t="s">
        <v>2419</v>
      </c>
      <c r="AD40" s="4" t="s">
        <v>676</v>
      </c>
      <c r="AG40" s="5"/>
      <c r="AH40" s="4" t="s">
        <v>2408</v>
      </c>
      <c r="AJ40" s="4" t="s">
        <v>38</v>
      </c>
      <c r="AK40" s="117">
        <f>IF(N40="NTD",1,VLOOKUP(X40,'8.匯率'!O:Q,2,FALSE))</f>
        <v>1</v>
      </c>
      <c r="AL40" s="204">
        <f t="shared" si="0"/>
        <v>155000</v>
      </c>
      <c r="AM40" s="117" t="str">
        <f>VLOOKUP(AJ40,'關係企業(人)'!A:C,3,FALSE)</f>
        <v>緯創資通股份有限公司</v>
      </c>
    </row>
    <row r="41" spans="1:39">
      <c r="A41" s="4" t="s">
        <v>47</v>
      </c>
      <c r="B41" s="4" t="s">
        <v>1074</v>
      </c>
      <c r="C41" s="4" t="s">
        <v>2403</v>
      </c>
      <c r="D41" s="4" t="s">
        <v>2404</v>
      </c>
      <c r="E41" s="5">
        <v>45626</v>
      </c>
      <c r="F41" s="5">
        <v>45673</v>
      </c>
      <c r="G41" s="4" t="s">
        <v>2453</v>
      </c>
      <c r="H41" s="4" t="s">
        <v>679</v>
      </c>
      <c r="I41" s="4" t="s">
        <v>2410</v>
      </c>
      <c r="J41" s="4" t="s">
        <v>725</v>
      </c>
      <c r="K41" s="4" t="s">
        <v>2411</v>
      </c>
      <c r="L41" s="4" t="s">
        <v>2412</v>
      </c>
      <c r="M41" s="12">
        <v>138000</v>
      </c>
      <c r="N41" s="4" t="s">
        <v>48</v>
      </c>
      <c r="O41" s="12">
        <v>138000</v>
      </c>
      <c r="P41" s="4" t="s">
        <v>48</v>
      </c>
      <c r="Q41" s="4" t="s">
        <v>680</v>
      </c>
      <c r="R41" s="4" t="s">
        <v>698</v>
      </c>
      <c r="X41" s="4" t="s">
        <v>50</v>
      </c>
      <c r="Y41" s="4" t="s">
        <v>2451</v>
      </c>
      <c r="Z41" s="4" t="s">
        <v>50</v>
      </c>
      <c r="AA41" s="4" t="s">
        <v>2419</v>
      </c>
      <c r="AD41" s="4" t="s">
        <v>676</v>
      </c>
      <c r="AG41" s="5"/>
      <c r="AH41" s="4" t="s">
        <v>2408</v>
      </c>
      <c r="AJ41" s="4" t="s">
        <v>38</v>
      </c>
      <c r="AK41" s="117">
        <f>IF(N41="NTD",1,VLOOKUP(X41,'8.匯率'!O:Q,2,FALSE))</f>
        <v>1</v>
      </c>
      <c r="AL41" s="204">
        <f t="shared" si="0"/>
        <v>138000</v>
      </c>
      <c r="AM41" s="117" t="str">
        <f>VLOOKUP(AJ41,'關係企業(人)'!A:C,3,FALSE)</f>
        <v>緯創資通股份有限公司</v>
      </c>
    </row>
    <row r="42" spans="1:39">
      <c r="A42" s="4" t="s">
        <v>47</v>
      </c>
      <c r="B42" s="4" t="s">
        <v>1075</v>
      </c>
      <c r="C42" s="4" t="s">
        <v>2403</v>
      </c>
      <c r="D42" s="4" t="s">
        <v>2404</v>
      </c>
      <c r="E42" s="5">
        <v>45626</v>
      </c>
      <c r="F42" s="5">
        <v>45673</v>
      </c>
      <c r="G42" s="4" t="s">
        <v>2454</v>
      </c>
      <c r="H42" s="4" t="s">
        <v>679</v>
      </c>
      <c r="I42" s="4" t="s">
        <v>2410</v>
      </c>
      <c r="J42" s="4" t="s">
        <v>726</v>
      </c>
      <c r="K42" s="4" t="s">
        <v>2411</v>
      </c>
      <c r="L42" s="4" t="s">
        <v>2412</v>
      </c>
      <c r="M42" s="12">
        <v>178000</v>
      </c>
      <c r="N42" s="4" t="s">
        <v>48</v>
      </c>
      <c r="O42" s="12">
        <v>178000</v>
      </c>
      <c r="P42" s="4" t="s">
        <v>48</v>
      </c>
      <c r="Q42" s="4" t="s">
        <v>680</v>
      </c>
      <c r="R42" s="4" t="s">
        <v>698</v>
      </c>
      <c r="X42" s="4" t="s">
        <v>50</v>
      </c>
      <c r="Y42" s="4" t="s">
        <v>2451</v>
      </c>
      <c r="Z42" s="4" t="s">
        <v>50</v>
      </c>
      <c r="AA42" s="4" t="s">
        <v>2419</v>
      </c>
      <c r="AD42" s="4" t="s">
        <v>676</v>
      </c>
      <c r="AG42" s="5"/>
      <c r="AH42" s="4" t="s">
        <v>2408</v>
      </c>
      <c r="AJ42" s="4" t="s">
        <v>38</v>
      </c>
      <c r="AK42" s="117">
        <f>IF(N42="NTD",1,VLOOKUP(X42,'8.匯率'!O:Q,2,FALSE))</f>
        <v>1</v>
      </c>
      <c r="AL42" s="204">
        <f t="shared" si="0"/>
        <v>178000</v>
      </c>
      <c r="AM42" s="117" t="str">
        <f>VLOOKUP(AJ42,'關係企業(人)'!A:C,3,FALSE)</f>
        <v>緯創資通股份有限公司</v>
      </c>
    </row>
    <row r="43" spans="1:39">
      <c r="A43" s="4" t="s">
        <v>47</v>
      </c>
      <c r="B43" s="4" t="s">
        <v>1076</v>
      </c>
      <c r="C43" s="4" t="s">
        <v>2403</v>
      </c>
      <c r="D43" s="4" t="s">
        <v>2404</v>
      </c>
      <c r="E43" s="5">
        <v>45626</v>
      </c>
      <c r="F43" s="5">
        <v>45673</v>
      </c>
      <c r="G43" s="4" t="s">
        <v>2455</v>
      </c>
      <c r="H43" s="4" t="s">
        <v>679</v>
      </c>
      <c r="I43" s="4" t="s">
        <v>2410</v>
      </c>
      <c r="J43" s="4" t="s">
        <v>727</v>
      </c>
      <c r="K43" s="4" t="s">
        <v>2411</v>
      </c>
      <c r="L43" s="4" t="s">
        <v>2412</v>
      </c>
      <c r="M43" s="12">
        <v>155000</v>
      </c>
      <c r="N43" s="4" t="s">
        <v>48</v>
      </c>
      <c r="O43" s="12">
        <v>155000</v>
      </c>
      <c r="P43" s="4" t="s">
        <v>48</v>
      </c>
      <c r="Q43" s="4" t="s">
        <v>680</v>
      </c>
      <c r="R43" s="4" t="s">
        <v>698</v>
      </c>
      <c r="X43" s="4" t="s">
        <v>50</v>
      </c>
      <c r="Y43" s="4" t="s">
        <v>2451</v>
      </c>
      <c r="Z43" s="4" t="s">
        <v>50</v>
      </c>
      <c r="AA43" s="4" t="s">
        <v>2419</v>
      </c>
      <c r="AD43" s="4" t="s">
        <v>676</v>
      </c>
      <c r="AG43" s="5"/>
      <c r="AH43" s="4" t="s">
        <v>2408</v>
      </c>
      <c r="AJ43" s="4" t="s">
        <v>38</v>
      </c>
      <c r="AK43" s="117">
        <f>IF(N43="NTD",1,VLOOKUP(X43,'8.匯率'!O:Q,2,FALSE))</f>
        <v>1</v>
      </c>
      <c r="AL43" s="204">
        <f t="shared" si="0"/>
        <v>155000</v>
      </c>
      <c r="AM43" s="117" t="str">
        <f>VLOOKUP(AJ43,'關係企業(人)'!A:C,3,FALSE)</f>
        <v>緯創資通股份有限公司</v>
      </c>
    </row>
    <row r="44" spans="1:39">
      <c r="A44" s="4" t="s">
        <v>47</v>
      </c>
      <c r="B44" s="4" t="s">
        <v>1077</v>
      </c>
      <c r="C44" s="4" t="s">
        <v>2403</v>
      </c>
      <c r="D44" s="4" t="s">
        <v>2404</v>
      </c>
      <c r="E44" s="5">
        <v>45626</v>
      </c>
      <c r="F44" s="5">
        <v>45673</v>
      </c>
      <c r="G44" s="4" t="s">
        <v>2456</v>
      </c>
      <c r="H44" s="4" t="s">
        <v>679</v>
      </c>
      <c r="I44" s="4" t="s">
        <v>2410</v>
      </c>
      <c r="J44" s="4" t="s">
        <v>728</v>
      </c>
      <c r="K44" s="4" t="s">
        <v>2411</v>
      </c>
      <c r="L44" s="4" t="s">
        <v>2412</v>
      </c>
      <c r="M44" s="12">
        <v>169509</v>
      </c>
      <c r="N44" s="4" t="s">
        <v>48</v>
      </c>
      <c r="O44" s="12">
        <v>169509</v>
      </c>
      <c r="P44" s="4" t="s">
        <v>48</v>
      </c>
      <c r="Q44" s="4" t="s">
        <v>680</v>
      </c>
      <c r="R44" s="4" t="s">
        <v>698</v>
      </c>
      <c r="X44" s="4" t="s">
        <v>50</v>
      </c>
      <c r="Y44" s="4" t="s">
        <v>2451</v>
      </c>
      <c r="Z44" s="4" t="s">
        <v>50</v>
      </c>
      <c r="AA44" s="4" t="s">
        <v>2419</v>
      </c>
      <c r="AD44" s="4" t="s">
        <v>676</v>
      </c>
      <c r="AG44" s="5"/>
      <c r="AH44" s="4" t="s">
        <v>2408</v>
      </c>
      <c r="AJ44" s="4" t="s">
        <v>38</v>
      </c>
      <c r="AK44" s="117">
        <f>IF(N44="NTD",1,VLOOKUP(X44,'8.匯率'!O:Q,2,FALSE))</f>
        <v>1</v>
      </c>
      <c r="AL44" s="204">
        <f t="shared" si="0"/>
        <v>169509</v>
      </c>
      <c r="AM44" s="117" t="str">
        <f>VLOOKUP(AJ44,'關係企業(人)'!A:C,3,FALSE)</f>
        <v>緯創資通股份有限公司</v>
      </c>
    </row>
    <row r="45" spans="1:39">
      <c r="A45" s="4" t="s">
        <v>47</v>
      </c>
      <c r="B45" s="4" t="s">
        <v>1078</v>
      </c>
      <c r="C45" s="4" t="s">
        <v>2403</v>
      </c>
      <c r="D45" s="4" t="s">
        <v>2404</v>
      </c>
      <c r="E45" s="5">
        <v>45626</v>
      </c>
      <c r="F45" s="5">
        <v>45673</v>
      </c>
      <c r="G45" s="4" t="s">
        <v>2457</v>
      </c>
      <c r="H45" s="4" t="s">
        <v>679</v>
      </c>
      <c r="I45" s="4" t="s">
        <v>2410</v>
      </c>
      <c r="J45" s="4" t="s">
        <v>729</v>
      </c>
      <c r="K45" s="4" t="s">
        <v>2411</v>
      </c>
      <c r="L45" s="4" t="s">
        <v>2412</v>
      </c>
      <c r="M45" s="12">
        <v>155000</v>
      </c>
      <c r="N45" s="4" t="s">
        <v>48</v>
      </c>
      <c r="O45" s="12">
        <v>155000</v>
      </c>
      <c r="P45" s="4" t="s">
        <v>48</v>
      </c>
      <c r="Q45" s="4" t="s">
        <v>680</v>
      </c>
      <c r="R45" s="4" t="s">
        <v>698</v>
      </c>
      <c r="X45" s="4" t="s">
        <v>50</v>
      </c>
      <c r="Y45" s="4" t="s">
        <v>2451</v>
      </c>
      <c r="Z45" s="4" t="s">
        <v>50</v>
      </c>
      <c r="AA45" s="4" t="s">
        <v>2419</v>
      </c>
      <c r="AD45" s="4" t="s">
        <v>676</v>
      </c>
      <c r="AG45" s="5"/>
      <c r="AH45" s="4" t="s">
        <v>2408</v>
      </c>
      <c r="AJ45" s="4" t="s">
        <v>38</v>
      </c>
      <c r="AK45" s="117">
        <f>IF(N45="NTD",1,VLOOKUP(X45,'8.匯率'!O:Q,2,FALSE))</f>
        <v>1</v>
      </c>
      <c r="AL45" s="204">
        <f t="shared" si="0"/>
        <v>155000</v>
      </c>
      <c r="AM45" s="117" t="str">
        <f>VLOOKUP(AJ45,'關係企業(人)'!A:C,3,FALSE)</f>
        <v>緯創資通股份有限公司</v>
      </c>
    </row>
    <row r="46" spans="1:39">
      <c r="A46" s="4" t="s">
        <v>47</v>
      </c>
      <c r="B46" s="4" t="s">
        <v>1079</v>
      </c>
      <c r="C46" s="4" t="s">
        <v>2403</v>
      </c>
      <c r="D46" s="4" t="s">
        <v>2404</v>
      </c>
      <c r="E46" s="5">
        <v>45626</v>
      </c>
      <c r="F46" s="5">
        <v>45673</v>
      </c>
      <c r="G46" s="4" t="s">
        <v>2458</v>
      </c>
      <c r="H46" s="4" t="s">
        <v>679</v>
      </c>
      <c r="I46" s="4" t="s">
        <v>2410</v>
      </c>
      <c r="J46" s="4" t="s">
        <v>730</v>
      </c>
      <c r="K46" s="4" t="s">
        <v>2411</v>
      </c>
      <c r="L46" s="4" t="s">
        <v>2412</v>
      </c>
      <c r="M46" s="12">
        <v>103323</v>
      </c>
      <c r="N46" s="4" t="s">
        <v>48</v>
      </c>
      <c r="O46" s="12">
        <v>103323</v>
      </c>
      <c r="P46" s="4" t="s">
        <v>48</v>
      </c>
      <c r="Q46" s="4" t="s">
        <v>680</v>
      </c>
      <c r="R46" s="4" t="s">
        <v>698</v>
      </c>
      <c r="X46" s="4" t="s">
        <v>50</v>
      </c>
      <c r="Y46" s="4" t="s">
        <v>2451</v>
      </c>
      <c r="Z46" s="4" t="s">
        <v>50</v>
      </c>
      <c r="AA46" s="4" t="s">
        <v>2419</v>
      </c>
      <c r="AD46" s="4" t="s">
        <v>676</v>
      </c>
      <c r="AG46" s="5"/>
      <c r="AH46" s="4" t="s">
        <v>2408</v>
      </c>
      <c r="AJ46" s="4" t="s">
        <v>38</v>
      </c>
      <c r="AK46" s="117">
        <f>IF(N46="NTD",1,VLOOKUP(X46,'8.匯率'!O:Q,2,FALSE))</f>
        <v>1</v>
      </c>
      <c r="AL46" s="204">
        <f t="shared" si="0"/>
        <v>103323</v>
      </c>
      <c r="AM46" s="117" t="str">
        <f>VLOOKUP(AJ46,'關係企業(人)'!A:C,3,FALSE)</f>
        <v>緯創資通股份有限公司</v>
      </c>
    </row>
    <row r="47" spans="1:39">
      <c r="A47" s="4" t="s">
        <v>47</v>
      </c>
      <c r="B47" s="4" t="s">
        <v>1080</v>
      </c>
      <c r="C47" s="4" t="s">
        <v>2403</v>
      </c>
      <c r="D47" s="4" t="s">
        <v>2404</v>
      </c>
      <c r="E47" s="5">
        <v>45653</v>
      </c>
      <c r="F47" s="5">
        <v>45673</v>
      </c>
      <c r="G47" s="4" t="s">
        <v>2459</v>
      </c>
      <c r="H47" s="4" t="s">
        <v>679</v>
      </c>
      <c r="I47" s="4" t="s">
        <v>2410</v>
      </c>
      <c r="J47" s="4" t="s">
        <v>819</v>
      </c>
      <c r="K47" s="4" t="s">
        <v>2411</v>
      </c>
      <c r="L47" s="4" t="s">
        <v>2412</v>
      </c>
      <c r="M47" s="12">
        <v>6565</v>
      </c>
      <c r="N47" s="4" t="s">
        <v>48</v>
      </c>
      <c r="O47" s="12">
        <v>6565</v>
      </c>
      <c r="P47" s="4" t="s">
        <v>48</v>
      </c>
      <c r="Q47" s="4" t="s">
        <v>680</v>
      </c>
      <c r="R47" s="4" t="s">
        <v>698</v>
      </c>
      <c r="X47" s="4" t="s">
        <v>50</v>
      </c>
      <c r="Z47" s="4" t="s">
        <v>50</v>
      </c>
      <c r="AA47" s="4" t="s">
        <v>2419</v>
      </c>
      <c r="AD47" s="4" t="s">
        <v>676</v>
      </c>
      <c r="AG47" s="5"/>
      <c r="AH47" s="4" t="s">
        <v>2408</v>
      </c>
      <c r="AJ47" s="4" t="s">
        <v>38</v>
      </c>
      <c r="AK47" s="117">
        <f>IF(N47="NTD",1,VLOOKUP(X47,'8.匯率'!O:Q,2,FALSE))</f>
        <v>1</v>
      </c>
      <c r="AL47" s="204">
        <f t="shared" si="0"/>
        <v>6565</v>
      </c>
      <c r="AM47" s="117" t="str">
        <f>VLOOKUP(AJ47,'關係企業(人)'!A:C,3,FALSE)</f>
        <v>緯創資通股份有限公司</v>
      </c>
    </row>
    <row r="48" spans="1:39">
      <c r="A48" s="4" t="s">
        <v>47</v>
      </c>
      <c r="B48" s="4" t="s">
        <v>1081</v>
      </c>
      <c r="C48" s="4" t="s">
        <v>2403</v>
      </c>
      <c r="D48" s="4" t="s">
        <v>2404</v>
      </c>
      <c r="E48" s="5">
        <v>45653</v>
      </c>
      <c r="F48" s="5">
        <v>45673</v>
      </c>
      <c r="G48" s="4" t="s">
        <v>2460</v>
      </c>
      <c r="H48" s="4" t="s">
        <v>679</v>
      </c>
      <c r="I48" s="4" t="s">
        <v>2410</v>
      </c>
      <c r="J48" s="4" t="s">
        <v>820</v>
      </c>
      <c r="K48" s="4" t="s">
        <v>2411</v>
      </c>
      <c r="L48" s="4" t="s">
        <v>2412</v>
      </c>
      <c r="M48" s="12">
        <v>19005</v>
      </c>
      <c r="N48" s="4" t="s">
        <v>48</v>
      </c>
      <c r="O48" s="12">
        <v>19005</v>
      </c>
      <c r="P48" s="4" t="s">
        <v>48</v>
      </c>
      <c r="Q48" s="4" t="s">
        <v>680</v>
      </c>
      <c r="R48" s="4" t="s">
        <v>698</v>
      </c>
      <c r="X48" s="4" t="s">
        <v>50</v>
      </c>
      <c r="Z48" s="4" t="s">
        <v>50</v>
      </c>
      <c r="AA48" s="4" t="s">
        <v>2419</v>
      </c>
      <c r="AD48" s="4" t="s">
        <v>676</v>
      </c>
      <c r="AG48" s="5"/>
      <c r="AH48" s="4" t="s">
        <v>2408</v>
      </c>
      <c r="AJ48" s="4" t="s">
        <v>38</v>
      </c>
      <c r="AK48" s="117">
        <f>IF(N48="NTD",1,VLOOKUP(X48,'8.匯率'!O:Q,2,FALSE))</f>
        <v>1</v>
      </c>
      <c r="AL48" s="204">
        <f t="shared" si="0"/>
        <v>19005</v>
      </c>
      <c r="AM48" s="117" t="str">
        <f>VLOOKUP(AJ48,'關係企業(人)'!A:C,3,FALSE)</f>
        <v>緯創資通股份有限公司</v>
      </c>
    </row>
    <row r="49" spans="1:39">
      <c r="A49" s="4" t="s">
        <v>47</v>
      </c>
      <c r="B49" s="4" t="s">
        <v>1082</v>
      </c>
      <c r="C49" s="4" t="s">
        <v>2403</v>
      </c>
      <c r="D49" s="4" t="s">
        <v>2404</v>
      </c>
      <c r="E49" s="5">
        <v>45653</v>
      </c>
      <c r="F49" s="5">
        <v>45673</v>
      </c>
      <c r="G49" s="4" t="s">
        <v>2461</v>
      </c>
      <c r="H49" s="4" t="s">
        <v>679</v>
      </c>
      <c r="I49" s="4" t="s">
        <v>2410</v>
      </c>
      <c r="J49" s="4" t="s">
        <v>821</v>
      </c>
      <c r="K49" s="4" t="s">
        <v>2411</v>
      </c>
      <c r="L49" s="4" t="s">
        <v>2412</v>
      </c>
      <c r="M49" s="12">
        <v>18968</v>
      </c>
      <c r="N49" s="4" t="s">
        <v>48</v>
      </c>
      <c r="O49" s="12">
        <v>18968</v>
      </c>
      <c r="P49" s="4" t="s">
        <v>48</v>
      </c>
      <c r="Q49" s="4" t="s">
        <v>680</v>
      </c>
      <c r="R49" s="4" t="s">
        <v>698</v>
      </c>
      <c r="X49" s="4" t="s">
        <v>50</v>
      </c>
      <c r="Z49" s="4" t="s">
        <v>50</v>
      </c>
      <c r="AA49" s="4" t="s">
        <v>2419</v>
      </c>
      <c r="AD49" s="4" t="s">
        <v>676</v>
      </c>
      <c r="AG49" s="5"/>
      <c r="AH49" s="4" t="s">
        <v>2408</v>
      </c>
      <c r="AJ49" s="4" t="s">
        <v>38</v>
      </c>
      <c r="AK49" s="117">
        <f>IF(N49="NTD",1,VLOOKUP(X49,'8.匯率'!O:Q,2,FALSE))</f>
        <v>1</v>
      </c>
      <c r="AL49" s="204">
        <f t="shared" si="0"/>
        <v>18968</v>
      </c>
      <c r="AM49" s="117" t="str">
        <f>VLOOKUP(AJ49,'關係企業(人)'!A:C,3,FALSE)</f>
        <v>緯創資通股份有限公司</v>
      </c>
    </row>
    <row r="50" spans="1:39">
      <c r="A50" s="4" t="s">
        <v>47</v>
      </c>
      <c r="B50" s="4" t="s">
        <v>1083</v>
      </c>
      <c r="C50" s="4" t="s">
        <v>2403</v>
      </c>
      <c r="D50" s="4" t="s">
        <v>2404</v>
      </c>
      <c r="E50" s="5">
        <v>45653</v>
      </c>
      <c r="F50" s="5">
        <v>45673</v>
      </c>
      <c r="G50" s="4" t="s">
        <v>2462</v>
      </c>
      <c r="H50" s="4" t="s">
        <v>679</v>
      </c>
      <c r="I50" s="4" t="s">
        <v>2410</v>
      </c>
      <c r="J50" s="4" t="s">
        <v>822</v>
      </c>
      <c r="K50" s="4" t="s">
        <v>2411</v>
      </c>
      <c r="L50" s="4" t="s">
        <v>2412</v>
      </c>
      <c r="M50" s="12">
        <v>8010</v>
      </c>
      <c r="N50" s="4" t="s">
        <v>48</v>
      </c>
      <c r="O50" s="12">
        <v>8010</v>
      </c>
      <c r="P50" s="4" t="s">
        <v>48</v>
      </c>
      <c r="Q50" s="4" t="s">
        <v>680</v>
      </c>
      <c r="R50" s="4" t="s">
        <v>698</v>
      </c>
      <c r="X50" s="4" t="s">
        <v>50</v>
      </c>
      <c r="Z50" s="4" t="s">
        <v>50</v>
      </c>
      <c r="AA50" s="4" t="s">
        <v>2419</v>
      </c>
      <c r="AD50" s="4" t="s">
        <v>676</v>
      </c>
      <c r="AG50" s="5"/>
      <c r="AH50" s="4" t="s">
        <v>2408</v>
      </c>
      <c r="AJ50" s="4" t="s">
        <v>38</v>
      </c>
      <c r="AK50" s="117">
        <f>IF(N50="NTD",1,VLOOKUP(X50,'8.匯率'!O:Q,2,FALSE))</f>
        <v>1</v>
      </c>
      <c r="AL50" s="204">
        <f t="shared" si="0"/>
        <v>8010</v>
      </c>
      <c r="AM50" s="117" t="str">
        <f>VLOOKUP(AJ50,'關係企業(人)'!A:C,3,FALSE)</f>
        <v>緯創資通股份有限公司</v>
      </c>
    </row>
    <row r="51" spans="1:39">
      <c r="A51" s="4" t="s">
        <v>47</v>
      </c>
      <c r="B51" s="4" t="s">
        <v>1084</v>
      </c>
      <c r="C51" s="4" t="s">
        <v>2403</v>
      </c>
      <c r="D51" s="4" t="s">
        <v>2404</v>
      </c>
      <c r="E51" s="5">
        <v>45596</v>
      </c>
      <c r="F51" s="5">
        <v>45673</v>
      </c>
      <c r="G51" s="4" t="s">
        <v>2463</v>
      </c>
      <c r="H51" s="4" t="s">
        <v>679</v>
      </c>
      <c r="I51" s="4" t="s">
        <v>2410</v>
      </c>
      <c r="J51" s="4" t="s">
        <v>712</v>
      </c>
      <c r="K51" s="4" t="s">
        <v>2411</v>
      </c>
      <c r="L51" s="4" t="s">
        <v>2412</v>
      </c>
      <c r="M51" s="12">
        <v>155000</v>
      </c>
      <c r="N51" s="4" t="s">
        <v>48</v>
      </c>
      <c r="O51" s="12">
        <v>155000</v>
      </c>
      <c r="P51" s="4" t="s">
        <v>48</v>
      </c>
      <c r="Q51" s="4" t="s">
        <v>680</v>
      </c>
      <c r="R51" s="4" t="s">
        <v>698</v>
      </c>
      <c r="X51" s="4" t="s">
        <v>50</v>
      </c>
      <c r="Y51" s="4" t="s">
        <v>2451</v>
      </c>
      <c r="Z51" s="4" t="s">
        <v>50</v>
      </c>
      <c r="AA51" s="4" t="s">
        <v>2419</v>
      </c>
      <c r="AD51" s="4" t="s">
        <v>676</v>
      </c>
      <c r="AG51" s="5"/>
      <c r="AH51" s="4" t="s">
        <v>2408</v>
      </c>
      <c r="AJ51" s="4" t="s">
        <v>38</v>
      </c>
      <c r="AK51" s="117">
        <f>IF(N51="NTD",1,VLOOKUP(X51,'8.匯率'!O:Q,2,FALSE))</f>
        <v>1</v>
      </c>
      <c r="AL51" s="204">
        <f t="shared" si="0"/>
        <v>155000</v>
      </c>
      <c r="AM51" s="117" t="str">
        <f>VLOOKUP(AJ51,'關係企業(人)'!A:C,3,FALSE)</f>
        <v>緯創資通股份有限公司</v>
      </c>
    </row>
    <row r="52" spans="1:39">
      <c r="A52" s="4" t="s">
        <v>47</v>
      </c>
      <c r="B52" s="4" t="s">
        <v>1085</v>
      </c>
      <c r="C52" s="4" t="s">
        <v>2403</v>
      </c>
      <c r="D52" s="4" t="s">
        <v>2404</v>
      </c>
      <c r="E52" s="5">
        <v>45596</v>
      </c>
      <c r="F52" s="5">
        <v>45673</v>
      </c>
      <c r="G52" s="4" t="s">
        <v>2464</v>
      </c>
      <c r="H52" s="4" t="s">
        <v>679</v>
      </c>
      <c r="I52" s="4" t="s">
        <v>2410</v>
      </c>
      <c r="J52" s="4" t="s">
        <v>713</v>
      </c>
      <c r="K52" s="4" t="s">
        <v>2411</v>
      </c>
      <c r="L52" s="4" t="s">
        <v>2412</v>
      </c>
      <c r="M52" s="12">
        <v>155000</v>
      </c>
      <c r="N52" s="4" t="s">
        <v>48</v>
      </c>
      <c r="O52" s="12">
        <v>155000</v>
      </c>
      <c r="P52" s="4" t="s">
        <v>48</v>
      </c>
      <c r="Q52" s="4" t="s">
        <v>680</v>
      </c>
      <c r="R52" s="4" t="s">
        <v>698</v>
      </c>
      <c r="X52" s="4" t="s">
        <v>50</v>
      </c>
      <c r="Y52" s="4" t="s">
        <v>2451</v>
      </c>
      <c r="Z52" s="4" t="s">
        <v>50</v>
      </c>
      <c r="AA52" s="4" t="s">
        <v>2419</v>
      </c>
      <c r="AD52" s="4" t="s">
        <v>676</v>
      </c>
      <c r="AG52" s="5"/>
      <c r="AH52" s="4" t="s">
        <v>2408</v>
      </c>
      <c r="AJ52" s="4" t="s">
        <v>38</v>
      </c>
      <c r="AK52" s="117">
        <f>IF(N52="NTD",1,VLOOKUP(X52,'8.匯率'!O:Q,2,FALSE))</f>
        <v>1</v>
      </c>
      <c r="AL52" s="204">
        <f t="shared" si="0"/>
        <v>155000</v>
      </c>
      <c r="AM52" s="117" t="str">
        <f>VLOOKUP(AJ52,'關係企業(人)'!A:C,3,FALSE)</f>
        <v>緯創資通股份有限公司</v>
      </c>
    </row>
    <row r="53" spans="1:39">
      <c r="A53" s="4" t="s">
        <v>47</v>
      </c>
      <c r="B53" s="4" t="s">
        <v>1086</v>
      </c>
      <c r="C53" s="4" t="s">
        <v>2403</v>
      </c>
      <c r="D53" s="4" t="s">
        <v>2404</v>
      </c>
      <c r="E53" s="5">
        <v>45596</v>
      </c>
      <c r="F53" s="5">
        <v>45673</v>
      </c>
      <c r="G53" s="4" t="s">
        <v>2465</v>
      </c>
      <c r="H53" s="4" t="s">
        <v>679</v>
      </c>
      <c r="I53" s="4" t="s">
        <v>2410</v>
      </c>
      <c r="J53" s="4" t="s">
        <v>714</v>
      </c>
      <c r="K53" s="4" t="s">
        <v>2411</v>
      </c>
      <c r="L53" s="4" t="s">
        <v>2412</v>
      </c>
      <c r="M53" s="12">
        <v>138000</v>
      </c>
      <c r="N53" s="4" t="s">
        <v>48</v>
      </c>
      <c r="O53" s="12">
        <v>138000</v>
      </c>
      <c r="P53" s="4" t="s">
        <v>48</v>
      </c>
      <c r="Q53" s="4" t="s">
        <v>680</v>
      </c>
      <c r="R53" s="4" t="s">
        <v>698</v>
      </c>
      <c r="X53" s="4" t="s">
        <v>50</v>
      </c>
      <c r="Y53" s="4" t="s">
        <v>2451</v>
      </c>
      <c r="Z53" s="4" t="s">
        <v>50</v>
      </c>
      <c r="AA53" s="4" t="s">
        <v>2419</v>
      </c>
      <c r="AD53" s="4" t="s">
        <v>676</v>
      </c>
      <c r="AG53" s="5"/>
      <c r="AH53" s="4" t="s">
        <v>2408</v>
      </c>
      <c r="AJ53" s="4" t="s">
        <v>38</v>
      </c>
      <c r="AK53" s="117">
        <f>IF(N53="NTD",1,VLOOKUP(X53,'8.匯率'!O:Q,2,FALSE))</f>
        <v>1</v>
      </c>
      <c r="AL53" s="204">
        <f t="shared" si="0"/>
        <v>138000</v>
      </c>
      <c r="AM53" s="117" t="str">
        <f>VLOOKUP(AJ53,'關係企業(人)'!A:C,3,FALSE)</f>
        <v>緯創資通股份有限公司</v>
      </c>
    </row>
    <row r="54" spans="1:39">
      <c r="A54" s="4" t="s">
        <v>47</v>
      </c>
      <c r="B54" s="4" t="s">
        <v>1087</v>
      </c>
      <c r="C54" s="4" t="s">
        <v>2403</v>
      </c>
      <c r="D54" s="4" t="s">
        <v>2404</v>
      </c>
      <c r="E54" s="5">
        <v>45596</v>
      </c>
      <c r="F54" s="5">
        <v>45673</v>
      </c>
      <c r="G54" s="4" t="s">
        <v>2466</v>
      </c>
      <c r="H54" s="4" t="s">
        <v>679</v>
      </c>
      <c r="I54" s="4" t="s">
        <v>2410</v>
      </c>
      <c r="J54" s="4" t="s">
        <v>715</v>
      </c>
      <c r="K54" s="4" t="s">
        <v>2411</v>
      </c>
      <c r="L54" s="4" t="s">
        <v>2412</v>
      </c>
      <c r="M54" s="12">
        <v>178000</v>
      </c>
      <c r="N54" s="4" t="s">
        <v>48</v>
      </c>
      <c r="O54" s="12">
        <v>178000</v>
      </c>
      <c r="P54" s="4" t="s">
        <v>48</v>
      </c>
      <c r="Q54" s="4" t="s">
        <v>680</v>
      </c>
      <c r="R54" s="4" t="s">
        <v>698</v>
      </c>
      <c r="X54" s="4" t="s">
        <v>50</v>
      </c>
      <c r="Y54" s="4" t="s">
        <v>2451</v>
      </c>
      <c r="Z54" s="4" t="s">
        <v>50</v>
      </c>
      <c r="AA54" s="4" t="s">
        <v>2419</v>
      </c>
      <c r="AD54" s="4" t="s">
        <v>676</v>
      </c>
      <c r="AG54" s="5"/>
      <c r="AH54" s="4" t="s">
        <v>2408</v>
      </c>
      <c r="AJ54" s="4" t="s">
        <v>38</v>
      </c>
      <c r="AK54" s="117">
        <f>IF(N54="NTD",1,VLOOKUP(X54,'8.匯率'!O:Q,2,FALSE))</f>
        <v>1</v>
      </c>
      <c r="AL54" s="204">
        <f t="shared" si="0"/>
        <v>178000</v>
      </c>
      <c r="AM54" s="117" t="str">
        <f>VLOOKUP(AJ54,'關係企業(人)'!A:C,3,FALSE)</f>
        <v>緯創資通股份有限公司</v>
      </c>
    </row>
    <row r="55" spans="1:39">
      <c r="A55" s="4" t="s">
        <v>47</v>
      </c>
      <c r="B55" s="4" t="s">
        <v>1088</v>
      </c>
      <c r="C55" s="4" t="s">
        <v>2403</v>
      </c>
      <c r="D55" s="4" t="s">
        <v>2404</v>
      </c>
      <c r="E55" s="5">
        <v>45596</v>
      </c>
      <c r="F55" s="5">
        <v>45673</v>
      </c>
      <c r="G55" s="4" t="s">
        <v>2467</v>
      </c>
      <c r="H55" s="4" t="s">
        <v>679</v>
      </c>
      <c r="I55" s="4" t="s">
        <v>2410</v>
      </c>
      <c r="J55" s="4" t="s">
        <v>716</v>
      </c>
      <c r="K55" s="4" t="s">
        <v>2411</v>
      </c>
      <c r="L55" s="4" t="s">
        <v>2412</v>
      </c>
      <c r="M55" s="12">
        <v>155000</v>
      </c>
      <c r="N55" s="4" t="s">
        <v>48</v>
      </c>
      <c r="O55" s="12">
        <v>155000</v>
      </c>
      <c r="P55" s="4" t="s">
        <v>48</v>
      </c>
      <c r="Q55" s="4" t="s">
        <v>680</v>
      </c>
      <c r="R55" s="4" t="s">
        <v>698</v>
      </c>
      <c r="X55" s="4" t="s">
        <v>50</v>
      </c>
      <c r="Y55" s="4" t="s">
        <v>2451</v>
      </c>
      <c r="Z55" s="4" t="s">
        <v>50</v>
      </c>
      <c r="AA55" s="4" t="s">
        <v>2419</v>
      </c>
      <c r="AD55" s="4" t="s">
        <v>676</v>
      </c>
      <c r="AG55" s="5"/>
      <c r="AH55" s="4" t="s">
        <v>2408</v>
      </c>
      <c r="AJ55" s="4" t="s">
        <v>38</v>
      </c>
      <c r="AK55" s="117">
        <f>IF(N55="NTD",1,VLOOKUP(X55,'8.匯率'!O:Q,2,FALSE))</f>
        <v>1</v>
      </c>
      <c r="AL55" s="204">
        <f t="shared" si="0"/>
        <v>155000</v>
      </c>
      <c r="AM55" s="117" t="str">
        <f>VLOOKUP(AJ55,'關係企業(人)'!A:C,3,FALSE)</f>
        <v>緯創資通股份有限公司</v>
      </c>
    </row>
    <row r="56" spans="1:39">
      <c r="A56" s="4" t="s">
        <v>47</v>
      </c>
      <c r="B56" s="4" t="s">
        <v>1089</v>
      </c>
      <c r="C56" s="4" t="s">
        <v>2403</v>
      </c>
      <c r="D56" s="4" t="s">
        <v>2404</v>
      </c>
      <c r="E56" s="5">
        <v>45596</v>
      </c>
      <c r="F56" s="5">
        <v>45673</v>
      </c>
      <c r="G56" s="4" t="s">
        <v>2468</v>
      </c>
      <c r="H56" s="4" t="s">
        <v>679</v>
      </c>
      <c r="I56" s="4" t="s">
        <v>2410</v>
      </c>
      <c r="J56" s="4" t="s">
        <v>717</v>
      </c>
      <c r="K56" s="4" t="s">
        <v>2411</v>
      </c>
      <c r="L56" s="4" t="s">
        <v>2412</v>
      </c>
      <c r="M56" s="12">
        <v>105180</v>
      </c>
      <c r="N56" s="4" t="s">
        <v>48</v>
      </c>
      <c r="O56" s="12">
        <v>105180</v>
      </c>
      <c r="P56" s="4" t="s">
        <v>48</v>
      </c>
      <c r="Q56" s="4" t="s">
        <v>680</v>
      </c>
      <c r="R56" s="4" t="s">
        <v>698</v>
      </c>
      <c r="X56" s="4" t="s">
        <v>50</v>
      </c>
      <c r="Y56" s="4" t="s">
        <v>2451</v>
      </c>
      <c r="Z56" s="4" t="s">
        <v>50</v>
      </c>
      <c r="AA56" s="4" t="s">
        <v>2419</v>
      </c>
      <c r="AD56" s="4" t="s">
        <v>676</v>
      </c>
      <c r="AG56" s="5"/>
      <c r="AH56" s="4" t="s">
        <v>2408</v>
      </c>
      <c r="AJ56" s="4" t="s">
        <v>38</v>
      </c>
      <c r="AK56" s="117">
        <f>IF(N56="NTD",1,VLOOKUP(X56,'8.匯率'!O:Q,2,FALSE))</f>
        <v>1</v>
      </c>
      <c r="AL56" s="204">
        <f t="shared" si="0"/>
        <v>105180</v>
      </c>
      <c r="AM56" s="117" t="str">
        <f>VLOOKUP(AJ56,'關係企業(人)'!A:C,3,FALSE)</f>
        <v>緯創資通股份有限公司</v>
      </c>
    </row>
    <row r="57" spans="1:39">
      <c r="A57" s="4" t="s">
        <v>47</v>
      </c>
      <c r="B57" s="4" t="s">
        <v>1090</v>
      </c>
      <c r="C57" s="4" t="s">
        <v>2403</v>
      </c>
      <c r="D57" s="4" t="s">
        <v>2404</v>
      </c>
      <c r="E57" s="5">
        <v>45596</v>
      </c>
      <c r="F57" s="5">
        <v>45673</v>
      </c>
      <c r="G57" s="4" t="s">
        <v>2469</v>
      </c>
      <c r="H57" s="4" t="s">
        <v>679</v>
      </c>
      <c r="I57" s="4" t="s">
        <v>2410</v>
      </c>
      <c r="J57" s="4" t="s">
        <v>718</v>
      </c>
      <c r="K57" s="4" t="s">
        <v>2411</v>
      </c>
      <c r="L57" s="4" t="s">
        <v>2412</v>
      </c>
      <c r="M57" s="12">
        <v>133858</v>
      </c>
      <c r="N57" s="4" t="s">
        <v>48</v>
      </c>
      <c r="O57" s="12">
        <v>133858</v>
      </c>
      <c r="P57" s="4" t="s">
        <v>48</v>
      </c>
      <c r="Q57" s="4" t="s">
        <v>680</v>
      </c>
      <c r="R57" s="4" t="s">
        <v>698</v>
      </c>
      <c r="X57" s="4" t="s">
        <v>50</v>
      </c>
      <c r="Y57" s="4" t="s">
        <v>2451</v>
      </c>
      <c r="Z57" s="4" t="s">
        <v>50</v>
      </c>
      <c r="AA57" s="4" t="s">
        <v>2419</v>
      </c>
      <c r="AD57" s="4" t="s">
        <v>676</v>
      </c>
      <c r="AG57" s="5"/>
      <c r="AH57" s="4" t="s">
        <v>2408</v>
      </c>
      <c r="AJ57" s="4" t="s">
        <v>38</v>
      </c>
      <c r="AK57" s="117">
        <f>IF(N57="NTD",1,VLOOKUP(X57,'8.匯率'!O:Q,2,FALSE))</f>
        <v>1</v>
      </c>
      <c r="AL57" s="204">
        <f t="shared" si="0"/>
        <v>133858</v>
      </c>
      <c r="AM57" s="117" t="str">
        <f>VLOOKUP(AJ57,'關係企業(人)'!A:C,3,FALSE)</f>
        <v>緯創資通股份有限公司</v>
      </c>
    </row>
    <row r="58" spans="1:39">
      <c r="A58" s="4" t="s">
        <v>47</v>
      </c>
      <c r="B58" s="4" t="s">
        <v>1091</v>
      </c>
      <c r="C58" s="4" t="s">
        <v>2403</v>
      </c>
      <c r="D58" s="4" t="s">
        <v>2404</v>
      </c>
      <c r="E58" s="5">
        <v>45653</v>
      </c>
      <c r="F58" s="5">
        <v>45678</v>
      </c>
      <c r="G58" s="4" t="s">
        <v>2470</v>
      </c>
      <c r="H58" s="4" t="s">
        <v>679</v>
      </c>
      <c r="I58" s="4" t="s">
        <v>2410</v>
      </c>
      <c r="J58" s="4" t="s">
        <v>750</v>
      </c>
      <c r="K58" s="4" t="s">
        <v>2411</v>
      </c>
      <c r="L58" s="4" t="s">
        <v>2412</v>
      </c>
      <c r="M58" s="12">
        <v>153233</v>
      </c>
      <c r="N58" s="4" t="s">
        <v>48</v>
      </c>
      <c r="O58" s="12">
        <v>153233</v>
      </c>
      <c r="P58" s="4" t="s">
        <v>48</v>
      </c>
      <c r="Q58" s="4" t="s">
        <v>682</v>
      </c>
      <c r="R58" s="4" t="s">
        <v>53</v>
      </c>
      <c r="X58" s="4" t="s">
        <v>50</v>
      </c>
      <c r="Z58" s="4" t="s">
        <v>50</v>
      </c>
      <c r="AA58" s="4" t="s">
        <v>2419</v>
      </c>
      <c r="AD58" s="4" t="s">
        <v>676</v>
      </c>
      <c r="AG58" s="5"/>
      <c r="AH58" s="4" t="s">
        <v>2408</v>
      </c>
      <c r="AJ58" s="4" t="s">
        <v>38</v>
      </c>
      <c r="AK58" s="117">
        <f>IF(N58="NTD",1,VLOOKUP(X58,'8.匯率'!O:Q,2,FALSE))</f>
        <v>1</v>
      </c>
      <c r="AL58" s="204">
        <f t="shared" si="0"/>
        <v>153233</v>
      </c>
      <c r="AM58" s="117" t="str">
        <f>VLOOKUP(AJ58,'關係企業(人)'!A:C,3,FALSE)</f>
        <v>緯創資通股份有限公司</v>
      </c>
    </row>
    <row r="59" spans="1:39">
      <c r="A59" s="4" t="s">
        <v>47</v>
      </c>
      <c r="B59" s="4" t="s">
        <v>1092</v>
      </c>
      <c r="C59" s="4" t="s">
        <v>2403</v>
      </c>
      <c r="D59" s="4" t="s">
        <v>2404</v>
      </c>
      <c r="E59" s="5">
        <v>45653</v>
      </c>
      <c r="F59" s="5">
        <v>45678</v>
      </c>
      <c r="G59" s="4" t="s">
        <v>2471</v>
      </c>
      <c r="H59" s="4" t="s">
        <v>679</v>
      </c>
      <c r="I59" s="4" t="s">
        <v>2410</v>
      </c>
      <c r="J59" s="4" t="s">
        <v>751</v>
      </c>
      <c r="K59" s="4" t="s">
        <v>2411</v>
      </c>
      <c r="L59" s="4" t="s">
        <v>2412</v>
      </c>
      <c r="M59" s="12">
        <v>105073</v>
      </c>
      <c r="N59" s="4" t="s">
        <v>48</v>
      </c>
      <c r="O59" s="12">
        <v>105073</v>
      </c>
      <c r="P59" s="4" t="s">
        <v>48</v>
      </c>
      <c r="Q59" s="4" t="s">
        <v>682</v>
      </c>
      <c r="R59" s="4" t="s">
        <v>53</v>
      </c>
      <c r="X59" s="4" t="s">
        <v>50</v>
      </c>
      <c r="Z59" s="4" t="s">
        <v>50</v>
      </c>
      <c r="AA59" s="4" t="s">
        <v>2419</v>
      </c>
      <c r="AD59" s="4" t="s">
        <v>676</v>
      </c>
      <c r="AG59" s="5"/>
      <c r="AH59" s="4" t="s">
        <v>2408</v>
      </c>
      <c r="AJ59" s="4" t="s">
        <v>38</v>
      </c>
      <c r="AK59" s="117">
        <f>IF(N59="NTD",1,VLOOKUP(X59,'8.匯率'!O:Q,2,FALSE))</f>
        <v>1</v>
      </c>
      <c r="AL59" s="204">
        <f t="shared" si="0"/>
        <v>105073</v>
      </c>
      <c r="AM59" s="117" t="str">
        <f>VLOOKUP(AJ59,'關係企業(人)'!A:C,3,FALSE)</f>
        <v>緯創資通股份有限公司</v>
      </c>
    </row>
    <row r="60" spans="1:39">
      <c r="A60" s="4" t="s">
        <v>47</v>
      </c>
      <c r="B60" s="4" t="s">
        <v>1093</v>
      </c>
      <c r="C60" s="4" t="s">
        <v>2403</v>
      </c>
      <c r="D60" s="4" t="s">
        <v>2404</v>
      </c>
      <c r="E60" s="5">
        <v>45653</v>
      </c>
      <c r="F60" s="5">
        <v>45678</v>
      </c>
      <c r="G60" s="4" t="s">
        <v>2472</v>
      </c>
      <c r="H60" s="4" t="s">
        <v>679</v>
      </c>
      <c r="I60" s="4" t="s">
        <v>2410</v>
      </c>
      <c r="J60" s="4" t="s">
        <v>752</v>
      </c>
      <c r="K60" s="4" t="s">
        <v>2411</v>
      </c>
      <c r="L60" s="4" t="s">
        <v>2412</v>
      </c>
      <c r="M60" s="12">
        <v>131721</v>
      </c>
      <c r="N60" s="4" t="s">
        <v>48</v>
      </c>
      <c r="O60" s="12">
        <v>131721</v>
      </c>
      <c r="P60" s="4" t="s">
        <v>48</v>
      </c>
      <c r="Q60" s="4" t="s">
        <v>682</v>
      </c>
      <c r="R60" s="4" t="s">
        <v>53</v>
      </c>
      <c r="X60" s="4" t="s">
        <v>50</v>
      </c>
      <c r="Z60" s="4" t="s">
        <v>50</v>
      </c>
      <c r="AA60" s="4" t="s">
        <v>2419</v>
      </c>
      <c r="AD60" s="4" t="s">
        <v>676</v>
      </c>
      <c r="AG60" s="5"/>
      <c r="AH60" s="4" t="s">
        <v>2408</v>
      </c>
      <c r="AJ60" s="4" t="s">
        <v>38</v>
      </c>
      <c r="AK60" s="117">
        <f>IF(N60="NTD",1,VLOOKUP(X60,'8.匯率'!O:Q,2,FALSE))</f>
        <v>1</v>
      </c>
      <c r="AL60" s="204">
        <f t="shared" si="0"/>
        <v>131721</v>
      </c>
      <c r="AM60" s="117" t="str">
        <f>VLOOKUP(AJ60,'關係企業(人)'!A:C,3,FALSE)</f>
        <v>緯創資通股份有限公司</v>
      </c>
    </row>
    <row r="61" spans="1:39">
      <c r="A61" s="4" t="s">
        <v>47</v>
      </c>
      <c r="B61" s="4" t="s">
        <v>1094</v>
      </c>
      <c r="C61" s="4" t="s">
        <v>2403</v>
      </c>
      <c r="D61" s="4" t="s">
        <v>2404</v>
      </c>
      <c r="E61" s="5">
        <v>45653</v>
      </c>
      <c r="F61" s="5">
        <v>45678</v>
      </c>
      <c r="G61" s="4" t="s">
        <v>2473</v>
      </c>
      <c r="H61" s="4" t="s">
        <v>679</v>
      </c>
      <c r="I61" s="4" t="s">
        <v>2410</v>
      </c>
      <c r="J61" s="4" t="s">
        <v>753</v>
      </c>
      <c r="K61" s="4" t="s">
        <v>2411</v>
      </c>
      <c r="L61" s="4" t="s">
        <v>2412</v>
      </c>
      <c r="M61" s="12">
        <v>131721</v>
      </c>
      <c r="N61" s="4" t="s">
        <v>48</v>
      </c>
      <c r="O61" s="12">
        <v>131721</v>
      </c>
      <c r="P61" s="4" t="s">
        <v>48</v>
      </c>
      <c r="Q61" s="4" t="s">
        <v>682</v>
      </c>
      <c r="R61" s="4" t="s">
        <v>53</v>
      </c>
      <c r="X61" s="4" t="s">
        <v>50</v>
      </c>
      <c r="Z61" s="4" t="s">
        <v>50</v>
      </c>
      <c r="AA61" s="4" t="s">
        <v>2419</v>
      </c>
      <c r="AD61" s="4" t="s">
        <v>676</v>
      </c>
      <c r="AG61" s="5"/>
      <c r="AH61" s="4" t="s">
        <v>2408</v>
      </c>
      <c r="AJ61" s="4" t="s">
        <v>38</v>
      </c>
      <c r="AK61" s="117">
        <f>IF(N61="NTD",1,VLOOKUP(X61,'8.匯率'!O:Q,2,FALSE))</f>
        <v>1</v>
      </c>
      <c r="AL61" s="204">
        <f t="shared" si="0"/>
        <v>131721</v>
      </c>
      <c r="AM61" s="117" t="str">
        <f>VLOOKUP(AJ61,'關係企業(人)'!A:C,3,FALSE)</f>
        <v>緯創資通股份有限公司</v>
      </c>
    </row>
    <row r="62" spans="1:39">
      <c r="A62" s="4" t="s">
        <v>47</v>
      </c>
      <c r="B62" s="4" t="s">
        <v>1095</v>
      </c>
      <c r="C62" s="4" t="s">
        <v>2403</v>
      </c>
      <c r="D62" s="4" t="s">
        <v>2404</v>
      </c>
      <c r="E62" s="5">
        <v>45653</v>
      </c>
      <c r="F62" s="5">
        <v>45678</v>
      </c>
      <c r="G62" s="4" t="s">
        <v>2474</v>
      </c>
      <c r="H62" s="4" t="s">
        <v>679</v>
      </c>
      <c r="I62" s="4" t="s">
        <v>2410</v>
      </c>
      <c r="J62" s="4" t="s">
        <v>754</v>
      </c>
      <c r="K62" s="4" t="s">
        <v>2411</v>
      </c>
      <c r="L62" s="4" t="s">
        <v>2412</v>
      </c>
      <c r="M62" s="12">
        <v>108119</v>
      </c>
      <c r="N62" s="4" t="s">
        <v>48</v>
      </c>
      <c r="O62" s="12">
        <v>108119</v>
      </c>
      <c r="P62" s="4" t="s">
        <v>48</v>
      </c>
      <c r="Q62" s="4" t="s">
        <v>682</v>
      </c>
      <c r="R62" s="4" t="s">
        <v>53</v>
      </c>
      <c r="X62" s="4" t="s">
        <v>50</v>
      </c>
      <c r="Z62" s="4" t="s">
        <v>50</v>
      </c>
      <c r="AA62" s="4" t="s">
        <v>2419</v>
      </c>
      <c r="AD62" s="4" t="s">
        <v>676</v>
      </c>
      <c r="AG62" s="5"/>
      <c r="AH62" s="4" t="s">
        <v>2408</v>
      </c>
      <c r="AJ62" s="4" t="s">
        <v>38</v>
      </c>
      <c r="AK62" s="117">
        <f>IF(N62="NTD",1,VLOOKUP(X62,'8.匯率'!O:Q,2,FALSE))</f>
        <v>1</v>
      </c>
      <c r="AL62" s="204">
        <f t="shared" si="0"/>
        <v>108119</v>
      </c>
      <c r="AM62" s="117" t="str">
        <f>VLOOKUP(AJ62,'關係企業(人)'!A:C,3,FALSE)</f>
        <v>緯創資通股份有限公司</v>
      </c>
    </row>
    <row r="63" spans="1:39">
      <c r="A63" s="4" t="s">
        <v>47</v>
      </c>
      <c r="B63" s="4" t="s">
        <v>1096</v>
      </c>
      <c r="C63" s="4" t="s">
        <v>2403</v>
      </c>
      <c r="D63" s="4" t="s">
        <v>2404</v>
      </c>
      <c r="E63" s="5">
        <v>45653</v>
      </c>
      <c r="F63" s="5">
        <v>45678</v>
      </c>
      <c r="G63" s="4" t="s">
        <v>2475</v>
      </c>
      <c r="H63" s="4" t="s">
        <v>679</v>
      </c>
      <c r="I63" s="4" t="s">
        <v>2410</v>
      </c>
      <c r="J63" s="4" t="s">
        <v>755</v>
      </c>
      <c r="K63" s="4" t="s">
        <v>2411</v>
      </c>
      <c r="L63" s="4" t="s">
        <v>2412</v>
      </c>
      <c r="M63" s="12">
        <v>119204</v>
      </c>
      <c r="N63" s="4" t="s">
        <v>48</v>
      </c>
      <c r="O63" s="12">
        <v>119204</v>
      </c>
      <c r="P63" s="4" t="s">
        <v>48</v>
      </c>
      <c r="Q63" s="4" t="s">
        <v>682</v>
      </c>
      <c r="R63" s="4" t="s">
        <v>53</v>
      </c>
      <c r="X63" s="4" t="s">
        <v>50</v>
      </c>
      <c r="Z63" s="4" t="s">
        <v>50</v>
      </c>
      <c r="AA63" s="4" t="s">
        <v>2419</v>
      </c>
      <c r="AD63" s="4" t="s">
        <v>676</v>
      </c>
      <c r="AG63" s="5"/>
      <c r="AH63" s="4" t="s">
        <v>2408</v>
      </c>
      <c r="AJ63" s="4" t="s">
        <v>38</v>
      </c>
      <c r="AK63" s="117">
        <f>IF(N63="NTD",1,VLOOKUP(X63,'8.匯率'!O:Q,2,FALSE))</f>
        <v>1</v>
      </c>
      <c r="AL63" s="204">
        <f t="shared" si="0"/>
        <v>119204</v>
      </c>
      <c r="AM63" s="117" t="str">
        <f>VLOOKUP(AJ63,'關係企業(人)'!A:C,3,FALSE)</f>
        <v>緯創資通股份有限公司</v>
      </c>
    </row>
    <row r="64" spans="1:39">
      <c r="A64" s="4" t="s">
        <v>47</v>
      </c>
      <c r="B64" s="4" t="s">
        <v>1097</v>
      </c>
      <c r="C64" s="4" t="s">
        <v>2403</v>
      </c>
      <c r="D64" s="4" t="s">
        <v>2404</v>
      </c>
      <c r="E64" s="5">
        <v>45653</v>
      </c>
      <c r="F64" s="5">
        <v>45678</v>
      </c>
      <c r="G64" s="4" t="s">
        <v>2476</v>
      </c>
      <c r="H64" s="4" t="s">
        <v>679</v>
      </c>
      <c r="I64" s="4" t="s">
        <v>2410</v>
      </c>
      <c r="J64" s="4" t="s">
        <v>756</v>
      </c>
      <c r="K64" s="4" t="s">
        <v>2411</v>
      </c>
      <c r="L64" s="4" t="s">
        <v>2412</v>
      </c>
      <c r="M64" s="12">
        <v>130175</v>
      </c>
      <c r="N64" s="4" t="s">
        <v>48</v>
      </c>
      <c r="O64" s="12">
        <v>130175</v>
      </c>
      <c r="P64" s="4" t="s">
        <v>48</v>
      </c>
      <c r="Q64" s="4" t="s">
        <v>682</v>
      </c>
      <c r="R64" s="4" t="s">
        <v>53</v>
      </c>
      <c r="X64" s="4" t="s">
        <v>50</v>
      </c>
      <c r="Z64" s="4" t="s">
        <v>50</v>
      </c>
      <c r="AA64" s="4" t="s">
        <v>2419</v>
      </c>
      <c r="AD64" s="4" t="s">
        <v>676</v>
      </c>
      <c r="AG64" s="5"/>
      <c r="AH64" s="4" t="s">
        <v>2408</v>
      </c>
      <c r="AJ64" s="4" t="s">
        <v>38</v>
      </c>
      <c r="AK64" s="117">
        <f>IF(N64="NTD",1,VLOOKUP(X64,'8.匯率'!O:Q,2,FALSE))</f>
        <v>1</v>
      </c>
      <c r="AL64" s="204">
        <f t="shared" si="0"/>
        <v>130175</v>
      </c>
      <c r="AM64" s="117" t="str">
        <f>VLOOKUP(AJ64,'關係企業(人)'!A:C,3,FALSE)</f>
        <v>緯創資通股份有限公司</v>
      </c>
    </row>
    <row r="65" spans="1:39">
      <c r="A65" s="4" t="s">
        <v>47</v>
      </c>
      <c r="B65" s="4" t="s">
        <v>1098</v>
      </c>
      <c r="C65" s="4" t="s">
        <v>2403</v>
      </c>
      <c r="D65" s="4" t="s">
        <v>2404</v>
      </c>
      <c r="E65" s="5">
        <v>45653</v>
      </c>
      <c r="F65" s="5">
        <v>45678</v>
      </c>
      <c r="G65" s="4" t="s">
        <v>2477</v>
      </c>
      <c r="H65" s="4" t="s">
        <v>679</v>
      </c>
      <c r="I65" s="4" t="s">
        <v>2410</v>
      </c>
      <c r="J65" s="4" t="s">
        <v>757</v>
      </c>
      <c r="K65" s="4" t="s">
        <v>2411</v>
      </c>
      <c r="L65" s="4" t="s">
        <v>2412</v>
      </c>
      <c r="M65" s="12">
        <v>105006</v>
      </c>
      <c r="N65" s="4" t="s">
        <v>48</v>
      </c>
      <c r="O65" s="12">
        <v>105006</v>
      </c>
      <c r="P65" s="4" t="s">
        <v>48</v>
      </c>
      <c r="Q65" s="4" t="s">
        <v>682</v>
      </c>
      <c r="R65" s="4" t="s">
        <v>53</v>
      </c>
      <c r="X65" s="4" t="s">
        <v>50</v>
      </c>
      <c r="Z65" s="4" t="s">
        <v>50</v>
      </c>
      <c r="AA65" s="4" t="s">
        <v>2419</v>
      </c>
      <c r="AD65" s="4" t="s">
        <v>676</v>
      </c>
      <c r="AG65" s="5"/>
      <c r="AH65" s="4" t="s">
        <v>2408</v>
      </c>
      <c r="AJ65" s="4" t="s">
        <v>38</v>
      </c>
      <c r="AK65" s="117">
        <f>IF(N65="NTD",1,VLOOKUP(X65,'8.匯率'!O:Q,2,FALSE))</f>
        <v>1</v>
      </c>
      <c r="AL65" s="204">
        <f t="shared" si="0"/>
        <v>105006</v>
      </c>
      <c r="AM65" s="117" t="str">
        <f>VLOOKUP(AJ65,'關係企業(人)'!A:C,3,FALSE)</f>
        <v>緯創資通股份有限公司</v>
      </c>
    </row>
    <row r="66" spans="1:39">
      <c r="A66" s="4" t="s">
        <v>47</v>
      </c>
      <c r="B66" s="4" t="s">
        <v>1099</v>
      </c>
      <c r="C66" s="4" t="s">
        <v>2403</v>
      </c>
      <c r="D66" s="4" t="s">
        <v>2404</v>
      </c>
      <c r="E66" s="5">
        <v>45653</v>
      </c>
      <c r="F66" s="5">
        <v>45678</v>
      </c>
      <c r="G66" s="4" t="s">
        <v>2478</v>
      </c>
      <c r="H66" s="4" t="s">
        <v>679</v>
      </c>
      <c r="I66" s="4" t="s">
        <v>2410</v>
      </c>
      <c r="J66" s="4" t="s">
        <v>758</v>
      </c>
      <c r="K66" s="4" t="s">
        <v>2411</v>
      </c>
      <c r="L66" s="4" t="s">
        <v>2412</v>
      </c>
      <c r="M66" s="12">
        <v>131735</v>
      </c>
      <c r="N66" s="4" t="s">
        <v>48</v>
      </c>
      <c r="O66" s="12">
        <v>131735</v>
      </c>
      <c r="P66" s="4" t="s">
        <v>48</v>
      </c>
      <c r="Q66" s="4" t="s">
        <v>682</v>
      </c>
      <c r="R66" s="4" t="s">
        <v>53</v>
      </c>
      <c r="X66" s="4" t="s">
        <v>50</v>
      </c>
      <c r="Z66" s="4" t="s">
        <v>50</v>
      </c>
      <c r="AA66" s="4" t="s">
        <v>2419</v>
      </c>
      <c r="AD66" s="4" t="s">
        <v>676</v>
      </c>
      <c r="AG66" s="5"/>
      <c r="AH66" s="4" t="s">
        <v>2408</v>
      </c>
      <c r="AJ66" s="4" t="s">
        <v>38</v>
      </c>
      <c r="AK66" s="117">
        <f>IF(N66="NTD",1,VLOOKUP(X66,'8.匯率'!O:Q,2,FALSE))</f>
        <v>1</v>
      </c>
      <c r="AL66" s="204">
        <f t="shared" si="0"/>
        <v>131735</v>
      </c>
      <c r="AM66" s="117" t="str">
        <f>VLOOKUP(AJ66,'關係企業(人)'!A:C,3,FALSE)</f>
        <v>緯創資通股份有限公司</v>
      </c>
    </row>
    <row r="67" spans="1:39">
      <c r="A67" s="4" t="s">
        <v>47</v>
      </c>
      <c r="B67" s="4" t="s">
        <v>1100</v>
      </c>
      <c r="C67" s="4" t="s">
        <v>2403</v>
      </c>
      <c r="D67" s="4" t="s">
        <v>2404</v>
      </c>
      <c r="E67" s="5">
        <v>45653</v>
      </c>
      <c r="F67" s="5">
        <v>45678</v>
      </c>
      <c r="G67" s="4" t="s">
        <v>2479</v>
      </c>
      <c r="H67" s="4" t="s">
        <v>679</v>
      </c>
      <c r="I67" s="4" t="s">
        <v>2410</v>
      </c>
      <c r="J67" s="4" t="s">
        <v>759</v>
      </c>
      <c r="K67" s="4" t="s">
        <v>2411</v>
      </c>
      <c r="L67" s="4" t="s">
        <v>2412</v>
      </c>
      <c r="M67" s="12">
        <v>126242</v>
      </c>
      <c r="N67" s="4" t="s">
        <v>48</v>
      </c>
      <c r="O67" s="12">
        <v>126242</v>
      </c>
      <c r="P67" s="4" t="s">
        <v>48</v>
      </c>
      <c r="Q67" s="4" t="s">
        <v>682</v>
      </c>
      <c r="R67" s="4" t="s">
        <v>53</v>
      </c>
      <c r="X67" s="4" t="s">
        <v>50</v>
      </c>
      <c r="Z67" s="4" t="s">
        <v>50</v>
      </c>
      <c r="AA67" s="4" t="s">
        <v>2419</v>
      </c>
      <c r="AD67" s="4" t="s">
        <v>676</v>
      </c>
      <c r="AG67" s="5"/>
      <c r="AH67" s="4" t="s">
        <v>2408</v>
      </c>
      <c r="AJ67" s="4" t="s">
        <v>38</v>
      </c>
      <c r="AK67" s="117">
        <f>IF(N67="NTD",1,VLOOKUP(X67,'8.匯率'!O:Q,2,FALSE))</f>
        <v>1</v>
      </c>
      <c r="AL67" s="204">
        <f t="shared" ref="AL67:AL130" si="1">M67*AK67</f>
        <v>126242</v>
      </c>
      <c r="AM67" s="117" t="str">
        <f>VLOOKUP(AJ67,'關係企業(人)'!A:C,3,FALSE)</f>
        <v>緯創資通股份有限公司</v>
      </c>
    </row>
    <row r="68" spans="1:39">
      <c r="A68" s="4" t="s">
        <v>47</v>
      </c>
      <c r="B68" s="4" t="s">
        <v>1101</v>
      </c>
      <c r="C68" s="4" t="s">
        <v>2403</v>
      </c>
      <c r="D68" s="4" t="s">
        <v>2404</v>
      </c>
      <c r="E68" s="5">
        <v>45653</v>
      </c>
      <c r="F68" s="5">
        <v>45678</v>
      </c>
      <c r="G68" s="4" t="s">
        <v>2480</v>
      </c>
      <c r="H68" s="4" t="s">
        <v>679</v>
      </c>
      <c r="I68" s="4" t="s">
        <v>2410</v>
      </c>
      <c r="J68" s="4" t="s">
        <v>760</v>
      </c>
      <c r="K68" s="4" t="s">
        <v>2411</v>
      </c>
      <c r="L68" s="4" t="s">
        <v>2412</v>
      </c>
      <c r="M68" s="12">
        <v>138000</v>
      </c>
      <c r="N68" s="4" t="s">
        <v>48</v>
      </c>
      <c r="O68" s="12">
        <v>138000</v>
      </c>
      <c r="P68" s="4" t="s">
        <v>48</v>
      </c>
      <c r="Q68" s="4" t="s">
        <v>682</v>
      </c>
      <c r="R68" s="4" t="s">
        <v>53</v>
      </c>
      <c r="X68" s="4" t="s">
        <v>50</v>
      </c>
      <c r="Z68" s="4" t="s">
        <v>50</v>
      </c>
      <c r="AA68" s="4" t="s">
        <v>2419</v>
      </c>
      <c r="AD68" s="4" t="s">
        <v>676</v>
      </c>
      <c r="AG68" s="5"/>
      <c r="AH68" s="4" t="s">
        <v>2408</v>
      </c>
      <c r="AJ68" s="4" t="s">
        <v>38</v>
      </c>
      <c r="AK68" s="117">
        <f>IF(N68="NTD",1,VLOOKUP(X68,'8.匯率'!O:Q,2,FALSE))</f>
        <v>1</v>
      </c>
      <c r="AL68" s="204">
        <f t="shared" si="1"/>
        <v>138000</v>
      </c>
      <c r="AM68" s="117" t="str">
        <f>VLOOKUP(AJ68,'關係企業(人)'!A:C,3,FALSE)</f>
        <v>緯創資通股份有限公司</v>
      </c>
    </row>
    <row r="69" spans="1:39">
      <c r="A69" s="4" t="s">
        <v>47</v>
      </c>
      <c r="B69" s="4" t="s">
        <v>1102</v>
      </c>
      <c r="C69" s="4" t="s">
        <v>2403</v>
      </c>
      <c r="D69" s="4" t="s">
        <v>2404</v>
      </c>
      <c r="E69" s="5">
        <v>45653</v>
      </c>
      <c r="F69" s="5">
        <v>45678</v>
      </c>
      <c r="G69" s="4" t="s">
        <v>2481</v>
      </c>
      <c r="H69" s="4" t="s">
        <v>679</v>
      </c>
      <c r="I69" s="4" t="s">
        <v>2410</v>
      </c>
      <c r="J69" s="4" t="s">
        <v>761</v>
      </c>
      <c r="K69" s="4" t="s">
        <v>2411</v>
      </c>
      <c r="L69" s="4" t="s">
        <v>2412</v>
      </c>
      <c r="M69" s="12">
        <v>110000</v>
      </c>
      <c r="N69" s="4" t="s">
        <v>48</v>
      </c>
      <c r="O69" s="12">
        <v>110000</v>
      </c>
      <c r="P69" s="4" t="s">
        <v>48</v>
      </c>
      <c r="Q69" s="4" t="s">
        <v>682</v>
      </c>
      <c r="R69" s="4" t="s">
        <v>53</v>
      </c>
      <c r="X69" s="4" t="s">
        <v>50</v>
      </c>
      <c r="Z69" s="4" t="s">
        <v>50</v>
      </c>
      <c r="AA69" s="4" t="s">
        <v>2419</v>
      </c>
      <c r="AD69" s="4" t="s">
        <v>676</v>
      </c>
      <c r="AG69" s="5"/>
      <c r="AH69" s="4" t="s">
        <v>2408</v>
      </c>
      <c r="AJ69" s="4" t="s">
        <v>38</v>
      </c>
      <c r="AK69" s="117">
        <f>IF(N69="NTD",1,VLOOKUP(X69,'8.匯率'!O:Q,2,FALSE))</f>
        <v>1</v>
      </c>
      <c r="AL69" s="204">
        <f t="shared" si="1"/>
        <v>110000</v>
      </c>
      <c r="AM69" s="117" t="str">
        <f>VLOOKUP(AJ69,'關係企業(人)'!A:C,3,FALSE)</f>
        <v>緯創資通股份有限公司</v>
      </c>
    </row>
    <row r="70" spans="1:39">
      <c r="A70" s="4" t="s">
        <v>47</v>
      </c>
      <c r="B70" s="4" t="s">
        <v>1103</v>
      </c>
      <c r="C70" s="4" t="s">
        <v>2403</v>
      </c>
      <c r="D70" s="4" t="s">
        <v>2404</v>
      </c>
      <c r="E70" s="5">
        <v>45653</v>
      </c>
      <c r="F70" s="5">
        <v>45678</v>
      </c>
      <c r="G70" s="4" t="s">
        <v>2482</v>
      </c>
      <c r="H70" s="4" t="s">
        <v>679</v>
      </c>
      <c r="I70" s="4" t="s">
        <v>2410</v>
      </c>
      <c r="J70" s="4" t="s">
        <v>762</v>
      </c>
      <c r="K70" s="4" t="s">
        <v>2411</v>
      </c>
      <c r="L70" s="4" t="s">
        <v>2412</v>
      </c>
      <c r="M70" s="12">
        <v>155000</v>
      </c>
      <c r="N70" s="4" t="s">
        <v>48</v>
      </c>
      <c r="O70" s="12">
        <v>155000</v>
      </c>
      <c r="P70" s="4" t="s">
        <v>48</v>
      </c>
      <c r="Q70" s="4" t="s">
        <v>682</v>
      </c>
      <c r="R70" s="4" t="s">
        <v>53</v>
      </c>
      <c r="X70" s="4" t="s">
        <v>50</v>
      </c>
      <c r="Z70" s="4" t="s">
        <v>50</v>
      </c>
      <c r="AA70" s="4" t="s">
        <v>2419</v>
      </c>
      <c r="AD70" s="4" t="s">
        <v>676</v>
      </c>
      <c r="AG70" s="5"/>
      <c r="AH70" s="4" t="s">
        <v>2408</v>
      </c>
      <c r="AJ70" s="4" t="s">
        <v>38</v>
      </c>
      <c r="AK70" s="117">
        <f>IF(N70="NTD",1,VLOOKUP(X70,'8.匯率'!O:Q,2,FALSE))</f>
        <v>1</v>
      </c>
      <c r="AL70" s="204">
        <f t="shared" si="1"/>
        <v>155000</v>
      </c>
      <c r="AM70" s="117" t="str">
        <f>VLOOKUP(AJ70,'關係企業(人)'!A:C,3,FALSE)</f>
        <v>緯創資通股份有限公司</v>
      </c>
    </row>
    <row r="71" spans="1:39">
      <c r="A71" s="4" t="s">
        <v>47</v>
      </c>
      <c r="B71" s="4" t="s">
        <v>1104</v>
      </c>
      <c r="C71" s="4" t="s">
        <v>2403</v>
      </c>
      <c r="D71" s="4" t="s">
        <v>2404</v>
      </c>
      <c r="E71" s="5">
        <v>45653</v>
      </c>
      <c r="F71" s="5">
        <v>45678</v>
      </c>
      <c r="G71" s="4" t="s">
        <v>2483</v>
      </c>
      <c r="H71" s="4" t="s">
        <v>679</v>
      </c>
      <c r="I71" s="4" t="s">
        <v>2410</v>
      </c>
      <c r="J71" s="4" t="s">
        <v>763</v>
      </c>
      <c r="K71" s="4" t="s">
        <v>2411</v>
      </c>
      <c r="L71" s="4" t="s">
        <v>2412</v>
      </c>
      <c r="M71" s="12">
        <v>110000</v>
      </c>
      <c r="N71" s="4" t="s">
        <v>48</v>
      </c>
      <c r="O71" s="12">
        <v>110000</v>
      </c>
      <c r="P71" s="4" t="s">
        <v>48</v>
      </c>
      <c r="Q71" s="4" t="s">
        <v>682</v>
      </c>
      <c r="R71" s="4" t="s">
        <v>53</v>
      </c>
      <c r="X71" s="4" t="s">
        <v>50</v>
      </c>
      <c r="Z71" s="4" t="s">
        <v>50</v>
      </c>
      <c r="AA71" s="4" t="s">
        <v>2419</v>
      </c>
      <c r="AD71" s="4" t="s">
        <v>676</v>
      </c>
      <c r="AG71" s="5"/>
      <c r="AH71" s="4" t="s">
        <v>2408</v>
      </c>
      <c r="AJ71" s="4" t="s">
        <v>38</v>
      </c>
      <c r="AK71" s="117">
        <f>IF(N71="NTD",1,VLOOKUP(X71,'8.匯率'!O:Q,2,FALSE))</f>
        <v>1</v>
      </c>
      <c r="AL71" s="204">
        <f t="shared" si="1"/>
        <v>110000</v>
      </c>
      <c r="AM71" s="117" t="str">
        <f>VLOOKUP(AJ71,'關係企業(人)'!A:C,3,FALSE)</f>
        <v>緯創資通股份有限公司</v>
      </c>
    </row>
    <row r="72" spans="1:39">
      <c r="A72" s="4" t="s">
        <v>47</v>
      </c>
      <c r="B72" s="4" t="s">
        <v>1105</v>
      </c>
      <c r="C72" s="4" t="s">
        <v>2403</v>
      </c>
      <c r="D72" s="4" t="s">
        <v>2404</v>
      </c>
      <c r="E72" s="5">
        <v>45653</v>
      </c>
      <c r="F72" s="5">
        <v>45678</v>
      </c>
      <c r="G72" s="4" t="s">
        <v>2484</v>
      </c>
      <c r="H72" s="4" t="s">
        <v>679</v>
      </c>
      <c r="I72" s="4" t="s">
        <v>2410</v>
      </c>
      <c r="J72" s="4" t="s">
        <v>764</v>
      </c>
      <c r="K72" s="4" t="s">
        <v>2411</v>
      </c>
      <c r="L72" s="4" t="s">
        <v>2412</v>
      </c>
      <c r="M72" s="12">
        <v>99990</v>
      </c>
      <c r="N72" s="4" t="s">
        <v>48</v>
      </c>
      <c r="O72" s="12">
        <v>99990</v>
      </c>
      <c r="P72" s="4" t="s">
        <v>48</v>
      </c>
      <c r="Q72" s="4" t="s">
        <v>682</v>
      </c>
      <c r="R72" s="4" t="s">
        <v>53</v>
      </c>
      <c r="X72" s="4" t="s">
        <v>50</v>
      </c>
      <c r="Z72" s="4" t="s">
        <v>50</v>
      </c>
      <c r="AA72" s="4" t="s">
        <v>2419</v>
      </c>
      <c r="AD72" s="4" t="s">
        <v>676</v>
      </c>
      <c r="AG72" s="5"/>
      <c r="AH72" s="4" t="s">
        <v>2408</v>
      </c>
      <c r="AJ72" s="4" t="s">
        <v>38</v>
      </c>
      <c r="AK72" s="117">
        <f>IF(N72="NTD",1,VLOOKUP(X72,'8.匯率'!O:Q,2,FALSE))</f>
        <v>1</v>
      </c>
      <c r="AL72" s="204">
        <f t="shared" si="1"/>
        <v>99990</v>
      </c>
      <c r="AM72" s="117" t="str">
        <f>VLOOKUP(AJ72,'關係企業(人)'!A:C,3,FALSE)</f>
        <v>緯創資通股份有限公司</v>
      </c>
    </row>
    <row r="73" spans="1:39">
      <c r="A73" s="4" t="s">
        <v>47</v>
      </c>
      <c r="B73" s="4" t="s">
        <v>1106</v>
      </c>
      <c r="C73" s="4" t="s">
        <v>2403</v>
      </c>
      <c r="D73" s="4" t="s">
        <v>2404</v>
      </c>
      <c r="E73" s="5">
        <v>45653</v>
      </c>
      <c r="F73" s="5">
        <v>45678</v>
      </c>
      <c r="G73" s="4" t="s">
        <v>2485</v>
      </c>
      <c r="H73" s="4" t="s">
        <v>679</v>
      </c>
      <c r="I73" s="4" t="s">
        <v>2410</v>
      </c>
      <c r="J73" s="4" t="s">
        <v>765</v>
      </c>
      <c r="K73" s="4" t="s">
        <v>2411</v>
      </c>
      <c r="L73" s="4" t="s">
        <v>2412</v>
      </c>
      <c r="M73" s="12">
        <v>138000</v>
      </c>
      <c r="N73" s="4" t="s">
        <v>48</v>
      </c>
      <c r="O73" s="12">
        <v>138000</v>
      </c>
      <c r="P73" s="4" t="s">
        <v>48</v>
      </c>
      <c r="Q73" s="4" t="s">
        <v>682</v>
      </c>
      <c r="R73" s="4" t="s">
        <v>53</v>
      </c>
      <c r="X73" s="4" t="s">
        <v>50</v>
      </c>
      <c r="Z73" s="4" t="s">
        <v>50</v>
      </c>
      <c r="AA73" s="4" t="s">
        <v>2419</v>
      </c>
      <c r="AD73" s="4" t="s">
        <v>676</v>
      </c>
      <c r="AG73" s="5"/>
      <c r="AH73" s="4" t="s">
        <v>2408</v>
      </c>
      <c r="AJ73" s="4" t="s">
        <v>38</v>
      </c>
      <c r="AK73" s="117">
        <f>IF(N73="NTD",1,VLOOKUP(X73,'8.匯率'!O:Q,2,FALSE))</f>
        <v>1</v>
      </c>
      <c r="AL73" s="204">
        <f t="shared" si="1"/>
        <v>138000</v>
      </c>
      <c r="AM73" s="117" t="str">
        <f>VLOOKUP(AJ73,'關係企業(人)'!A:C,3,FALSE)</f>
        <v>緯創資通股份有限公司</v>
      </c>
    </row>
    <row r="74" spans="1:39">
      <c r="A74" s="4" t="s">
        <v>47</v>
      </c>
      <c r="B74" s="4" t="s">
        <v>1107</v>
      </c>
      <c r="C74" s="4" t="s">
        <v>2403</v>
      </c>
      <c r="D74" s="4" t="s">
        <v>2404</v>
      </c>
      <c r="E74" s="5">
        <v>45653</v>
      </c>
      <c r="F74" s="5">
        <v>45678</v>
      </c>
      <c r="G74" s="4" t="s">
        <v>2486</v>
      </c>
      <c r="H74" s="4" t="s">
        <v>679</v>
      </c>
      <c r="I74" s="4" t="s">
        <v>2410</v>
      </c>
      <c r="J74" s="4" t="s">
        <v>766</v>
      </c>
      <c r="K74" s="4" t="s">
        <v>2411</v>
      </c>
      <c r="L74" s="4" t="s">
        <v>2412</v>
      </c>
      <c r="M74" s="12">
        <v>131721</v>
      </c>
      <c r="N74" s="4" t="s">
        <v>48</v>
      </c>
      <c r="O74" s="12">
        <v>131721</v>
      </c>
      <c r="P74" s="4" t="s">
        <v>48</v>
      </c>
      <c r="Q74" s="4" t="s">
        <v>682</v>
      </c>
      <c r="R74" s="4" t="s">
        <v>53</v>
      </c>
      <c r="X74" s="4" t="s">
        <v>50</v>
      </c>
      <c r="Z74" s="4" t="s">
        <v>50</v>
      </c>
      <c r="AA74" s="4" t="s">
        <v>2419</v>
      </c>
      <c r="AD74" s="4" t="s">
        <v>676</v>
      </c>
      <c r="AG74" s="5"/>
      <c r="AH74" s="4" t="s">
        <v>2408</v>
      </c>
      <c r="AJ74" s="4" t="s">
        <v>38</v>
      </c>
      <c r="AK74" s="117">
        <f>IF(N74="NTD",1,VLOOKUP(X74,'8.匯率'!O:Q,2,FALSE))</f>
        <v>1</v>
      </c>
      <c r="AL74" s="204">
        <f t="shared" si="1"/>
        <v>131721</v>
      </c>
      <c r="AM74" s="117" t="str">
        <f>VLOOKUP(AJ74,'關係企業(人)'!A:C,3,FALSE)</f>
        <v>緯創資通股份有限公司</v>
      </c>
    </row>
    <row r="75" spans="1:39">
      <c r="A75" s="4" t="s">
        <v>47</v>
      </c>
      <c r="B75" s="4" t="s">
        <v>1108</v>
      </c>
      <c r="C75" s="4" t="s">
        <v>2403</v>
      </c>
      <c r="D75" s="4" t="s">
        <v>2404</v>
      </c>
      <c r="E75" s="5">
        <v>45653</v>
      </c>
      <c r="F75" s="5">
        <v>45678</v>
      </c>
      <c r="G75" s="4" t="s">
        <v>2487</v>
      </c>
      <c r="H75" s="4" t="s">
        <v>679</v>
      </c>
      <c r="I75" s="4" t="s">
        <v>2410</v>
      </c>
      <c r="J75" s="4" t="s">
        <v>767</v>
      </c>
      <c r="K75" s="4" t="s">
        <v>2411</v>
      </c>
      <c r="L75" s="4" t="s">
        <v>2412</v>
      </c>
      <c r="M75" s="12">
        <v>132508</v>
      </c>
      <c r="N75" s="4" t="s">
        <v>48</v>
      </c>
      <c r="O75" s="12">
        <v>132508</v>
      </c>
      <c r="P75" s="4" t="s">
        <v>48</v>
      </c>
      <c r="Q75" s="4" t="s">
        <v>682</v>
      </c>
      <c r="R75" s="4" t="s">
        <v>53</v>
      </c>
      <c r="X75" s="4" t="s">
        <v>50</v>
      </c>
      <c r="Z75" s="4" t="s">
        <v>50</v>
      </c>
      <c r="AA75" s="4" t="s">
        <v>2419</v>
      </c>
      <c r="AD75" s="4" t="s">
        <v>676</v>
      </c>
      <c r="AG75" s="5"/>
      <c r="AH75" s="4" t="s">
        <v>2408</v>
      </c>
      <c r="AJ75" s="4" t="s">
        <v>38</v>
      </c>
      <c r="AK75" s="117">
        <f>IF(N75="NTD",1,VLOOKUP(X75,'8.匯率'!O:Q,2,FALSE))</f>
        <v>1</v>
      </c>
      <c r="AL75" s="204">
        <f t="shared" si="1"/>
        <v>132508</v>
      </c>
      <c r="AM75" s="117" t="str">
        <f>VLOOKUP(AJ75,'關係企業(人)'!A:C,3,FALSE)</f>
        <v>緯創資通股份有限公司</v>
      </c>
    </row>
    <row r="76" spans="1:39">
      <c r="A76" s="4" t="s">
        <v>47</v>
      </c>
      <c r="B76" s="4" t="s">
        <v>1109</v>
      </c>
      <c r="C76" s="4" t="s">
        <v>2403</v>
      </c>
      <c r="D76" s="4" t="s">
        <v>2404</v>
      </c>
      <c r="E76" s="5">
        <v>45653</v>
      </c>
      <c r="F76" s="5">
        <v>45678</v>
      </c>
      <c r="G76" s="4" t="s">
        <v>2488</v>
      </c>
      <c r="H76" s="4" t="s">
        <v>679</v>
      </c>
      <c r="I76" s="4" t="s">
        <v>2410</v>
      </c>
      <c r="J76" s="4" t="s">
        <v>768</v>
      </c>
      <c r="K76" s="4" t="s">
        <v>2411</v>
      </c>
      <c r="L76" s="4" t="s">
        <v>2412</v>
      </c>
      <c r="M76" s="12">
        <v>100000</v>
      </c>
      <c r="N76" s="4" t="s">
        <v>48</v>
      </c>
      <c r="O76" s="12">
        <v>100000</v>
      </c>
      <c r="P76" s="4" t="s">
        <v>48</v>
      </c>
      <c r="Q76" s="4" t="s">
        <v>682</v>
      </c>
      <c r="R76" s="4" t="s">
        <v>53</v>
      </c>
      <c r="X76" s="4" t="s">
        <v>50</v>
      </c>
      <c r="Z76" s="4" t="s">
        <v>50</v>
      </c>
      <c r="AA76" s="4" t="s">
        <v>2419</v>
      </c>
      <c r="AD76" s="4" t="s">
        <v>676</v>
      </c>
      <c r="AG76" s="5"/>
      <c r="AH76" s="4" t="s">
        <v>2408</v>
      </c>
      <c r="AJ76" s="4" t="s">
        <v>38</v>
      </c>
      <c r="AK76" s="117">
        <f>IF(N76="NTD",1,VLOOKUP(X76,'8.匯率'!O:Q,2,FALSE))</f>
        <v>1</v>
      </c>
      <c r="AL76" s="204">
        <f t="shared" si="1"/>
        <v>100000</v>
      </c>
      <c r="AM76" s="117" t="str">
        <f>VLOOKUP(AJ76,'關係企業(人)'!A:C,3,FALSE)</f>
        <v>緯創資通股份有限公司</v>
      </c>
    </row>
    <row r="77" spans="1:39">
      <c r="A77" s="4" t="s">
        <v>47</v>
      </c>
      <c r="B77" s="4" t="s">
        <v>1110</v>
      </c>
      <c r="C77" s="4" t="s">
        <v>2403</v>
      </c>
      <c r="D77" s="4" t="s">
        <v>2404</v>
      </c>
      <c r="E77" s="5">
        <v>45653</v>
      </c>
      <c r="F77" s="5">
        <v>45678</v>
      </c>
      <c r="G77" s="4" t="s">
        <v>2489</v>
      </c>
      <c r="H77" s="4" t="s">
        <v>679</v>
      </c>
      <c r="I77" s="4" t="s">
        <v>2410</v>
      </c>
      <c r="J77" s="4" t="s">
        <v>769</v>
      </c>
      <c r="K77" s="4" t="s">
        <v>2411</v>
      </c>
      <c r="L77" s="4" t="s">
        <v>2412</v>
      </c>
      <c r="M77" s="12">
        <v>155000</v>
      </c>
      <c r="N77" s="4" t="s">
        <v>48</v>
      </c>
      <c r="O77" s="12">
        <v>155000</v>
      </c>
      <c r="P77" s="4" t="s">
        <v>48</v>
      </c>
      <c r="Q77" s="4" t="s">
        <v>682</v>
      </c>
      <c r="R77" s="4" t="s">
        <v>53</v>
      </c>
      <c r="X77" s="4" t="s">
        <v>50</v>
      </c>
      <c r="Z77" s="4" t="s">
        <v>50</v>
      </c>
      <c r="AA77" s="4" t="s">
        <v>2419</v>
      </c>
      <c r="AD77" s="4" t="s">
        <v>676</v>
      </c>
      <c r="AG77" s="5"/>
      <c r="AH77" s="4" t="s">
        <v>2408</v>
      </c>
      <c r="AJ77" s="4" t="s">
        <v>38</v>
      </c>
      <c r="AK77" s="117">
        <f>IF(N77="NTD",1,VLOOKUP(X77,'8.匯率'!O:Q,2,FALSE))</f>
        <v>1</v>
      </c>
      <c r="AL77" s="204">
        <f t="shared" si="1"/>
        <v>155000</v>
      </c>
      <c r="AM77" s="117" t="str">
        <f>VLOOKUP(AJ77,'關係企業(人)'!A:C,3,FALSE)</f>
        <v>緯創資通股份有限公司</v>
      </c>
    </row>
    <row r="78" spans="1:39">
      <c r="A78" s="4" t="s">
        <v>47</v>
      </c>
      <c r="B78" s="4" t="s">
        <v>1111</v>
      </c>
      <c r="C78" s="4" t="s">
        <v>2403</v>
      </c>
      <c r="D78" s="4" t="s">
        <v>2404</v>
      </c>
      <c r="E78" s="5">
        <v>45653</v>
      </c>
      <c r="F78" s="5">
        <v>45678</v>
      </c>
      <c r="G78" s="4" t="s">
        <v>2490</v>
      </c>
      <c r="H78" s="4" t="s">
        <v>679</v>
      </c>
      <c r="I78" s="4" t="s">
        <v>2410</v>
      </c>
      <c r="J78" s="4" t="s">
        <v>770</v>
      </c>
      <c r="K78" s="4" t="s">
        <v>2411</v>
      </c>
      <c r="L78" s="4" t="s">
        <v>2412</v>
      </c>
      <c r="M78" s="12">
        <v>100000</v>
      </c>
      <c r="N78" s="4" t="s">
        <v>48</v>
      </c>
      <c r="O78" s="12">
        <v>100000</v>
      </c>
      <c r="P78" s="4" t="s">
        <v>48</v>
      </c>
      <c r="Q78" s="4" t="s">
        <v>682</v>
      </c>
      <c r="R78" s="4" t="s">
        <v>53</v>
      </c>
      <c r="X78" s="4" t="s">
        <v>50</v>
      </c>
      <c r="Z78" s="4" t="s">
        <v>50</v>
      </c>
      <c r="AA78" s="4" t="s">
        <v>2419</v>
      </c>
      <c r="AD78" s="4" t="s">
        <v>676</v>
      </c>
      <c r="AG78" s="5"/>
      <c r="AH78" s="4" t="s">
        <v>2408</v>
      </c>
      <c r="AJ78" s="4" t="s">
        <v>38</v>
      </c>
      <c r="AK78" s="117">
        <f>IF(N78="NTD",1,VLOOKUP(X78,'8.匯率'!O:Q,2,FALSE))</f>
        <v>1</v>
      </c>
      <c r="AL78" s="204">
        <f t="shared" si="1"/>
        <v>100000</v>
      </c>
      <c r="AM78" s="117" t="str">
        <f>VLOOKUP(AJ78,'關係企業(人)'!A:C,3,FALSE)</f>
        <v>緯創資通股份有限公司</v>
      </c>
    </row>
    <row r="79" spans="1:39">
      <c r="A79" s="4" t="s">
        <v>47</v>
      </c>
      <c r="B79" s="4" t="s">
        <v>1112</v>
      </c>
      <c r="C79" s="4" t="s">
        <v>2403</v>
      </c>
      <c r="D79" s="4" t="s">
        <v>2404</v>
      </c>
      <c r="E79" s="5">
        <v>45653</v>
      </c>
      <c r="F79" s="5">
        <v>45678</v>
      </c>
      <c r="G79" s="4" t="s">
        <v>2491</v>
      </c>
      <c r="H79" s="4" t="s">
        <v>679</v>
      </c>
      <c r="I79" s="4" t="s">
        <v>2410</v>
      </c>
      <c r="J79" s="4" t="s">
        <v>771</v>
      </c>
      <c r="K79" s="4" t="s">
        <v>2411</v>
      </c>
      <c r="L79" s="4" t="s">
        <v>2412</v>
      </c>
      <c r="M79" s="12">
        <v>110000</v>
      </c>
      <c r="N79" s="4" t="s">
        <v>48</v>
      </c>
      <c r="O79" s="12">
        <v>110000</v>
      </c>
      <c r="P79" s="4" t="s">
        <v>48</v>
      </c>
      <c r="Q79" s="4" t="s">
        <v>682</v>
      </c>
      <c r="R79" s="4" t="s">
        <v>53</v>
      </c>
      <c r="X79" s="4" t="s">
        <v>50</v>
      </c>
      <c r="Z79" s="4" t="s">
        <v>50</v>
      </c>
      <c r="AA79" s="4" t="s">
        <v>2419</v>
      </c>
      <c r="AD79" s="4" t="s">
        <v>676</v>
      </c>
      <c r="AG79" s="5"/>
      <c r="AH79" s="4" t="s">
        <v>2408</v>
      </c>
      <c r="AJ79" s="4" t="s">
        <v>38</v>
      </c>
      <c r="AK79" s="117">
        <f>IF(N79="NTD",1,VLOOKUP(X79,'8.匯率'!O:Q,2,FALSE))</f>
        <v>1</v>
      </c>
      <c r="AL79" s="204">
        <f t="shared" si="1"/>
        <v>110000</v>
      </c>
      <c r="AM79" s="117" t="str">
        <f>VLOOKUP(AJ79,'關係企業(人)'!A:C,3,FALSE)</f>
        <v>緯創資通股份有限公司</v>
      </c>
    </row>
    <row r="80" spans="1:39">
      <c r="A80" s="4" t="s">
        <v>47</v>
      </c>
      <c r="B80" s="4" t="s">
        <v>1113</v>
      </c>
      <c r="C80" s="4" t="s">
        <v>2403</v>
      </c>
      <c r="D80" s="4" t="s">
        <v>2404</v>
      </c>
      <c r="E80" s="5">
        <v>45653</v>
      </c>
      <c r="F80" s="5">
        <v>45678</v>
      </c>
      <c r="G80" s="4" t="s">
        <v>2492</v>
      </c>
      <c r="H80" s="4" t="s">
        <v>679</v>
      </c>
      <c r="I80" s="4" t="s">
        <v>2410</v>
      </c>
      <c r="J80" s="4" t="s">
        <v>772</v>
      </c>
      <c r="K80" s="4" t="s">
        <v>2411</v>
      </c>
      <c r="L80" s="4" t="s">
        <v>2412</v>
      </c>
      <c r="M80" s="12">
        <v>110000</v>
      </c>
      <c r="N80" s="4" t="s">
        <v>48</v>
      </c>
      <c r="O80" s="12">
        <v>110000</v>
      </c>
      <c r="P80" s="4" t="s">
        <v>48</v>
      </c>
      <c r="Q80" s="4" t="s">
        <v>682</v>
      </c>
      <c r="R80" s="4" t="s">
        <v>53</v>
      </c>
      <c r="X80" s="4" t="s">
        <v>50</v>
      </c>
      <c r="Z80" s="4" t="s">
        <v>50</v>
      </c>
      <c r="AA80" s="4" t="s">
        <v>2419</v>
      </c>
      <c r="AD80" s="4" t="s">
        <v>676</v>
      </c>
      <c r="AG80" s="5"/>
      <c r="AH80" s="4" t="s">
        <v>2408</v>
      </c>
      <c r="AJ80" s="4" t="s">
        <v>38</v>
      </c>
      <c r="AK80" s="117">
        <f>IF(N80="NTD",1,VLOOKUP(X80,'8.匯率'!O:Q,2,FALSE))</f>
        <v>1</v>
      </c>
      <c r="AL80" s="204">
        <f t="shared" si="1"/>
        <v>110000</v>
      </c>
      <c r="AM80" s="117" t="str">
        <f>VLOOKUP(AJ80,'關係企業(人)'!A:C,3,FALSE)</f>
        <v>緯創資通股份有限公司</v>
      </c>
    </row>
    <row r="81" spans="1:39">
      <c r="A81" s="4" t="s">
        <v>47</v>
      </c>
      <c r="B81" s="4" t="s">
        <v>1114</v>
      </c>
      <c r="C81" s="4" t="s">
        <v>2403</v>
      </c>
      <c r="D81" s="4" t="s">
        <v>2404</v>
      </c>
      <c r="E81" s="5">
        <v>45653</v>
      </c>
      <c r="F81" s="5">
        <v>45678</v>
      </c>
      <c r="G81" s="4" t="s">
        <v>2493</v>
      </c>
      <c r="H81" s="4" t="s">
        <v>679</v>
      </c>
      <c r="I81" s="4" t="s">
        <v>2410</v>
      </c>
      <c r="J81" s="4" t="s">
        <v>774</v>
      </c>
      <c r="K81" s="4" t="s">
        <v>2411</v>
      </c>
      <c r="L81" s="4" t="s">
        <v>2412</v>
      </c>
      <c r="M81" s="12">
        <v>125442</v>
      </c>
      <c r="N81" s="4" t="s">
        <v>48</v>
      </c>
      <c r="O81" s="12">
        <v>125442</v>
      </c>
      <c r="P81" s="4" t="s">
        <v>48</v>
      </c>
      <c r="Q81" s="4" t="s">
        <v>682</v>
      </c>
      <c r="R81" s="4" t="s">
        <v>53</v>
      </c>
      <c r="X81" s="4" t="s">
        <v>50</v>
      </c>
      <c r="Z81" s="4" t="s">
        <v>50</v>
      </c>
      <c r="AA81" s="4" t="s">
        <v>2419</v>
      </c>
      <c r="AD81" s="4" t="s">
        <v>676</v>
      </c>
      <c r="AG81" s="5"/>
      <c r="AH81" s="4" t="s">
        <v>2408</v>
      </c>
      <c r="AJ81" s="4" t="s">
        <v>38</v>
      </c>
      <c r="AK81" s="117">
        <f>IF(N81="NTD",1,VLOOKUP(X81,'8.匯率'!O:Q,2,FALSE))</f>
        <v>1</v>
      </c>
      <c r="AL81" s="204">
        <f t="shared" si="1"/>
        <v>125442</v>
      </c>
      <c r="AM81" s="117" t="str">
        <f>VLOOKUP(AJ81,'關係企業(人)'!A:C,3,FALSE)</f>
        <v>緯創資通股份有限公司</v>
      </c>
    </row>
    <row r="82" spans="1:39">
      <c r="A82" s="4" t="s">
        <v>47</v>
      </c>
      <c r="B82" s="4" t="s">
        <v>1115</v>
      </c>
      <c r="C82" s="4" t="s">
        <v>2403</v>
      </c>
      <c r="D82" s="4" t="s">
        <v>2404</v>
      </c>
      <c r="E82" s="5">
        <v>45653</v>
      </c>
      <c r="F82" s="5">
        <v>45678</v>
      </c>
      <c r="G82" s="4" t="s">
        <v>2494</v>
      </c>
      <c r="H82" s="4" t="s">
        <v>679</v>
      </c>
      <c r="I82" s="4" t="s">
        <v>2410</v>
      </c>
      <c r="J82" s="4" t="s">
        <v>775</v>
      </c>
      <c r="K82" s="4" t="s">
        <v>2411</v>
      </c>
      <c r="L82" s="4" t="s">
        <v>2412</v>
      </c>
      <c r="M82" s="12">
        <v>138000</v>
      </c>
      <c r="N82" s="4" t="s">
        <v>48</v>
      </c>
      <c r="O82" s="12">
        <v>138000</v>
      </c>
      <c r="P82" s="4" t="s">
        <v>48</v>
      </c>
      <c r="Q82" s="4" t="s">
        <v>682</v>
      </c>
      <c r="R82" s="4" t="s">
        <v>53</v>
      </c>
      <c r="X82" s="4" t="s">
        <v>50</v>
      </c>
      <c r="Z82" s="4" t="s">
        <v>50</v>
      </c>
      <c r="AA82" s="4" t="s">
        <v>2419</v>
      </c>
      <c r="AD82" s="4" t="s">
        <v>676</v>
      </c>
      <c r="AG82" s="5"/>
      <c r="AH82" s="4" t="s">
        <v>2408</v>
      </c>
      <c r="AJ82" s="4" t="s">
        <v>38</v>
      </c>
      <c r="AK82" s="117">
        <f>IF(N82="NTD",1,VLOOKUP(X82,'8.匯率'!O:Q,2,FALSE))</f>
        <v>1</v>
      </c>
      <c r="AL82" s="204">
        <f t="shared" si="1"/>
        <v>138000</v>
      </c>
      <c r="AM82" s="117" t="str">
        <f>VLOOKUP(AJ82,'關係企業(人)'!A:C,3,FALSE)</f>
        <v>緯創資通股份有限公司</v>
      </c>
    </row>
    <row r="83" spans="1:39">
      <c r="A83" s="4" t="s">
        <v>47</v>
      </c>
      <c r="B83" s="4" t="s">
        <v>1116</v>
      </c>
      <c r="C83" s="4" t="s">
        <v>2403</v>
      </c>
      <c r="D83" s="4" t="s">
        <v>2404</v>
      </c>
      <c r="E83" s="5">
        <v>45653</v>
      </c>
      <c r="F83" s="5">
        <v>45678</v>
      </c>
      <c r="G83" s="4" t="s">
        <v>2495</v>
      </c>
      <c r="H83" s="4" t="s">
        <v>679</v>
      </c>
      <c r="I83" s="4" t="s">
        <v>2410</v>
      </c>
      <c r="J83" s="4" t="s">
        <v>776</v>
      </c>
      <c r="K83" s="4" t="s">
        <v>2411</v>
      </c>
      <c r="L83" s="4" t="s">
        <v>2412</v>
      </c>
      <c r="M83" s="12">
        <v>99990</v>
      </c>
      <c r="N83" s="4" t="s">
        <v>48</v>
      </c>
      <c r="O83" s="12">
        <v>99990</v>
      </c>
      <c r="P83" s="4" t="s">
        <v>48</v>
      </c>
      <c r="Q83" s="4" t="s">
        <v>682</v>
      </c>
      <c r="R83" s="4" t="s">
        <v>53</v>
      </c>
      <c r="X83" s="4" t="s">
        <v>50</v>
      </c>
      <c r="Z83" s="4" t="s">
        <v>50</v>
      </c>
      <c r="AA83" s="4" t="s">
        <v>2419</v>
      </c>
      <c r="AD83" s="4" t="s">
        <v>676</v>
      </c>
      <c r="AG83" s="5"/>
      <c r="AH83" s="4" t="s">
        <v>2408</v>
      </c>
      <c r="AJ83" s="4" t="s">
        <v>38</v>
      </c>
      <c r="AK83" s="117">
        <f>IF(N83="NTD",1,VLOOKUP(X83,'8.匯率'!O:Q,2,FALSE))</f>
        <v>1</v>
      </c>
      <c r="AL83" s="204">
        <f t="shared" si="1"/>
        <v>99990</v>
      </c>
      <c r="AM83" s="117" t="str">
        <f>VLOOKUP(AJ83,'關係企業(人)'!A:C,3,FALSE)</f>
        <v>緯創資通股份有限公司</v>
      </c>
    </row>
    <row r="84" spans="1:39">
      <c r="A84" s="4" t="s">
        <v>47</v>
      </c>
      <c r="B84" s="4" t="s">
        <v>1117</v>
      </c>
      <c r="C84" s="4" t="s">
        <v>2403</v>
      </c>
      <c r="D84" s="4" t="s">
        <v>2404</v>
      </c>
      <c r="E84" s="5">
        <v>45653</v>
      </c>
      <c r="F84" s="5">
        <v>45678</v>
      </c>
      <c r="G84" s="4" t="s">
        <v>2496</v>
      </c>
      <c r="H84" s="4" t="s">
        <v>679</v>
      </c>
      <c r="I84" s="4" t="s">
        <v>2410</v>
      </c>
      <c r="J84" s="4" t="s">
        <v>777</v>
      </c>
      <c r="K84" s="4" t="s">
        <v>2411</v>
      </c>
      <c r="L84" s="4" t="s">
        <v>2412</v>
      </c>
      <c r="M84" s="12">
        <v>131735</v>
      </c>
      <c r="N84" s="4" t="s">
        <v>48</v>
      </c>
      <c r="O84" s="12">
        <v>131735</v>
      </c>
      <c r="P84" s="4" t="s">
        <v>48</v>
      </c>
      <c r="Q84" s="4" t="s">
        <v>682</v>
      </c>
      <c r="R84" s="4" t="s">
        <v>53</v>
      </c>
      <c r="X84" s="4" t="s">
        <v>50</v>
      </c>
      <c r="Z84" s="4" t="s">
        <v>50</v>
      </c>
      <c r="AA84" s="4" t="s">
        <v>2419</v>
      </c>
      <c r="AD84" s="4" t="s">
        <v>676</v>
      </c>
      <c r="AG84" s="5"/>
      <c r="AH84" s="4" t="s">
        <v>2408</v>
      </c>
      <c r="AJ84" s="4" t="s">
        <v>38</v>
      </c>
      <c r="AK84" s="117">
        <f>IF(N84="NTD",1,VLOOKUP(X84,'8.匯率'!O:Q,2,FALSE))</f>
        <v>1</v>
      </c>
      <c r="AL84" s="204">
        <f t="shared" si="1"/>
        <v>131735</v>
      </c>
      <c r="AM84" s="117" t="str">
        <f>VLOOKUP(AJ84,'關係企業(人)'!A:C,3,FALSE)</f>
        <v>緯創資通股份有限公司</v>
      </c>
    </row>
    <row r="85" spans="1:39">
      <c r="A85" s="4" t="s">
        <v>47</v>
      </c>
      <c r="B85" s="4" t="s">
        <v>1118</v>
      </c>
      <c r="C85" s="4" t="s">
        <v>2403</v>
      </c>
      <c r="D85" s="4" t="s">
        <v>2404</v>
      </c>
      <c r="E85" s="5">
        <v>45653</v>
      </c>
      <c r="F85" s="5">
        <v>45678</v>
      </c>
      <c r="G85" s="4" t="s">
        <v>2497</v>
      </c>
      <c r="H85" s="4" t="s">
        <v>679</v>
      </c>
      <c r="I85" s="4" t="s">
        <v>2410</v>
      </c>
      <c r="J85" s="4" t="s">
        <v>778</v>
      </c>
      <c r="K85" s="4" t="s">
        <v>2411</v>
      </c>
      <c r="L85" s="4" t="s">
        <v>2412</v>
      </c>
      <c r="M85" s="12">
        <v>131735</v>
      </c>
      <c r="N85" s="4" t="s">
        <v>48</v>
      </c>
      <c r="O85" s="12">
        <v>131735</v>
      </c>
      <c r="P85" s="4" t="s">
        <v>48</v>
      </c>
      <c r="Q85" s="4" t="s">
        <v>682</v>
      </c>
      <c r="R85" s="4" t="s">
        <v>53</v>
      </c>
      <c r="X85" s="4" t="s">
        <v>50</v>
      </c>
      <c r="Z85" s="4" t="s">
        <v>50</v>
      </c>
      <c r="AA85" s="4" t="s">
        <v>2419</v>
      </c>
      <c r="AD85" s="4" t="s">
        <v>676</v>
      </c>
      <c r="AG85" s="5"/>
      <c r="AH85" s="4" t="s">
        <v>2408</v>
      </c>
      <c r="AJ85" s="4" t="s">
        <v>38</v>
      </c>
      <c r="AK85" s="117">
        <f>IF(N85="NTD",1,VLOOKUP(X85,'8.匯率'!O:Q,2,FALSE))</f>
        <v>1</v>
      </c>
      <c r="AL85" s="204">
        <f t="shared" si="1"/>
        <v>131735</v>
      </c>
      <c r="AM85" s="117" t="str">
        <f>VLOOKUP(AJ85,'關係企業(人)'!A:C,3,FALSE)</f>
        <v>緯創資通股份有限公司</v>
      </c>
    </row>
    <row r="86" spans="1:39">
      <c r="A86" s="4" t="s">
        <v>47</v>
      </c>
      <c r="B86" s="4" t="s">
        <v>1119</v>
      </c>
      <c r="C86" s="4" t="s">
        <v>2403</v>
      </c>
      <c r="D86" s="4" t="s">
        <v>2404</v>
      </c>
      <c r="E86" s="5">
        <v>45653</v>
      </c>
      <c r="F86" s="5">
        <v>45678</v>
      </c>
      <c r="G86" s="4" t="s">
        <v>2498</v>
      </c>
      <c r="H86" s="4" t="s">
        <v>679</v>
      </c>
      <c r="I86" s="4" t="s">
        <v>2410</v>
      </c>
      <c r="J86" s="4" t="s">
        <v>731</v>
      </c>
      <c r="K86" s="4" t="s">
        <v>2411</v>
      </c>
      <c r="L86" s="4" t="s">
        <v>2412</v>
      </c>
      <c r="M86" s="12">
        <v>85008</v>
      </c>
      <c r="N86" s="4" t="s">
        <v>48</v>
      </c>
      <c r="O86" s="12">
        <v>85008</v>
      </c>
      <c r="P86" s="4" t="s">
        <v>48</v>
      </c>
      <c r="Q86" s="4" t="s">
        <v>681</v>
      </c>
      <c r="R86" s="4" t="s">
        <v>54</v>
      </c>
      <c r="X86" s="4" t="s">
        <v>50</v>
      </c>
      <c r="Z86" s="4" t="s">
        <v>50</v>
      </c>
      <c r="AA86" s="4" t="s">
        <v>2419</v>
      </c>
      <c r="AD86" s="4" t="s">
        <v>676</v>
      </c>
      <c r="AG86" s="5"/>
      <c r="AH86" s="4" t="s">
        <v>2408</v>
      </c>
      <c r="AJ86" s="4" t="s">
        <v>38</v>
      </c>
      <c r="AK86" s="117">
        <f>IF(N86="NTD",1,VLOOKUP(X86,'8.匯率'!O:Q,2,FALSE))</f>
        <v>1</v>
      </c>
      <c r="AL86" s="204">
        <f t="shared" si="1"/>
        <v>85008</v>
      </c>
      <c r="AM86" s="117" t="str">
        <f>VLOOKUP(AJ86,'關係企業(人)'!A:C,3,FALSE)</f>
        <v>緯創資通股份有限公司</v>
      </c>
    </row>
    <row r="87" spans="1:39">
      <c r="A87" s="4" t="s">
        <v>47</v>
      </c>
      <c r="B87" s="4" t="s">
        <v>1120</v>
      </c>
      <c r="C87" s="4" t="s">
        <v>2403</v>
      </c>
      <c r="D87" s="4" t="s">
        <v>2404</v>
      </c>
      <c r="E87" s="5">
        <v>45653</v>
      </c>
      <c r="F87" s="5">
        <v>45678</v>
      </c>
      <c r="G87" s="4" t="s">
        <v>2499</v>
      </c>
      <c r="H87" s="4" t="s">
        <v>679</v>
      </c>
      <c r="I87" s="4" t="s">
        <v>2410</v>
      </c>
      <c r="J87" s="4" t="s">
        <v>732</v>
      </c>
      <c r="K87" s="4" t="s">
        <v>2411</v>
      </c>
      <c r="L87" s="4" t="s">
        <v>2412</v>
      </c>
      <c r="M87" s="12">
        <v>99990</v>
      </c>
      <c r="N87" s="4" t="s">
        <v>48</v>
      </c>
      <c r="O87" s="12">
        <v>99990</v>
      </c>
      <c r="P87" s="4" t="s">
        <v>48</v>
      </c>
      <c r="Q87" s="4" t="s">
        <v>681</v>
      </c>
      <c r="R87" s="4" t="s">
        <v>54</v>
      </c>
      <c r="X87" s="4" t="s">
        <v>50</v>
      </c>
      <c r="Z87" s="4" t="s">
        <v>50</v>
      </c>
      <c r="AA87" s="4" t="s">
        <v>2419</v>
      </c>
      <c r="AD87" s="4" t="s">
        <v>676</v>
      </c>
      <c r="AG87" s="5"/>
      <c r="AH87" s="4" t="s">
        <v>2408</v>
      </c>
      <c r="AJ87" s="4" t="s">
        <v>38</v>
      </c>
      <c r="AK87" s="117">
        <f>IF(N87="NTD",1,VLOOKUP(X87,'8.匯率'!O:Q,2,FALSE))</f>
        <v>1</v>
      </c>
      <c r="AL87" s="204">
        <f t="shared" si="1"/>
        <v>99990</v>
      </c>
      <c r="AM87" s="117" t="str">
        <f>VLOOKUP(AJ87,'關係企業(人)'!A:C,3,FALSE)</f>
        <v>緯創資通股份有限公司</v>
      </c>
    </row>
    <row r="88" spans="1:39">
      <c r="A88" s="4" t="s">
        <v>47</v>
      </c>
      <c r="B88" s="4" t="s">
        <v>1121</v>
      </c>
      <c r="C88" s="4" t="s">
        <v>2403</v>
      </c>
      <c r="D88" s="4" t="s">
        <v>2404</v>
      </c>
      <c r="E88" s="5">
        <v>45653</v>
      </c>
      <c r="F88" s="5">
        <v>45678</v>
      </c>
      <c r="G88" s="4" t="s">
        <v>2500</v>
      </c>
      <c r="H88" s="4" t="s">
        <v>679</v>
      </c>
      <c r="I88" s="4" t="s">
        <v>2410</v>
      </c>
      <c r="J88" s="4" t="s">
        <v>733</v>
      </c>
      <c r="K88" s="4" t="s">
        <v>2411</v>
      </c>
      <c r="L88" s="4" t="s">
        <v>2412</v>
      </c>
      <c r="M88" s="12">
        <v>131735</v>
      </c>
      <c r="N88" s="4" t="s">
        <v>48</v>
      </c>
      <c r="O88" s="12">
        <v>131735</v>
      </c>
      <c r="P88" s="4" t="s">
        <v>48</v>
      </c>
      <c r="Q88" s="4" t="s">
        <v>681</v>
      </c>
      <c r="R88" s="4" t="s">
        <v>54</v>
      </c>
      <c r="X88" s="4" t="s">
        <v>50</v>
      </c>
      <c r="Z88" s="4" t="s">
        <v>50</v>
      </c>
      <c r="AA88" s="4" t="s">
        <v>2419</v>
      </c>
      <c r="AD88" s="4" t="s">
        <v>676</v>
      </c>
      <c r="AG88" s="5"/>
      <c r="AH88" s="4" t="s">
        <v>2408</v>
      </c>
      <c r="AJ88" s="4" t="s">
        <v>38</v>
      </c>
      <c r="AK88" s="117">
        <f>IF(N88="NTD",1,VLOOKUP(X88,'8.匯率'!O:Q,2,FALSE))</f>
        <v>1</v>
      </c>
      <c r="AL88" s="204">
        <f t="shared" si="1"/>
        <v>131735</v>
      </c>
      <c r="AM88" s="117" t="str">
        <f>VLOOKUP(AJ88,'關係企業(人)'!A:C,3,FALSE)</f>
        <v>緯創資通股份有限公司</v>
      </c>
    </row>
    <row r="89" spans="1:39">
      <c r="A89" s="4" t="s">
        <v>47</v>
      </c>
      <c r="B89" s="4" t="s">
        <v>1122</v>
      </c>
      <c r="C89" s="4" t="s">
        <v>2403</v>
      </c>
      <c r="D89" s="4" t="s">
        <v>2404</v>
      </c>
      <c r="E89" s="5">
        <v>45653</v>
      </c>
      <c r="F89" s="5">
        <v>45678</v>
      </c>
      <c r="G89" s="4" t="s">
        <v>2501</v>
      </c>
      <c r="H89" s="4" t="s">
        <v>679</v>
      </c>
      <c r="I89" s="4" t="s">
        <v>2410</v>
      </c>
      <c r="J89" s="4" t="s">
        <v>734</v>
      </c>
      <c r="K89" s="4" t="s">
        <v>2411</v>
      </c>
      <c r="L89" s="4" t="s">
        <v>2412</v>
      </c>
      <c r="M89" s="12">
        <v>69552</v>
      </c>
      <c r="N89" s="4" t="s">
        <v>48</v>
      </c>
      <c r="O89" s="12">
        <v>69552</v>
      </c>
      <c r="P89" s="4" t="s">
        <v>48</v>
      </c>
      <c r="Q89" s="4" t="s">
        <v>681</v>
      </c>
      <c r="R89" s="4" t="s">
        <v>54</v>
      </c>
      <c r="X89" s="4" t="s">
        <v>50</v>
      </c>
      <c r="Z89" s="4" t="s">
        <v>50</v>
      </c>
      <c r="AA89" s="4" t="s">
        <v>2419</v>
      </c>
      <c r="AD89" s="4" t="s">
        <v>676</v>
      </c>
      <c r="AG89" s="5"/>
      <c r="AH89" s="4" t="s">
        <v>2408</v>
      </c>
      <c r="AJ89" s="4" t="s">
        <v>38</v>
      </c>
      <c r="AK89" s="117">
        <f>IF(N89="NTD",1,VLOOKUP(X89,'8.匯率'!O:Q,2,FALSE))</f>
        <v>1</v>
      </c>
      <c r="AL89" s="204">
        <f t="shared" si="1"/>
        <v>69552</v>
      </c>
      <c r="AM89" s="117" t="str">
        <f>VLOOKUP(AJ89,'關係企業(人)'!A:C,3,FALSE)</f>
        <v>緯創資通股份有限公司</v>
      </c>
    </row>
    <row r="90" spans="1:39">
      <c r="A90" s="4" t="s">
        <v>47</v>
      </c>
      <c r="B90" s="4" t="s">
        <v>1123</v>
      </c>
      <c r="C90" s="4" t="s">
        <v>2403</v>
      </c>
      <c r="D90" s="4" t="s">
        <v>2404</v>
      </c>
      <c r="E90" s="5">
        <v>45653</v>
      </c>
      <c r="F90" s="5">
        <v>45678</v>
      </c>
      <c r="G90" s="4" t="s">
        <v>2502</v>
      </c>
      <c r="H90" s="4" t="s">
        <v>679</v>
      </c>
      <c r="I90" s="4" t="s">
        <v>2410</v>
      </c>
      <c r="J90" s="4" t="s">
        <v>735</v>
      </c>
      <c r="K90" s="4" t="s">
        <v>2411</v>
      </c>
      <c r="L90" s="4" t="s">
        <v>2412</v>
      </c>
      <c r="M90" s="12">
        <v>90000</v>
      </c>
      <c r="N90" s="4" t="s">
        <v>48</v>
      </c>
      <c r="O90" s="12">
        <v>90000</v>
      </c>
      <c r="P90" s="4" t="s">
        <v>48</v>
      </c>
      <c r="Q90" s="4" t="s">
        <v>681</v>
      </c>
      <c r="R90" s="4" t="s">
        <v>54</v>
      </c>
      <c r="X90" s="4" t="s">
        <v>50</v>
      </c>
      <c r="Z90" s="4" t="s">
        <v>50</v>
      </c>
      <c r="AA90" s="4" t="s">
        <v>2419</v>
      </c>
      <c r="AD90" s="4" t="s">
        <v>676</v>
      </c>
      <c r="AG90" s="5"/>
      <c r="AH90" s="4" t="s">
        <v>2408</v>
      </c>
      <c r="AJ90" s="4" t="s">
        <v>38</v>
      </c>
      <c r="AK90" s="117">
        <f>IF(N90="NTD",1,VLOOKUP(X90,'8.匯率'!O:Q,2,FALSE))</f>
        <v>1</v>
      </c>
      <c r="AL90" s="204">
        <f t="shared" si="1"/>
        <v>90000</v>
      </c>
      <c r="AM90" s="117" t="str">
        <f>VLOOKUP(AJ90,'關係企業(人)'!A:C,3,FALSE)</f>
        <v>緯創資通股份有限公司</v>
      </c>
    </row>
    <row r="91" spans="1:39">
      <c r="A91" s="4" t="s">
        <v>47</v>
      </c>
      <c r="B91" s="4" t="s">
        <v>1124</v>
      </c>
      <c r="C91" s="4" t="s">
        <v>2403</v>
      </c>
      <c r="D91" s="4" t="s">
        <v>2404</v>
      </c>
      <c r="E91" s="5">
        <v>45653</v>
      </c>
      <c r="F91" s="5">
        <v>45678</v>
      </c>
      <c r="G91" s="4" t="s">
        <v>2503</v>
      </c>
      <c r="H91" s="4" t="s">
        <v>679</v>
      </c>
      <c r="I91" s="4" t="s">
        <v>2410</v>
      </c>
      <c r="J91" s="4" t="s">
        <v>736</v>
      </c>
      <c r="K91" s="4" t="s">
        <v>2411</v>
      </c>
      <c r="L91" s="4" t="s">
        <v>2412</v>
      </c>
      <c r="M91" s="12">
        <v>97493</v>
      </c>
      <c r="N91" s="4" t="s">
        <v>48</v>
      </c>
      <c r="O91" s="12">
        <v>97493</v>
      </c>
      <c r="P91" s="4" t="s">
        <v>48</v>
      </c>
      <c r="Q91" s="4" t="s">
        <v>681</v>
      </c>
      <c r="R91" s="4" t="s">
        <v>54</v>
      </c>
      <c r="X91" s="4" t="s">
        <v>50</v>
      </c>
      <c r="Z91" s="4" t="s">
        <v>50</v>
      </c>
      <c r="AA91" s="4" t="s">
        <v>2419</v>
      </c>
      <c r="AD91" s="4" t="s">
        <v>676</v>
      </c>
      <c r="AG91" s="5"/>
      <c r="AH91" s="4" t="s">
        <v>2408</v>
      </c>
      <c r="AJ91" s="4" t="s">
        <v>38</v>
      </c>
      <c r="AK91" s="117">
        <f>IF(N91="NTD",1,VLOOKUP(X91,'8.匯率'!O:Q,2,FALSE))</f>
        <v>1</v>
      </c>
      <c r="AL91" s="204">
        <f t="shared" si="1"/>
        <v>97493</v>
      </c>
      <c r="AM91" s="117" t="str">
        <f>VLOOKUP(AJ91,'關係企業(人)'!A:C,3,FALSE)</f>
        <v>緯創資通股份有限公司</v>
      </c>
    </row>
    <row r="92" spans="1:39">
      <c r="A92" s="4" t="s">
        <v>47</v>
      </c>
      <c r="B92" s="4" t="s">
        <v>1125</v>
      </c>
      <c r="C92" s="4" t="s">
        <v>2403</v>
      </c>
      <c r="D92" s="4" t="s">
        <v>2404</v>
      </c>
      <c r="E92" s="5">
        <v>45653</v>
      </c>
      <c r="F92" s="5">
        <v>45678</v>
      </c>
      <c r="G92" s="4" t="s">
        <v>2504</v>
      </c>
      <c r="H92" s="4" t="s">
        <v>679</v>
      </c>
      <c r="I92" s="4" t="s">
        <v>2410</v>
      </c>
      <c r="J92" s="4" t="s">
        <v>737</v>
      </c>
      <c r="K92" s="4" t="s">
        <v>2411</v>
      </c>
      <c r="L92" s="4" t="s">
        <v>2412</v>
      </c>
      <c r="M92" s="12">
        <v>137213</v>
      </c>
      <c r="N92" s="4" t="s">
        <v>48</v>
      </c>
      <c r="O92" s="12">
        <v>137213</v>
      </c>
      <c r="P92" s="4" t="s">
        <v>48</v>
      </c>
      <c r="Q92" s="4" t="s">
        <v>681</v>
      </c>
      <c r="R92" s="4" t="s">
        <v>54</v>
      </c>
      <c r="X92" s="4" t="s">
        <v>50</v>
      </c>
      <c r="Z92" s="4" t="s">
        <v>50</v>
      </c>
      <c r="AA92" s="4" t="s">
        <v>2419</v>
      </c>
      <c r="AD92" s="4" t="s">
        <v>676</v>
      </c>
      <c r="AG92" s="5"/>
      <c r="AH92" s="4" t="s">
        <v>2408</v>
      </c>
      <c r="AJ92" s="4" t="s">
        <v>38</v>
      </c>
      <c r="AK92" s="117">
        <f>IF(N92="NTD",1,VLOOKUP(X92,'8.匯率'!O:Q,2,FALSE))</f>
        <v>1</v>
      </c>
      <c r="AL92" s="204">
        <f t="shared" si="1"/>
        <v>137213</v>
      </c>
      <c r="AM92" s="117" t="str">
        <f>VLOOKUP(AJ92,'關係企業(人)'!A:C,3,FALSE)</f>
        <v>緯創資通股份有限公司</v>
      </c>
    </row>
    <row r="93" spans="1:39">
      <c r="A93" s="4" t="s">
        <v>47</v>
      </c>
      <c r="B93" s="4" t="s">
        <v>1126</v>
      </c>
      <c r="C93" s="4" t="s">
        <v>2403</v>
      </c>
      <c r="D93" s="4" t="s">
        <v>2404</v>
      </c>
      <c r="E93" s="5">
        <v>45653</v>
      </c>
      <c r="F93" s="5">
        <v>45678</v>
      </c>
      <c r="G93" s="4" t="s">
        <v>2505</v>
      </c>
      <c r="H93" s="4" t="s">
        <v>679</v>
      </c>
      <c r="I93" s="4" t="s">
        <v>2410</v>
      </c>
      <c r="J93" s="4" t="s">
        <v>738</v>
      </c>
      <c r="K93" s="4" t="s">
        <v>2411</v>
      </c>
      <c r="L93" s="4" t="s">
        <v>2412</v>
      </c>
      <c r="M93" s="12">
        <v>104995</v>
      </c>
      <c r="N93" s="4" t="s">
        <v>48</v>
      </c>
      <c r="O93" s="12">
        <v>104995</v>
      </c>
      <c r="P93" s="4" t="s">
        <v>48</v>
      </c>
      <c r="Q93" s="4" t="s">
        <v>681</v>
      </c>
      <c r="R93" s="4" t="s">
        <v>54</v>
      </c>
      <c r="X93" s="4" t="s">
        <v>50</v>
      </c>
      <c r="Z93" s="4" t="s">
        <v>50</v>
      </c>
      <c r="AA93" s="4" t="s">
        <v>2419</v>
      </c>
      <c r="AD93" s="4" t="s">
        <v>676</v>
      </c>
      <c r="AG93" s="5"/>
      <c r="AH93" s="4" t="s">
        <v>2408</v>
      </c>
      <c r="AJ93" s="4" t="s">
        <v>38</v>
      </c>
      <c r="AK93" s="117">
        <f>IF(N93="NTD",1,VLOOKUP(X93,'8.匯率'!O:Q,2,FALSE))</f>
        <v>1</v>
      </c>
      <c r="AL93" s="204">
        <f t="shared" si="1"/>
        <v>104995</v>
      </c>
      <c r="AM93" s="117" t="str">
        <f>VLOOKUP(AJ93,'關係企業(人)'!A:C,3,FALSE)</f>
        <v>緯創資通股份有限公司</v>
      </c>
    </row>
    <row r="94" spans="1:39">
      <c r="A94" s="4" t="s">
        <v>47</v>
      </c>
      <c r="B94" s="4" t="s">
        <v>1127</v>
      </c>
      <c r="C94" s="4" t="s">
        <v>2403</v>
      </c>
      <c r="D94" s="4" t="s">
        <v>2404</v>
      </c>
      <c r="E94" s="5">
        <v>45653</v>
      </c>
      <c r="F94" s="5">
        <v>45678</v>
      </c>
      <c r="G94" s="4" t="s">
        <v>2506</v>
      </c>
      <c r="H94" s="4" t="s">
        <v>679</v>
      </c>
      <c r="I94" s="4" t="s">
        <v>2410</v>
      </c>
      <c r="J94" s="4" t="s">
        <v>739</v>
      </c>
      <c r="K94" s="4" t="s">
        <v>2411</v>
      </c>
      <c r="L94" s="4" t="s">
        <v>2412</v>
      </c>
      <c r="M94" s="12">
        <v>131721</v>
      </c>
      <c r="N94" s="4" t="s">
        <v>48</v>
      </c>
      <c r="O94" s="12">
        <v>131721</v>
      </c>
      <c r="P94" s="4" t="s">
        <v>48</v>
      </c>
      <c r="Q94" s="4" t="s">
        <v>681</v>
      </c>
      <c r="R94" s="4" t="s">
        <v>54</v>
      </c>
      <c r="X94" s="4" t="s">
        <v>50</v>
      </c>
      <c r="Z94" s="4" t="s">
        <v>50</v>
      </c>
      <c r="AA94" s="4" t="s">
        <v>2419</v>
      </c>
      <c r="AD94" s="4" t="s">
        <v>676</v>
      </c>
      <c r="AG94" s="5"/>
      <c r="AH94" s="4" t="s">
        <v>2408</v>
      </c>
      <c r="AJ94" s="4" t="s">
        <v>38</v>
      </c>
      <c r="AK94" s="117">
        <f>IF(N94="NTD",1,VLOOKUP(X94,'8.匯率'!O:Q,2,FALSE))</f>
        <v>1</v>
      </c>
      <c r="AL94" s="204">
        <f t="shared" si="1"/>
        <v>131721</v>
      </c>
      <c r="AM94" s="117" t="str">
        <f>VLOOKUP(AJ94,'關係企業(人)'!A:C,3,FALSE)</f>
        <v>緯創資通股份有限公司</v>
      </c>
    </row>
    <row r="95" spans="1:39">
      <c r="A95" s="4" t="s">
        <v>47</v>
      </c>
      <c r="B95" s="4" t="s">
        <v>1128</v>
      </c>
      <c r="C95" s="4" t="s">
        <v>2403</v>
      </c>
      <c r="D95" s="4" t="s">
        <v>2404</v>
      </c>
      <c r="E95" s="5">
        <v>45653</v>
      </c>
      <c r="F95" s="5">
        <v>45678</v>
      </c>
      <c r="G95" s="4" t="s">
        <v>2507</v>
      </c>
      <c r="H95" s="4" t="s">
        <v>679</v>
      </c>
      <c r="I95" s="4" t="s">
        <v>2410</v>
      </c>
      <c r="J95" s="4" t="s">
        <v>740</v>
      </c>
      <c r="K95" s="4" t="s">
        <v>2411</v>
      </c>
      <c r="L95" s="4" t="s">
        <v>2412</v>
      </c>
      <c r="M95" s="12">
        <v>131721</v>
      </c>
      <c r="N95" s="4" t="s">
        <v>48</v>
      </c>
      <c r="O95" s="12">
        <v>131721</v>
      </c>
      <c r="P95" s="4" t="s">
        <v>48</v>
      </c>
      <c r="Q95" s="4" t="s">
        <v>681</v>
      </c>
      <c r="R95" s="4" t="s">
        <v>54</v>
      </c>
      <c r="X95" s="4" t="s">
        <v>50</v>
      </c>
      <c r="Z95" s="4" t="s">
        <v>50</v>
      </c>
      <c r="AA95" s="4" t="s">
        <v>2419</v>
      </c>
      <c r="AD95" s="4" t="s">
        <v>676</v>
      </c>
      <c r="AG95" s="5"/>
      <c r="AH95" s="4" t="s">
        <v>2408</v>
      </c>
      <c r="AJ95" s="4" t="s">
        <v>38</v>
      </c>
      <c r="AK95" s="117">
        <f>IF(N95="NTD",1,VLOOKUP(X95,'8.匯率'!O:Q,2,FALSE))</f>
        <v>1</v>
      </c>
      <c r="AL95" s="204">
        <f t="shared" si="1"/>
        <v>131721</v>
      </c>
      <c r="AM95" s="117" t="str">
        <f>VLOOKUP(AJ95,'關係企業(人)'!A:C,3,FALSE)</f>
        <v>緯創資通股份有限公司</v>
      </c>
    </row>
    <row r="96" spans="1:39">
      <c r="A96" s="4" t="s">
        <v>47</v>
      </c>
      <c r="B96" s="4" t="s">
        <v>1129</v>
      </c>
      <c r="C96" s="4" t="s">
        <v>2403</v>
      </c>
      <c r="D96" s="4" t="s">
        <v>2404</v>
      </c>
      <c r="E96" s="5">
        <v>45653</v>
      </c>
      <c r="F96" s="5">
        <v>45678</v>
      </c>
      <c r="G96" s="4" t="s">
        <v>2508</v>
      </c>
      <c r="H96" s="4" t="s">
        <v>679</v>
      </c>
      <c r="I96" s="4" t="s">
        <v>2410</v>
      </c>
      <c r="J96" s="4" t="s">
        <v>741</v>
      </c>
      <c r="K96" s="4" t="s">
        <v>2411</v>
      </c>
      <c r="L96" s="4" t="s">
        <v>2412</v>
      </c>
      <c r="M96" s="12">
        <v>107492</v>
      </c>
      <c r="N96" s="4" t="s">
        <v>48</v>
      </c>
      <c r="O96" s="12">
        <v>107492</v>
      </c>
      <c r="P96" s="4" t="s">
        <v>48</v>
      </c>
      <c r="Q96" s="4" t="s">
        <v>681</v>
      </c>
      <c r="R96" s="4" t="s">
        <v>54</v>
      </c>
      <c r="X96" s="4" t="s">
        <v>50</v>
      </c>
      <c r="Z96" s="4" t="s">
        <v>50</v>
      </c>
      <c r="AA96" s="4" t="s">
        <v>2419</v>
      </c>
      <c r="AD96" s="4" t="s">
        <v>676</v>
      </c>
      <c r="AG96" s="5"/>
      <c r="AH96" s="4" t="s">
        <v>2408</v>
      </c>
      <c r="AJ96" s="4" t="s">
        <v>38</v>
      </c>
      <c r="AK96" s="117">
        <f>IF(N96="NTD",1,VLOOKUP(X96,'8.匯率'!O:Q,2,FALSE))</f>
        <v>1</v>
      </c>
      <c r="AL96" s="204">
        <f t="shared" si="1"/>
        <v>107492</v>
      </c>
      <c r="AM96" s="117" t="str">
        <f>VLOOKUP(AJ96,'關係企業(人)'!A:C,3,FALSE)</f>
        <v>緯創資通股份有限公司</v>
      </c>
    </row>
    <row r="97" spans="1:39">
      <c r="A97" s="4" t="s">
        <v>47</v>
      </c>
      <c r="B97" s="4" t="s">
        <v>1130</v>
      </c>
      <c r="C97" s="4" t="s">
        <v>2403</v>
      </c>
      <c r="D97" s="4" t="s">
        <v>2404</v>
      </c>
      <c r="E97" s="5">
        <v>45653</v>
      </c>
      <c r="F97" s="5">
        <v>45678</v>
      </c>
      <c r="G97" s="4" t="s">
        <v>2509</v>
      </c>
      <c r="H97" s="4" t="s">
        <v>679</v>
      </c>
      <c r="I97" s="4" t="s">
        <v>2410</v>
      </c>
      <c r="J97" s="4" t="s">
        <v>742</v>
      </c>
      <c r="K97" s="4" t="s">
        <v>2411</v>
      </c>
      <c r="L97" s="4" t="s">
        <v>2412</v>
      </c>
      <c r="M97" s="12">
        <v>138000</v>
      </c>
      <c r="N97" s="4" t="s">
        <v>48</v>
      </c>
      <c r="O97" s="12">
        <v>138000</v>
      </c>
      <c r="P97" s="4" t="s">
        <v>48</v>
      </c>
      <c r="Q97" s="4" t="s">
        <v>681</v>
      </c>
      <c r="R97" s="4" t="s">
        <v>54</v>
      </c>
      <c r="X97" s="4" t="s">
        <v>50</v>
      </c>
      <c r="Z97" s="4" t="s">
        <v>50</v>
      </c>
      <c r="AA97" s="4" t="s">
        <v>2419</v>
      </c>
      <c r="AD97" s="4" t="s">
        <v>676</v>
      </c>
      <c r="AG97" s="5"/>
      <c r="AH97" s="4" t="s">
        <v>2408</v>
      </c>
      <c r="AJ97" s="4" t="s">
        <v>38</v>
      </c>
      <c r="AK97" s="117">
        <f>IF(N97="NTD",1,VLOOKUP(X97,'8.匯率'!O:Q,2,FALSE))</f>
        <v>1</v>
      </c>
      <c r="AL97" s="204">
        <f t="shared" si="1"/>
        <v>138000</v>
      </c>
      <c r="AM97" s="117" t="str">
        <f>VLOOKUP(AJ97,'關係企業(人)'!A:C,3,FALSE)</f>
        <v>緯創資通股份有限公司</v>
      </c>
    </row>
    <row r="98" spans="1:39">
      <c r="A98" s="4" t="s">
        <v>47</v>
      </c>
      <c r="B98" s="4" t="s">
        <v>1131</v>
      </c>
      <c r="C98" s="4" t="s">
        <v>2403</v>
      </c>
      <c r="D98" s="4" t="s">
        <v>2404</v>
      </c>
      <c r="E98" s="5">
        <v>45653</v>
      </c>
      <c r="F98" s="5">
        <v>45678</v>
      </c>
      <c r="G98" s="4" t="s">
        <v>2510</v>
      </c>
      <c r="H98" s="4" t="s">
        <v>679</v>
      </c>
      <c r="I98" s="4" t="s">
        <v>2410</v>
      </c>
      <c r="J98" s="4" t="s">
        <v>743</v>
      </c>
      <c r="K98" s="4" t="s">
        <v>2411</v>
      </c>
      <c r="L98" s="4" t="s">
        <v>2412</v>
      </c>
      <c r="M98" s="12">
        <v>110000</v>
      </c>
      <c r="N98" s="4" t="s">
        <v>48</v>
      </c>
      <c r="O98" s="12">
        <v>110000</v>
      </c>
      <c r="P98" s="4" t="s">
        <v>48</v>
      </c>
      <c r="Q98" s="4" t="s">
        <v>681</v>
      </c>
      <c r="R98" s="4" t="s">
        <v>54</v>
      </c>
      <c r="X98" s="4" t="s">
        <v>50</v>
      </c>
      <c r="Z98" s="4" t="s">
        <v>50</v>
      </c>
      <c r="AA98" s="4" t="s">
        <v>2419</v>
      </c>
      <c r="AD98" s="4" t="s">
        <v>676</v>
      </c>
      <c r="AG98" s="5"/>
      <c r="AH98" s="4" t="s">
        <v>2408</v>
      </c>
      <c r="AJ98" s="4" t="s">
        <v>38</v>
      </c>
      <c r="AK98" s="117">
        <f>IF(N98="NTD",1,VLOOKUP(X98,'8.匯率'!O:Q,2,FALSE))</f>
        <v>1</v>
      </c>
      <c r="AL98" s="204">
        <f t="shared" si="1"/>
        <v>110000</v>
      </c>
      <c r="AM98" s="117" t="str">
        <f>VLOOKUP(AJ98,'關係企業(人)'!A:C,3,FALSE)</f>
        <v>緯創資通股份有限公司</v>
      </c>
    </row>
    <row r="99" spans="1:39">
      <c r="A99" s="4" t="s">
        <v>47</v>
      </c>
      <c r="B99" s="4" t="s">
        <v>1132</v>
      </c>
      <c r="C99" s="4" t="s">
        <v>2403</v>
      </c>
      <c r="D99" s="4" t="s">
        <v>2404</v>
      </c>
      <c r="E99" s="5">
        <v>45653</v>
      </c>
      <c r="F99" s="5">
        <v>45678</v>
      </c>
      <c r="G99" s="4" t="s">
        <v>2511</v>
      </c>
      <c r="H99" s="4" t="s">
        <v>679</v>
      </c>
      <c r="I99" s="4" t="s">
        <v>2410</v>
      </c>
      <c r="J99" s="4" t="s">
        <v>744</v>
      </c>
      <c r="K99" s="4" t="s">
        <v>2411</v>
      </c>
      <c r="L99" s="4" t="s">
        <v>2412</v>
      </c>
      <c r="M99" s="12">
        <v>94996</v>
      </c>
      <c r="N99" s="4" t="s">
        <v>48</v>
      </c>
      <c r="O99" s="12">
        <v>94996</v>
      </c>
      <c r="P99" s="4" t="s">
        <v>48</v>
      </c>
      <c r="Q99" s="4" t="s">
        <v>681</v>
      </c>
      <c r="R99" s="4" t="s">
        <v>54</v>
      </c>
      <c r="X99" s="4" t="s">
        <v>50</v>
      </c>
      <c r="Z99" s="4" t="s">
        <v>50</v>
      </c>
      <c r="AA99" s="4" t="s">
        <v>2419</v>
      </c>
      <c r="AD99" s="4" t="s">
        <v>676</v>
      </c>
      <c r="AG99" s="5"/>
      <c r="AH99" s="4" t="s">
        <v>2408</v>
      </c>
      <c r="AJ99" s="4" t="s">
        <v>38</v>
      </c>
      <c r="AK99" s="117">
        <f>IF(N99="NTD",1,VLOOKUP(X99,'8.匯率'!O:Q,2,FALSE))</f>
        <v>1</v>
      </c>
      <c r="AL99" s="204">
        <f t="shared" si="1"/>
        <v>94996</v>
      </c>
      <c r="AM99" s="117" t="str">
        <f>VLOOKUP(AJ99,'關係企業(人)'!A:C,3,FALSE)</f>
        <v>緯創資通股份有限公司</v>
      </c>
    </row>
    <row r="100" spans="1:39">
      <c r="A100" s="4" t="s">
        <v>47</v>
      </c>
      <c r="B100" s="4" t="s">
        <v>1133</v>
      </c>
      <c r="C100" s="4" t="s">
        <v>2403</v>
      </c>
      <c r="D100" s="4" t="s">
        <v>2404</v>
      </c>
      <c r="E100" s="5">
        <v>45653</v>
      </c>
      <c r="F100" s="5">
        <v>45678</v>
      </c>
      <c r="G100" s="4" t="s">
        <v>2512</v>
      </c>
      <c r="H100" s="4" t="s">
        <v>679</v>
      </c>
      <c r="I100" s="4" t="s">
        <v>2410</v>
      </c>
      <c r="J100" s="4" t="s">
        <v>745</v>
      </c>
      <c r="K100" s="4" t="s">
        <v>2411</v>
      </c>
      <c r="L100" s="4" t="s">
        <v>2412</v>
      </c>
      <c r="M100" s="12">
        <v>131749</v>
      </c>
      <c r="N100" s="4" t="s">
        <v>48</v>
      </c>
      <c r="O100" s="12">
        <v>131749</v>
      </c>
      <c r="P100" s="4" t="s">
        <v>48</v>
      </c>
      <c r="Q100" s="4" t="s">
        <v>681</v>
      </c>
      <c r="R100" s="4" t="s">
        <v>54</v>
      </c>
      <c r="X100" s="4" t="s">
        <v>50</v>
      </c>
      <c r="Z100" s="4" t="s">
        <v>50</v>
      </c>
      <c r="AA100" s="4" t="s">
        <v>2419</v>
      </c>
      <c r="AD100" s="4" t="s">
        <v>676</v>
      </c>
      <c r="AG100" s="5"/>
      <c r="AH100" s="4" t="s">
        <v>2408</v>
      </c>
      <c r="AJ100" s="4" t="s">
        <v>38</v>
      </c>
      <c r="AK100" s="117">
        <f>IF(N100="NTD",1,VLOOKUP(X100,'8.匯率'!O:Q,2,FALSE))</f>
        <v>1</v>
      </c>
      <c r="AL100" s="204">
        <f t="shared" si="1"/>
        <v>131749</v>
      </c>
      <c r="AM100" s="117" t="str">
        <f>VLOOKUP(AJ100,'關係企業(人)'!A:C,3,FALSE)</f>
        <v>緯創資通股份有限公司</v>
      </c>
    </row>
    <row r="101" spans="1:39">
      <c r="A101" s="4" t="s">
        <v>47</v>
      </c>
      <c r="B101" s="4" t="s">
        <v>1134</v>
      </c>
      <c r="C101" s="4" t="s">
        <v>2403</v>
      </c>
      <c r="D101" s="4" t="s">
        <v>2404</v>
      </c>
      <c r="E101" s="5">
        <v>45653</v>
      </c>
      <c r="F101" s="5">
        <v>45678</v>
      </c>
      <c r="G101" s="4" t="s">
        <v>2513</v>
      </c>
      <c r="H101" s="4" t="s">
        <v>679</v>
      </c>
      <c r="I101" s="4" t="s">
        <v>2410</v>
      </c>
      <c r="J101" s="4" t="s">
        <v>746</v>
      </c>
      <c r="K101" s="4" t="s">
        <v>2411</v>
      </c>
      <c r="L101" s="4" t="s">
        <v>2412</v>
      </c>
      <c r="M101" s="12">
        <v>110000</v>
      </c>
      <c r="N101" s="4" t="s">
        <v>48</v>
      </c>
      <c r="O101" s="12">
        <v>110000</v>
      </c>
      <c r="P101" s="4" t="s">
        <v>48</v>
      </c>
      <c r="Q101" s="4" t="s">
        <v>681</v>
      </c>
      <c r="R101" s="4" t="s">
        <v>54</v>
      </c>
      <c r="X101" s="4" t="s">
        <v>50</v>
      </c>
      <c r="Z101" s="4" t="s">
        <v>50</v>
      </c>
      <c r="AA101" s="4" t="s">
        <v>2419</v>
      </c>
      <c r="AD101" s="4" t="s">
        <v>676</v>
      </c>
      <c r="AG101" s="5"/>
      <c r="AH101" s="4" t="s">
        <v>2408</v>
      </c>
      <c r="AJ101" s="4" t="s">
        <v>38</v>
      </c>
      <c r="AK101" s="117">
        <f>IF(N101="NTD",1,VLOOKUP(X101,'8.匯率'!O:Q,2,FALSE))</f>
        <v>1</v>
      </c>
      <c r="AL101" s="204">
        <f t="shared" si="1"/>
        <v>110000</v>
      </c>
      <c r="AM101" s="117" t="str">
        <f>VLOOKUP(AJ101,'關係企業(人)'!A:C,3,FALSE)</f>
        <v>緯創資通股份有限公司</v>
      </c>
    </row>
    <row r="102" spans="1:39">
      <c r="A102" s="4" t="s">
        <v>47</v>
      </c>
      <c r="B102" s="4" t="s">
        <v>1135</v>
      </c>
      <c r="C102" s="4" t="s">
        <v>2403</v>
      </c>
      <c r="D102" s="4" t="s">
        <v>2404</v>
      </c>
      <c r="E102" s="5">
        <v>45653</v>
      </c>
      <c r="F102" s="5">
        <v>45678</v>
      </c>
      <c r="G102" s="4" t="s">
        <v>2514</v>
      </c>
      <c r="H102" s="4" t="s">
        <v>679</v>
      </c>
      <c r="I102" s="4" t="s">
        <v>2410</v>
      </c>
      <c r="J102" s="4" t="s">
        <v>747</v>
      </c>
      <c r="K102" s="4" t="s">
        <v>2411</v>
      </c>
      <c r="L102" s="4" t="s">
        <v>2412</v>
      </c>
      <c r="M102" s="12">
        <v>90000</v>
      </c>
      <c r="N102" s="4" t="s">
        <v>48</v>
      </c>
      <c r="O102" s="12">
        <v>90000</v>
      </c>
      <c r="P102" s="4" t="s">
        <v>48</v>
      </c>
      <c r="Q102" s="4" t="s">
        <v>681</v>
      </c>
      <c r="R102" s="4" t="s">
        <v>54</v>
      </c>
      <c r="X102" s="4" t="s">
        <v>50</v>
      </c>
      <c r="Z102" s="4" t="s">
        <v>50</v>
      </c>
      <c r="AA102" s="4" t="s">
        <v>2419</v>
      </c>
      <c r="AD102" s="4" t="s">
        <v>676</v>
      </c>
      <c r="AG102" s="5"/>
      <c r="AH102" s="4" t="s">
        <v>2408</v>
      </c>
      <c r="AJ102" s="4" t="s">
        <v>38</v>
      </c>
      <c r="AK102" s="117">
        <f>IF(N102="NTD",1,VLOOKUP(X102,'8.匯率'!O:Q,2,FALSE))</f>
        <v>1</v>
      </c>
      <c r="AL102" s="204">
        <f t="shared" si="1"/>
        <v>90000</v>
      </c>
      <c r="AM102" s="117" t="str">
        <f>VLOOKUP(AJ102,'關係企業(人)'!A:C,3,FALSE)</f>
        <v>緯創資通股份有限公司</v>
      </c>
    </row>
    <row r="103" spans="1:39">
      <c r="A103" s="4" t="s">
        <v>47</v>
      </c>
      <c r="B103" s="4" t="s">
        <v>1136</v>
      </c>
      <c r="C103" s="4" t="s">
        <v>2403</v>
      </c>
      <c r="D103" s="4" t="s">
        <v>2404</v>
      </c>
      <c r="E103" s="5">
        <v>45653</v>
      </c>
      <c r="F103" s="5">
        <v>45678</v>
      </c>
      <c r="G103" s="4" t="s">
        <v>2515</v>
      </c>
      <c r="H103" s="4" t="s">
        <v>679</v>
      </c>
      <c r="I103" s="4" t="s">
        <v>2410</v>
      </c>
      <c r="J103" s="4" t="s">
        <v>748</v>
      </c>
      <c r="K103" s="4" t="s">
        <v>2411</v>
      </c>
      <c r="L103" s="4" t="s">
        <v>2412</v>
      </c>
      <c r="M103" s="12">
        <v>85923</v>
      </c>
      <c r="N103" s="4" t="s">
        <v>48</v>
      </c>
      <c r="O103" s="12">
        <v>85923</v>
      </c>
      <c r="P103" s="4" t="s">
        <v>48</v>
      </c>
      <c r="Q103" s="4" t="s">
        <v>681</v>
      </c>
      <c r="R103" s="4" t="s">
        <v>54</v>
      </c>
      <c r="X103" s="4" t="s">
        <v>50</v>
      </c>
      <c r="Z103" s="4" t="s">
        <v>50</v>
      </c>
      <c r="AA103" s="4" t="s">
        <v>2419</v>
      </c>
      <c r="AD103" s="4" t="s">
        <v>676</v>
      </c>
      <c r="AG103" s="5"/>
      <c r="AH103" s="4" t="s">
        <v>2408</v>
      </c>
      <c r="AJ103" s="4" t="s">
        <v>38</v>
      </c>
      <c r="AK103" s="117">
        <f>IF(N103="NTD",1,VLOOKUP(X103,'8.匯率'!O:Q,2,FALSE))</f>
        <v>1</v>
      </c>
      <c r="AL103" s="204">
        <f t="shared" si="1"/>
        <v>85923</v>
      </c>
      <c r="AM103" s="117" t="str">
        <f>VLOOKUP(AJ103,'關係企業(人)'!A:C,3,FALSE)</f>
        <v>緯創資通股份有限公司</v>
      </c>
    </row>
    <row r="104" spans="1:39">
      <c r="A104" s="4" t="s">
        <v>47</v>
      </c>
      <c r="B104" s="4" t="s">
        <v>1137</v>
      </c>
      <c r="C104" s="4" t="s">
        <v>2403</v>
      </c>
      <c r="D104" s="4" t="s">
        <v>2404</v>
      </c>
      <c r="E104" s="5">
        <v>45653</v>
      </c>
      <c r="F104" s="5">
        <v>45678</v>
      </c>
      <c r="G104" s="4" t="s">
        <v>2516</v>
      </c>
      <c r="H104" s="4" t="s">
        <v>679</v>
      </c>
      <c r="I104" s="4" t="s">
        <v>2410</v>
      </c>
      <c r="J104" s="4" t="s">
        <v>773</v>
      </c>
      <c r="K104" s="4" t="s">
        <v>2411</v>
      </c>
      <c r="L104" s="4" t="s">
        <v>2412</v>
      </c>
      <c r="M104" s="12">
        <v>89991</v>
      </c>
      <c r="N104" s="4" t="s">
        <v>48</v>
      </c>
      <c r="O104" s="12">
        <v>89991</v>
      </c>
      <c r="P104" s="4" t="s">
        <v>48</v>
      </c>
      <c r="Q104" s="4" t="s">
        <v>682</v>
      </c>
      <c r="R104" s="4" t="s">
        <v>53</v>
      </c>
      <c r="X104" s="4" t="s">
        <v>50</v>
      </c>
      <c r="Z104" s="4" t="s">
        <v>50</v>
      </c>
      <c r="AA104" s="4" t="s">
        <v>2419</v>
      </c>
      <c r="AD104" s="4" t="s">
        <v>676</v>
      </c>
      <c r="AG104" s="5"/>
      <c r="AH104" s="4" t="s">
        <v>2408</v>
      </c>
      <c r="AJ104" s="4" t="s">
        <v>38</v>
      </c>
      <c r="AK104" s="117">
        <f>IF(N104="NTD",1,VLOOKUP(X104,'8.匯率'!O:Q,2,FALSE))</f>
        <v>1</v>
      </c>
      <c r="AL104" s="204">
        <f t="shared" si="1"/>
        <v>89991</v>
      </c>
      <c r="AM104" s="117" t="str">
        <f>VLOOKUP(AJ104,'關係企業(人)'!A:C,3,FALSE)</f>
        <v>緯創資通股份有限公司</v>
      </c>
    </row>
    <row r="105" spans="1:39">
      <c r="A105" s="4" t="s">
        <v>47</v>
      </c>
      <c r="B105" s="4" t="s">
        <v>1138</v>
      </c>
      <c r="C105" s="4" t="s">
        <v>2403</v>
      </c>
      <c r="D105" s="4" t="s">
        <v>2404</v>
      </c>
      <c r="E105" s="5">
        <v>45653</v>
      </c>
      <c r="F105" s="5">
        <v>45678</v>
      </c>
      <c r="G105" s="4" t="s">
        <v>2517</v>
      </c>
      <c r="H105" s="4" t="s">
        <v>679</v>
      </c>
      <c r="I105" s="4" t="s">
        <v>2410</v>
      </c>
      <c r="J105" s="4" t="s">
        <v>749</v>
      </c>
      <c r="K105" s="4" t="s">
        <v>2411</v>
      </c>
      <c r="L105" s="4" t="s">
        <v>2412</v>
      </c>
      <c r="M105" s="12">
        <v>110000</v>
      </c>
      <c r="N105" s="4" t="s">
        <v>48</v>
      </c>
      <c r="O105" s="12">
        <v>110000</v>
      </c>
      <c r="P105" s="4" t="s">
        <v>48</v>
      </c>
      <c r="Q105" s="4" t="s">
        <v>681</v>
      </c>
      <c r="R105" s="4" t="s">
        <v>54</v>
      </c>
      <c r="X105" s="4" t="s">
        <v>50</v>
      </c>
      <c r="Z105" s="4" t="s">
        <v>50</v>
      </c>
      <c r="AA105" s="4" t="s">
        <v>2419</v>
      </c>
      <c r="AD105" s="4" t="s">
        <v>676</v>
      </c>
      <c r="AG105" s="5"/>
      <c r="AH105" s="4" t="s">
        <v>2408</v>
      </c>
      <c r="AJ105" s="4" t="s">
        <v>38</v>
      </c>
      <c r="AK105" s="117">
        <f>IF(N105="NTD",1,VLOOKUP(X105,'8.匯率'!O:Q,2,FALSE))</f>
        <v>1</v>
      </c>
      <c r="AL105" s="204">
        <f t="shared" si="1"/>
        <v>110000</v>
      </c>
      <c r="AM105" s="117" t="str">
        <f>VLOOKUP(AJ105,'關係企業(人)'!A:C,3,FALSE)</f>
        <v>緯創資通股份有限公司</v>
      </c>
    </row>
    <row r="106" spans="1:39">
      <c r="A106" s="4" t="s">
        <v>47</v>
      </c>
      <c r="B106" s="4" t="s">
        <v>1139</v>
      </c>
      <c r="C106" s="4" t="s">
        <v>2403</v>
      </c>
      <c r="D106" s="4" t="s">
        <v>2404</v>
      </c>
      <c r="E106" s="5">
        <v>45653</v>
      </c>
      <c r="F106" s="5">
        <v>45679</v>
      </c>
      <c r="G106" s="4" t="s">
        <v>2518</v>
      </c>
      <c r="H106" s="4" t="s">
        <v>679</v>
      </c>
      <c r="I106" s="4" t="s">
        <v>2410</v>
      </c>
      <c r="J106" s="4" t="s">
        <v>811</v>
      </c>
      <c r="K106" s="4" t="s">
        <v>2411</v>
      </c>
      <c r="L106" s="4" t="s">
        <v>2412</v>
      </c>
      <c r="M106" s="12">
        <v>155000</v>
      </c>
      <c r="N106" s="4" t="s">
        <v>48</v>
      </c>
      <c r="O106" s="12">
        <v>155000</v>
      </c>
      <c r="P106" s="4" t="s">
        <v>48</v>
      </c>
      <c r="Q106" s="4" t="s">
        <v>680</v>
      </c>
      <c r="R106" s="4" t="s">
        <v>698</v>
      </c>
      <c r="X106" s="4" t="s">
        <v>50</v>
      </c>
      <c r="Z106" s="4" t="s">
        <v>50</v>
      </c>
      <c r="AA106" s="4" t="s">
        <v>2419</v>
      </c>
      <c r="AD106" s="4" t="s">
        <v>676</v>
      </c>
      <c r="AG106" s="5"/>
      <c r="AH106" s="4" t="s">
        <v>2408</v>
      </c>
      <c r="AJ106" s="4" t="s">
        <v>38</v>
      </c>
      <c r="AK106" s="117">
        <f>IF(N106="NTD",1,VLOOKUP(X106,'8.匯率'!O:Q,2,FALSE))</f>
        <v>1</v>
      </c>
      <c r="AL106" s="204">
        <f t="shared" si="1"/>
        <v>155000</v>
      </c>
      <c r="AM106" s="117" t="str">
        <f>VLOOKUP(AJ106,'關係企業(人)'!A:C,3,FALSE)</f>
        <v>緯創資通股份有限公司</v>
      </c>
    </row>
    <row r="107" spans="1:39">
      <c r="A107" s="4" t="s">
        <v>47</v>
      </c>
      <c r="B107" s="4" t="s">
        <v>1140</v>
      </c>
      <c r="C107" s="4" t="s">
        <v>2403</v>
      </c>
      <c r="D107" s="4" t="s">
        <v>2404</v>
      </c>
      <c r="E107" s="5">
        <v>45653</v>
      </c>
      <c r="F107" s="5">
        <v>45679</v>
      </c>
      <c r="G107" s="4" t="s">
        <v>2519</v>
      </c>
      <c r="H107" s="4" t="s">
        <v>679</v>
      </c>
      <c r="I107" s="4" t="s">
        <v>2410</v>
      </c>
      <c r="J107" s="4" t="s">
        <v>812</v>
      </c>
      <c r="K107" s="4" t="s">
        <v>2411</v>
      </c>
      <c r="L107" s="4" t="s">
        <v>2412</v>
      </c>
      <c r="M107" s="12">
        <v>155000</v>
      </c>
      <c r="N107" s="4" t="s">
        <v>48</v>
      </c>
      <c r="O107" s="12">
        <v>155000</v>
      </c>
      <c r="P107" s="4" t="s">
        <v>48</v>
      </c>
      <c r="Q107" s="4" t="s">
        <v>680</v>
      </c>
      <c r="R107" s="4" t="s">
        <v>698</v>
      </c>
      <c r="X107" s="4" t="s">
        <v>50</v>
      </c>
      <c r="Z107" s="4" t="s">
        <v>50</v>
      </c>
      <c r="AA107" s="4" t="s">
        <v>2419</v>
      </c>
      <c r="AD107" s="4" t="s">
        <v>676</v>
      </c>
      <c r="AG107" s="5"/>
      <c r="AH107" s="4" t="s">
        <v>2408</v>
      </c>
      <c r="AJ107" s="4" t="s">
        <v>38</v>
      </c>
      <c r="AK107" s="117">
        <f>IF(N107="NTD",1,VLOOKUP(X107,'8.匯率'!O:Q,2,FALSE))</f>
        <v>1</v>
      </c>
      <c r="AL107" s="204">
        <f t="shared" si="1"/>
        <v>155000</v>
      </c>
      <c r="AM107" s="117" t="str">
        <f>VLOOKUP(AJ107,'關係企業(人)'!A:C,3,FALSE)</f>
        <v>緯創資通股份有限公司</v>
      </c>
    </row>
    <row r="108" spans="1:39">
      <c r="A108" s="4" t="s">
        <v>47</v>
      </c>
      <c r="B108" s="4" t="s">
        <v>1141</v>
      </c>
      <c r="C108" s="4" t="s">
        <v>2403</v>
      </c>
      <c r="D108" s="4" t="s">
        <v>2404</v>
      </c>
      <c r="E108" s="5">
        <v>45653</v>
      </c>
      <c r="F108" s="5">
        <v>45679</v>
      </c>
      <c r="G108" s="4" t="s">
        <v>2520</v>
      </c>
      <c r="H108" s="4" t="s">
        <v>679</v>
      </c>
      <c r="I108" s="4" t="s">
        <v>2410</v>
      </c>
      <c r="J108" s="4" t="s">
        <v>813</v>
      </c>
      <c r="K108" s="4" t="s">
        <v>2411</v>
      </c>
      <c r="L108" s="4" t="s">
        <v>2412</v>
      </c>
      <c r="M108" s="12">
        <v>138000</v>
      </c>
      <c r="N108" s="4" t="s">
        <v>48</v>
      </c>
      <c r="O108" s="12">
        <v>138000</v>
      </c>
      <c r="P108" s="4" t="s">
        <v>48</v>
      </c>
      <c r="Q108" s="4" t="s">
        <v>680</v>
      </c>
      <c r="R108" s="4" t="s">
        <v>698</v>
      </c>
      <c r="X108" s="4" t="s">
        <v>50</v>
      </c>
      <c r="Z108" s="4" t="s">
        <v>50</v>
      </c>
      <c r="AA108" s="4" t="s">
        <v>2419</v>
      </c>
      <c r="AD108" s="4" t="s">
        <v>676</v>
      </c>
      <c r="AG108" s="5"/>
      <c r="AH108" s="4" t="s">
        <v>2408</v>
      </c>
      <c r="AJ108" s="4" t="s">
        <v>38</v>
      </c>
      <c r="AK108" s="117">
        <f>IF(N108="NTD",1,VLOOKUP(X108,'8.匯率'!O:Q,2,FALSE))</f>
        <v>1</v>
      </c>
      <c r="AL108" s="204">
        <f t="shared" si="1"/>
        <v>138000</v>
      </c>
      <c r="AM108" s="117" t="str">
        <f>VLOOKUP(AJ108,'關係企業(人)'!A:C,3,FALSE)</f>
        <v>緯創資通股份有限公司</v>
      </c>
    </row>
    <row r="109" spans="1:39">
      <c r="A109" s="4" t="s">
        <v>47</v>
      </c>
      <c r="B109" s="4" t="s">
        <v>1142</v>
      </c>
      <c r="C109" s="4" t="s">
        <v>2403</v>
      </c>
      <c r="D109" s="4" t="s">
        <v>2404</v>
      </c>
      <c r="E109" s="5">
        <v>45653</v>
      </c>
      <c r="F109" s="5">
        <v>45679</v>
      </c>
      <c r="G109" s="4" t="s">
        <v>2521</v>
      </c>
      <c r="H109" s="4" t="s">
        <v>679</v>
      </c>
      <c r="I109" s="4" t="s">
        <v>2410</v>
      </c>
      <c r="J109" s="4" t="s">
        <v>814</v>
      </c>
      <c r="K109" s="4" t="s">
        <v>2411</v>
      </c>
      <c r="L109" s="4" t="s">
        <v>2412</v>
      </c>
      <c r="M109" s="12">
        <v>169901</v>
      </c>
      <c r="N109" s="4" t="s">
        <v>48</v>
      </c>
      <c r="O109" s="12">
        <v>169901</v>
      </c>
      <c r="P109" s="4" t="s">
        <v>48</v>
      </c>
      <c r="Q109" s="4" t="s">
        <v>680</v>
      </c>
      <c r="R109" s="4" t="s">
        <v>698</v>
      </c>
      <c r="X109" s="4" t="s">
        <v>50</v>
      </c>
      <c r="Z109" s="4" t="s">
        <v>50</v>
      </c>
      <c r="AA109" s="4" t="s">
        <v>2419</v>
      </c>
      <c r="AD109" s="4" t="s">
        <v>676</v>
      </c>
      <c r="AG109" s="5"/>
      <c r="AH109" s="4" t="s">
        <v>2408</v>
      </c>
      <c r="AJ109" s="4" t="s">
        <v>38</v>
      </c>
      <c r="AK109" s="117">
        <f>IF(N109="NTD",1,VLOOKUP(X109,'8.匯率'!O:Q,2,FALSE))</f>
        <v>1</v>
      </c>
      <c r="AL109" s="204">
        <f t="shared" si="1"/>
        <v>169901</v>
      </c>
      <c r="AM109" s="117" t="str">
        <f>VLOOKUP(AJ109,'關係企業(人)'!A:C,3,FALSE)</f>
        <v>緯創資通股份有限公司</v>
      </c>
    </row>
    <row r="110" spans="1:39">
      <c r="A110" s="4" t="s">
        <v>47</v>
      </c>
      <c r="B110" s="4" t="s">
        <v>1143</v>
      </c>
      <c r="C110" s="4" t="s">
        <v>2403</v>
      </c>
      <c r="D110" s="4" t="s">
        <v>2404</v>
      </c>
      <c r="E110" s="5">
        <v>45653</v>
      </c>
      <c r="F110" s="5">
        <v>45679</v>
      </c>
      <c r="G110" s="4" t="s">
        <v>2522</v>
      </c>
      <c r="H110" s="4" t="s">
        <v>679</v>
      </c>
      <c r="I110" s="4" t="s">
        <v>2410</v>
      </c>
      <c r="J110" s="4" t="s">
        <v>815</v>
      </c>
      <c r="K110" s="4" t="s">
        <v>2411</v>
      </c>
      <c r="L110" s="4" t="s">
        <v>2412</v>
      </c>
      <c r="M110" s="12">
        <v>155000</v>
      </c>
      <c r="N110" s="4" t="s">
        <v>48</v>
      </c>
      <c r="O110" s="12">
        <v>155000</v>
      </c>
      <c r="P110" s="4" t="s">
        <v>48</v>
      </c>
      <c r="Q110" s="4" t="s">
        <v>680</v>
      </c>
      <c r="R110" s="4" t="s">
        <v>698</v>
      </c>
      <c r="X110" s="4" t="s">
        <v>50</v>
      </c>
      <c r="Z110" s="4" t="s">
        <v>50</v>
      </c>
      <c r="AA110" s="4" t="s">
        <v>2419</v>
      </c>
      <c r="AD110" s="4" t="s">
        <v>676</v>
      </c>
      <c r="AG110" s="5"/>
      <c r="AH110" s="4" t="s">
        <v>2408</v>
      </c>
      <c r="AJ110" s="4" t="s">
        <v>38</v>
      </c>
      <c r="AK110" s="117">
        <f>IF(N110="NTD",1,VLOOKUP(X110,'8.匯率'!O:Q,2,FALSE))</f>
        <v>1</v>
      </c>
      <c r="AL110" s="204">
        <f t="shared" si="1"/>
        <v>155000</v>
      </c>
      <c r="AM110" s="117" t="str">
        <f>VLOOKUP(AJ110,'關係企業(人)'!A:C,3,FALSE)</f>
        <v>緯創資通股份有限公司</v>
      </c>
    </row>
    <row r="111" spans="1:39">
      <c r="A111" s="4" t="s">
        <v>47</v>
      </c>
      <c r="B111" s="4" t="s">
        <v>1144</v>
      </c>
      <c r="C111" s="4" t="s">
        <v>2403</v>
      </c>
      <c r="D111" s="4" t="s">
        <v>2404</v>
      </c>
      <c r="E111" s="5">
        <v>45653</v>
      </c>
      <c r="F111" s="5">
        <v>45679</v>
      </c>
      <c r="G111" s="4" t="s">
        <v>2523</v>
      </c>
      <c r="H111" s="4" t="s">
        <v>679</v>
      </c>
      <c r="I111" s="4" t="s">
        <v>2410</v>
      </c>
      <c r="J111" s="4" t="s">
        <v>816</v>
      </c>
      <c r="K111" s="4" t="s">
        <v>2411</v>
      </c>
      <c r="L111" s="4" t="s">
        <v>2412</v>
      </c>
      <c r="M111" s="12">
        <v>178000</v>
      </c>
      <c r="N111" s="4" t="s">
        <v>48</v>
      </c>
      <c r="O111" s="12">
        <v>178000</v>
      </c>
      <c r="P111" s="4" t="s">
        <v>48</v>
      </c>
      <c r="Q111" s="4" t="s">
        <v>680</v>
      </c>
      <c r="R111" s="4" t="s">
        <v>698</v>
      </c>
      <c r="X111" s="4" t="s">
        <v>50</v>
      </c>
      <c r="Z111" s="4" t="s">
        <v>50</v>
      </c>
      <c r="AA111" s="4" t="s">
        <v>2419</v>
      </c>
      <c r="AD111" s="4" t="s">
        <v>676</v>
      </c>
      <c r="AG111" s="5"/>
      <c r="AH111" s="4" t="s">
        <v>2408</v>
      </c>
      <c r="AJ111" s="4" t="s">
        <v>38</v>
      </c>
      <c r="AK111" s="117">
        <f>IF(N111="NTD",1,VLOOKUP(X111,'8.匯率'!O:Q,2,FALSE))</f>
        <v>1</v>
      </c>
      <c r="AL111" s="204">
        <f t="shared" si="1"/>
        <v>178000</v>
      </c>
      <c r="AM111" s="117" t="str">
        <f>VLOOKUP(AJ111,'關係企業(人)'!A:C,3,FALSE)</f>
        <v>緯創資通股份有限公司</v>
      </c>
    </row>
    <row r="112" spans="1:39">
      <c r="A112" s="4" t="s">
        <v>47</v>
      </c>
      <c r="B112" s="4" t="s">
        <v>1145</v>
      </c>
      <c r="C112" s="4" t="s">
        <v>2403</v>
      </c>
      <c r="D112" s="4" t="s">
        <v>2404</v>
      </c>
      <c r="E112" s="5">
        <v>45653</v>
      </c>
      <c r="F112" s="5">
        <v>45679</v>
      </c>
      <c r="G112" s="4" t="s">
        <v>2524</v>
      </c>
      <c r="H112" s="4" t="s">
        <v>679</v>
      </c>
      <c r="I112" s="4" t="s">
        <v>2410</v>
      </c>
      <c r="J112" s="4" t="s">
        <v>817</v>
      </c>
      <c r="K112" s="4" t="s">
        <v>2411</v>
      </c>
      <c r="L112" s="4" t="s">
        <v>2412</v>
      </c>
      <c r="M112" s="12">
        <v>147963</v>
      </c>
      <c r="N112" s="4" t="s">
        <v>48</v>
      </c>
      <c r="O112" s="12">
        <v>147963</v>
      </c>
      <c r="P112" s="4" t="s">
        <v>48</v>
      </c>
      <c r="Q112" s="4" t="s">
        <v>680</v>
      </c>
      <c r="R112" s="4" t="s">
        <v>698</v>
      </c>
      <c r="X112" s="4" t="s">
        <v>50</v>
      </c>
      <c r="Z112" s="4" t="s">
        <v>50</v>
      </c>
      <c r="AA112" s="4" t="s">
        <v>2419</v>
      </c>
      <c r="AD112" s="4" t="s">
        <v>676</v>
      </c>
      <c r="AG112" s="5"/>
      <c r="AH112" s="4" t="s">
        <v>2408</v>
      </c>
      <c r="AJ112" s="4" t="s">
        <v>38</v>
      </c>
      <c r="AK112" s="117">
        <f>IF(N112="NTD",1,VLOOKUP(X112,'8.匯率'!O:Q,2,FALSE))</f>
        <v>1</v>
      </c>
      <c r="AL112" s="204">
        <f t="shared" si="1"/>
        <v>147963</v>
      </c>
      <c r="AM112" s="117" t="str">
        <f>VLOOKUP(AJ112,'關係企業(人)'!A:C,3,FALSE)</f>
        <v>緯創資通股份有限公司</v>
      </c>
    </row>
    <row r="113" spans="1:39">
      <c r="A113" s="4" t="s">
        <v>47</v>
      </c>
      <c r="B113" s="4" t="s">
        <v>1146</v>
      </c>
      <c r="C113" s="4" t="s">
        <v>2403</v>
      </c>
      <c r="D113" s="4" t="s">
        <v>2404</v>
      </c>
      <c r="E113" s="5">
        <v>45653</v>
      </c>
      <c r="F113" s="5">
        <v>45679</v>
      </c>
      <c r="G113" s="4" t="s">
        <v>2525</v>
      </c>
      <c r="H113" s="4" t="s">
        <v>679</v>
      </c>
      <c r="I113" s="4" t="s">
        <v>2410</v>
      </c>
      <c r="J113" s="4" t="s">
        <v>818</v>
      </c>
      <c r="K113" s="4" t="s">
        <v>2411</v>
      </c>
      <c r="L113" s="4" t="s">
        <v>2412</v>
      </c>
      <c r="M113" s="12">
        <v>147963</v>
      </c>
      <c r="N113" s="4" t="s">
        <v>48</v>
      </c>
      <c r="O113" s="12">
        <v>147963</v>
      </c>
      <c r="P113" s="4" t="s">
        <v>48</v>
      </c>
      <c r="Q113" s="4" t="s">
        <v>680</v>
      </c>
      <c r="R113" s="4" t="s">
        <v>698</v>
      </c>
      <c r="X113" s="4" t="s">
        <v>50</v>
      </c>
      <c r="Z113" s="4" t="s">
        <v>50</v>
      </c>
      <c r="AA113" s="4" t="s">
        <v>2419</v>
      </c>
      <c r="AD113" s="4" t="s">
        <v>676</v>
      </c>
      <c r="AG113" s="5"/>
      <c r="AH113" s="4" t="s">
        <v>2408</v>
      </c>
      <c r="AJ113" s="4" t="s">
        <v>38</v>
      </c>
      <c r="AK113" s="117">
        <f>IF(N113="NTD",1,VLOOKUP(X113,'8.匯率'!O:Q,2,FALSE))</f>
        <v>1</v>
      </c>
      <c r="AL113" s="204">
        <f t="shared" si="1"/>
        <v>147963</v>
      </c>
      <c r="AM113" s="117" t="str">
        <f>VLOOKUP(AJ113,'關係企業(人)'!A:C,3,FALSE)</f>
        <v>緯創資通股份有限公司</v>
      </c>
    </row>
    <row r="114" spans="1:39">
      <c r="A114" s="4" t="s">
        <v>47</v>
      </c>
      <c r="B114" s="4" t="s">
        <v>1147</v>
      </c>
      <c r="C114" s="4" t="s">
        <v>2403</v>
      </c>
      <c r="D114" s="4" t="s">
        <v>2404</v>
      </c>
      <c r="E114" s="5">
        <v>45653</v>
      </c>
      <c r="F114" s="5">
        <v>45679</v>
      </c>
      <c r="G114" s="4" t="s">
        <v>2526</v>
      </c>
      <c r="H114" s="4" t="s">
        <v>679</v>
      </c>
      <c r="I114" s="4" t="s">
        <v>2410</v>
      </c>
      <c r="J114" s="4" t="s">
        <v>823</v>
      </c>
      <c r="K114" s="4" t="s">
        <v>2411</v>
      </c>
      <c r="L114" s="4" t="s">
        <v>2412</v>
      </c>
      <c r="M114" s="12">
        <v>20570</v>
      </c>
      <c r="N114" s="4" t="s">
        <v>48</v>
      </c>
      <c r="O114" s="12">
        <v>20570</v>
      </c>
      <c r="P114" s="4" t="s">
        <v>48</v>
      </c>
      <c r="Q114" s="4" t="s">
        <v>680</v>
      </c>
      <c r="R114" s="4" t="s">
        <v>698</v>
      </c>
      <c r="X114" s="4" t="s">
        <v>50</v>
      </c>
      <c r="Z114" s="4" t="s">
        <v>50</v>
      </c>
      <c r="AA114" s="4" t="s">
        <v>2419</v>
      </c>
      <c r="AD114" s="4" t="s">
        <v>676</v>
      </c>
      <c r="AG114" s="5"/>
      <c r="AH114" s="4" t="s">
        <v>2408</v>
      </c>
      <c r="AJ114" s="4" t="s">
        <v>38</v>
      </c>
      <c r="AK114" s="117">
        <f>IF(N114="NTD",1,VLOOKUP(X114,'8.匯率'!O:Q,2,FALSE))</f>
        <v>1</v>
      </c>
      <c r="AL114" s="204">
        <f t="shared" si="1"/>
        <v>20570</v>
      </c>
      <c r="AM114" s="117" t="str">
        <f>VLOOKUP(AJ114,'關係企業(人)'!A:C,3,FALSE)</f>
        <v>緯創資通股份有限公司</v>
      </c>
    </row>
    <row r="115" spans="1:39">
      <c r="A115" s="4" t="s">
        <v>47</v>
      </c>
      <c r="B115" s="4" t="s">
        <v>1148</v>
      </c>
      <c r="C115" s="4" t="s">
        <v>2403</v>
      </c>
      <c r="D115" s="4" t="s">
        <v>2404</v>
      </c>
      <c r="E115" s="5">
        <v>45653</v>
      </c>
      <c r="F115" s="5">
        <v>45679</v>
      </c>
      <c r="G115" s="4" t="s">
        <v>2527</v>
      </c>
      <c r="H115" s="4" t="s">
        <v>679</v>
      </c>
      <c r="I115" s="4" t="s">
        <v>2410</v>
      </c>
      <c r="J115" s="4" t="s">
        <v>824</v>
      </c>
      <c r="K115" s="4" t="s">
        <v>2411</v>
      </c>
      <c r="L115" s="4" t="s">
        <v>2412</v>
      </c>
      <c r="M115" s="12">
        <v>20629</v>
      </c>
      <c r="N115" s="4" t="s">
        <v>48</v>
      </c>
      <c r="O115" s="12">
        <v>20629</v>
      </c>
      <c r="P115" s="4" t="s">
        <v>48</v>
      </c>
      <c r="Q115" s="4" t="s">
        <v>680</v>
      </c>
      <c r="R115" s="4" t="s">
        <v>698</v>
      </c>
      <c r="X115" s="4" t="s">
        <v>50</v>
      </c>
      <c r="Z115" s="4" t="s">
        <v>50</v>
      </c>
      <c r="AA115" s="4" t="s">
        <v>2419</v>
      </c>
      <c r="AD115" s="4" t="s">
        <v>676</v>
      </c>
      <c r="AG115" s="5"/>
      <c r="AH115" s="4" t="s">
        <v>2408</v>
      </c>
      <c r="AJ115" s="4" t="s">
        <v>38</v>
      </c>
      <c r="AK115" s="117">
        <f>IF(N115="NTD",1,VLOOKUP(X115,'8.匯率'!O:Q,2,FALSE))</f>
        <v>1</v>
      </c>
      <c r="AL115" s="204">
        <f t="shared" si="1"/>
        <v>20629</v>
      </c>
      <c r="AM115" s="117" t="str">
        <f>VLOOKUP(AJ115,'關係企業(人)'!A:C,3,FALSE)</f>
        <v>緯創資通股份有限公司</v>
      </c>
    </row>
    <row r="116" spans="1:39">
      <c r="A116" s="4" t="s">
        <v>47</v>
      </c>
      <c r="B116" s="4" t="s">
        <v>1149</v>
      </c>
      <c r="C116" s="4" t="s">
        <v>2403</v>
      </c>
      <c r="D116" s="4" t="s">
        <v>2404</v>
      </c>
      <c r="E116" s="5">
        <v>45653</v>
      </c>
      <c r="F116" s="5">
        <v>45679</v>
      </c>
      <c r="G116" s="4" t="s">
        <v>2528</v>
      </c>
      <c r="H116" s="4" t="s">
        <v>679</v>
      </c>
      <c r="I116" s="4" t="s">
        <v>2410</v>
      </c>
      <c r="J116" s="4" t="s">
        <v>825</v>
      </c>
      <c r="K116" s="4" t="s">
        <v>2411</v>
      </c>
      <c r="L116" s="4" t="s">
        <v>2412</v>
      </c>
      <c r="M116" s="12">
        <v>4934</v>
      </c>
      <c r="N116" s="4" t="s">
        <v>48</v>
      </c>
      <c r="O116" s="12">
        <v>4934</v>
      </c>
      <c r="P116" s="4" t="s">
        <v>48</v>
      </c>
      <c r="Q116" s="4" t="s">
        <v>680</v>
      </c>
      <c r="R116" s="4" t="s">
        <v>698</v>
      </c>
      <c r="X116" s="4" t="s">
        <v>50</v>
      </c>
      <c r="Z116" s="4" t="s">
        <v>50</v>
      </c>
      <c r="AA116" s="4" t="s">
        <v>2419</v>
      </c>
      <c r="AD116" s="4" t="s">
        <v>676</v>
      </c>
      <c r="AG116" s="5"/>
      <c r="AH116" s="4" t="s">
        <v>2408</v>
      </c>
      <c r="AJ116" s="4" t="s">
        <v>38</v>
      </c>
      <c r="AK116" s="117">
        <f>IF(N116="NTD",1,VLOOKUP(X116,'8.匯率'!O:Q,2,FALSE))</f>
        <v>1</v>
      </c>
      <c r="AL116" s="204">
        <f t="shared" si="1"/>
        <v>4934</v>
      </c>
      <c r="AM116" s="117" t="str">
        <f>VLOOKUP(AJ116,'關係企業(人)'!A:C,3,FALSE)</f>
        <v>緯創資通股份有限公司</v>
      </c>
    </row>
    <row r="117" spans="1:39">
      <c r="A117" s="4" t="s">
        <v>47</v>
      </c>
      <c r="B117" s="4" t="s">
        <v>859</v>
      </c>
      <c r="C117" s="4" t="s">
        <v>2403</v>
      </c>
      <c r="D117" s="4" t="s">
        <v>2404</v>
      </c>
      <c r="E117" s="5">
        <v>45679</v>
      </c>
      <c r="F117" s="5">
        <v>45679</v>
      </c>
      <c r="G117" s="4" t="s">
        <v>1501</v>
      </c>
      <c r="H117" s="4" t="s">
        <v>679</v>
      </c>
      <c r="I117" s="4" t="s">
        <v>2410</v>
      </c>
      <c r="J117" s="4" t="s">
        <v>860</v>
      </c>
      <c r="K117" s="4" t="s">
        <v>2406</v>
      </c>
      <c r="L117" s="4" t="s">
        <v>2407</v>
      </c>
      <c r="M117" s="12">
        <v>-110000</v>
      </c>
      <c r="N117" s="4" t="s">
        <v>48</v>
      </c>
      <c r="O117" s="12">
        <v>-110000</v>
      </c>
      <c r="P117" s="4" t="s">
        <v>48</v>
      </c>
      <c r="Q117" s="4" t="s">
        <v>681</v>
      </c>
      <c r="R117" s="4" t="s">
        <v>54</v>
      </c>
      <c r="X117" s="4" t="s">
        <v>50</v>
      </c>
      <c r="Z117" s="4" t="s">
        <v>50</v>
      </c>
      <c r="AA117" s="4" t="s">
        <v>2419</v>
      </c>
      <c r="AD117" s="4" t="s">
        <v>676</v>
      </c>
      <c r="AG117" s="5"/>
      <c r="AH117" s="4" t="s">
        <v>2408</v>
      </c>
      <c r="AJ117" s="4" t="s">
        <v>38</v>
      </c>
      <c r="AK117" s="117">
        <f>IF(N117="NTD",1,VLOOKUP(X117,'8.匯率'!O:Q,2,FALSE))</f>
        <v>1</v>
      </c>
      <c r="AL117" s="204">
        <f t="shared" si="1"/>
        <v>-110000</v>
      </c>
      <c r="AM117" s="117" t="str">
        <f>VLOOKUP(AJ117,'關係企業(人)'!A:C,3,FALSE)</f>
        <v>緯創資通股份有限公司</v>
      </c>
    </row>
    <row r="118" spans="1:39">
      <c r="A118" s="4" t="s">
        <v>47</v>
      </c>
      <c r="B118" s="4" t="s">
        <v>861</v>
      </c>
      <c r="C118" s="4" t="s">
        <v>2403</v>
      </c>
      <c r="D118" s="4" t="s">
        <v>2404</v>
      </c>
      <c r="E118" s="5">
        <v>45679</v>
      </c>
      <c r="F118" s="5">
        <v>45679</v>
      </c>
      <c r="G118" s="4" t="s">
        <v>1502</v>
      </c>
      <c r="H118" s="4" t="s">
        <v>679</v>
      </c>
      <c r="I118" s="4" t="s">
        <v>2410</v>
      </c>
      <c r="J118" s="4" t="s">
        <v>862</v>
      </c>
      <c r="K118" s="4" t="s">
        <v>2406</v>
      </c>
      <c r="L118" s="4" t="s">
        <v>2407</v>
      </c>
      <c r="M118" s="12">
        <v>-105529</v>
      </c>
      <c r="N118" s="4" t="s">
        <v>48</v>
      </c>
      <c r="O118" s="12">
        <v>-105529</v>
      </c>
      <c r="P118" s="4" t="s">
        <v>48</v>
      </c>
      <c r="Q118" s="4" t="s">
        <v>681</v>
      </c>
      <c r="R118" s="4" t="s">
        <v>54</v>
      </c>
      <c r="X118" s="4" t="s">
        <v>50</v>
      </c>
      <c r="Z118" s="4" t="s">
        <v>50</v>
      </c>
      <c r="AA118" s="4" t="s">
        <v>2419</v>
      </c>
      <c r="AD118" s="4" t="s">
        <v>676</v>
      </c>
      <c r="AG118" s="5"/>
      <c r="AH118" s="4" t="s">
        <v>2408</v>
      </c>
      <c r="AJ118" s="4" t="s">
        <v>38</v>
      </c>
      <c r="AK118" s="117">
        <f>IF(N118="NTD",1,VLOOKUP(X118,'8.匯率'!O:Q,2,FALSE))</f>
        <v>1</v>
      </c>
      <c r="AL118" s="204">
        <f t="shared" si="1"/>
        <v>-105529</v>
      </c>
      <c r="AM118" s="117" t="str">
        <f>VLOOKUP(AJ118,'關係企業(人)'!A:C,3,FALSE)</f>
        <v>緯創資通股份有限公司</v>
      </c>
    </row>
    <row r="119" spans="1:39">
      <c r="A119" s="4" t="s">
        <v>47</v>
      </c>
      <c r="B119" s="4" t="s">
        <v>863</v>
      </c>
      <c r="C119" s="4" t="s">
        <v>2403</v>
      </c>
      <c r="D119" s="4" t="s">
        <v>2404</v>
      </c>
      <c r="E119" s="5">
        <v>45679</v>
      </c>
      <c r="F119" s="5">
        <v>45679</v>
      </c>
      <c r="G119" s="4" t="s">
        <v>1503</v>
      </c>
      <c r="H119" s="4" t="s">
        <v>679</v>
      </c>
      <c r="I119" s="4" t="s">
        <v>2410</v>
      </c>
      <c r="J119" s="4" t="s">
        <v>864</v>
      </c>
      <c r="K119" s="4" t="s">
        <v>2406</v>
      </c>
      <c r="L119" s="4" t="s">
        <v>2407</v>
      </c>
      <c r="M119" s="12">
        <v>-121771</v>
      </c>
      <c r="N119" s="4" t="s">
        <v>48</v>
      </c>
      <c r="O119" s="12">
        <v>-121771</v>
      </c>
      <c r="P119" s="4" t="s">
        <v>48</v>
      </c>
      <c r="Q119" s="4" t="s">
        <v>681</v>
      </c>
      <c r="R119" s="4" t="s">
        <v>54</v>
      </c>
      <c r="X119" s="4" t="s">
        <v>50</v>
      </c>
      <c r="Z119" s="4" t="s">
        <v>50</v>
      </c>
      <c r="AA119" s="4" t="s">
        <v>2419</v>
      </c>
      <c r="AD119" s="4" t="s">
        <v>676</v>
      </c>
      <c r="AG119" s="5"/>
      <c r="AH119" s="4" t="s">
        <v>2408</v>
      </c>
      <c r="AJ119" s="4" t="s">
        <v>38</v>
      </c>
      <c r="AK119" s="117">
        <f>IF(N119="NTD",1,VLOOKUP(X119,'8.匯率'!O:Q,2,FALSE))</f>
        <v>1</v>
      </c>
      <c r="AL119" s="204">
        <f t="shared" si="1"/>
        <v>-121771</v>
      </c>
      <c r="AM119" s="117" t="str">
        <f>VLOOKUP(AJ119,'關係企業(人)'!A:C,3,FALSE)</f>
        <v>緯創資通股份有限公司</v>
      </c>
    </row>
    <row r="120" spans="1:39">
      <c r="A120" s="4" t="s">
        <v>47</v>
      </c>
      <c r="B120" s="4" t="s">
        <v>865</v>
      </c>
      <c r="C120" s="4" t="s">
        <v>2403</v>
      </c>
      <c r="D120" s="4" t="s">
        <v>2404</v>
      </c>
      <c r="E120" s="5">
        <v>45679</v>
      </c>
      <c r="F120" s="5">
        <v>45679</v>
      </c>
      <c r="G120" s="4" t="s">
        <v>1504</v>
      </c>
      <c r="H120" s="4" t="s">
        <v>679</v>
      </c>
      <c r="I120" s="4" t="s">
        <v>2410</v>
      </c>
      <c r="J120" s="4" t="s">
        <v>866</v>
      </c>
      <c r="K120" s="4" t="s">
        <v>2406</v>
      </c>
      <c r="L120" s="4" t="s">
        <v>2407</v>
      </c>
      <c r="M120" s="12">
        <v>-138000</v>
      </c>
      <c r="N120" s="4" t="s">
        <v>48</v>
      </c>
      <c r="O120" s="12">
        <v>-138000</v>
      </c>
      <c r="P120" s="4" t="s">
        <v>48</v>
      </c>
      <c r="Q120" s="4" t="s">
        <v>681</v>
      </c>
      <c r="R120" s="4" t="s">
        <v>54</v>
      </c>
      <c r="X120" s="4" t="s">
        <v>50</v>
      </c>
      <c r="Z120" s="4" t="s">
        <v>50</v>
      </c>
      <c r="AA120" s="4" t="s">
        <v>2419</v>
      </c>
      <c r="AD120" s="4" t="s">
        <v>676</v>
      </c>
      <c r="AG120" s="5"/>
      <c r="AH120" s="4" t="s">
        <v>2408</v>
      </c>
      <c r="AJ120" s="4" t="s">
        <v>38</v>
      </c>
      <c r="AK120" s="117">
        <f>IF(N120="NTD",1,VLOOKUP(X120,'8.匯率'!O:Q,2,FALSE))</f>
        <v>1</v>
      </c>
      <c r="AL120" s="204">
        <f t="shared" si="1"/>
        <v>-138000</v>
      </c>
      <c r="AM120" s="117" t="str">
        <f>VLOOKUP(AJ120,'關係企業(人)'!A:C,3,FALSE)</f>
        <v>緯創資通股份有限公司</v>
      </c>
    </row>
    <row r="121" spans="1:39">
      <c r="A121" s="4" t="s">
        <v>47</v>
      </c>
      <c r="B121" s="4" t="s">
        <v>867</v>
      </c>
      <c r="C121" s="4" t="s">
        <v>2403</v>
      </c>
      <c r="D121" s="4" t="s">
        <v>2404</v>
      </c>
      <c r="E121" s="5">
        <v>45679</v>
      </c>
      <c r="F121" s="5">
        <v>45679</v>
      </c>
      <c r="G121" s="4" t="s">
        <v>1505</v>
      </c>
      <c r="H121" s="4" t="s">
        <v>679</v>
      </c>
      <c r="I121" s="4" t="s">
        <v>2410</v>
      </c>
      <c r="J121" s="4" t="s">
        <v>868</v>
      </c>
      <c r="K121" s="4" t="s">
        <v>2406</v>
      </c>
      <c r="L121" s="4" t="s">
        <v>2407</v>
      </c>
      <c r="M121" s="12">
        <v>-90000</v>
      </c>
      <c r="N121" s="4" t="s">
        <v>48</v>
      </c>
      <c r="O121" s="12">
        <v>-90000</v>
      </c>
      <c r="P121" s="4" t="s">
        <v>48</v>
      </c>
      <c r="Q121" s="4" t="s">
        <v>681</v>
      </c>
      <c r="R121" s="4" t="s">
        <v>54</v>
      </c>
      <c r="X121" s="4" t="s">
        <v>50</v>
      </c>
      <c r="Z121" s="4" t="s">
        <v>50</v>
      </c>
      <c r="AA121" s="4" t="s">
        <v>2419</v>
      </c>
      <c r="AD121" s="4" t="s">
        <v>676</v>
      </c>
      <c r="AG121" s="5"/>
      <c r="AH121" s="4" t="s">
        <v>2408</v>
      </c>
      <c r="AJ121" s="4" t="s">
        <v>38</v>
      </c>
      <c r="AK121" s="117">
        <f>IF(N121="NTD",1,VLOOKUP(X121,'8.匯率'!O:Q,2,FALSE))</f>
        <v>1</v>
      </c>
      <c r="AL121" s="204">
        <f t="shared" si="1"/>
        <v>-90000</v>
      </c>
      <c r="AM121" s="117" t="str">
        <f>VLOOKUP(AJ121,'關係企業(人)'!A:C,3,FALSE)</f>
        <v>緯創資通股份有限公司</v>
      </c>
    </row>
    <row r="122" spans="1:39">
      <c r="A122" s="4" t="s">
        <v>47</v>
      </c>
      <c r="B122" s="4" t="s">
        <v>869</v>
      </c>
      <c r="C122" s="4" t="s">
        <v>2403</v>
      </c>
      <c r="D122" s="4" t="s">
        <v>2404</v>
      </c>
      <c r="E122" s="5">
        <v>45679</v>
      </c>
      <c r="F122" s="5">
        <v>45679</v>
      </c>
      <c r="G122" s="4" t="s">
        <v>1506</v>
      </c>
      <c r="H122" s="4" t="s">
        <v>679</v>
      </c>
      <c r="I122" s="4" t="s">
        <v>2410</v>
      </c>
      <c r="J122" s="4" t="s">
        <v>870</v>
      </c>
      <c r="K122" s="4" t="s">
        <v>2406</v>
      </c>
      <c r="L122" s="4" t="s">
        <v>2407</v>
      </c>
      <c r="M122" s="12">
        <v>-93819</v>
      </c>
      <c r="N122" s="4" t="s">
        <v>48</v>
      </c>
      <c r="O122" s="12">
        <v>-93819</v>
      </c>
      <c r="P122" s="4" t="s">
        <v>48</v>
      </c>
      <c r="Q122" s="4" t="s">
        <v>681</v>
      </c>
      <c r="R122" s="4" t="s">
        <v>54</v>
      </c>
      <c r="X122" s="4" t="s">
        <v>50</v>
      </c>
      <c r="Z122" s="4" t="s">
        <v>50</v>
      </c>
      <c r="AA122" s="4" t="s">
        <v>2419</v>
      </c>
      <c r="AD122" s="4" t="s">
        <v>676</v>
      </c>
      <c r="AG122" s="5"/>
      <c r="AH122" s="4" t="s">
        <v>2408</v>
      </c>
      <c r="AJ122" s="4" t="s">
        <v>38</v>
      </c>
      <c r="AK122" s="117">
        <f>IF(N122="NTD",1,VLOOKUP(X122,'8.匯率'!O:Q,2,FALSE))</f>
        <v>1</v>
      </c>
      <c r="AL122" s="204">
        <f t="shared" si="1"/>
        <v>-93819</v>
      </c>
      <c r="AM122" s="117" t="str">
        <f>VLOOKUP(AJ122,'關係企業(人)'!A:C,3,FALSE)</f>
        <v>緯創資通股份有限公司</v>
      </c>
    </row>
    <row r="123" spans="1:39">
      <c r="A123" s="4" t="s">
        <v>47</v>
      </c>
      <c r="B123" s="4" t="s">
        <v>897</v>
      </c>
      <c r="C123" s="4" t="s">
        <v>2403</v>
      </c>
      <c r="D123" s="4" t="s">
        <v>2404</v>
      </c>
      <c r="E123" s="5">
        <v>45679</v>
      </c>
      <c r="F123" s="5">
        <v>45679</v>
      </c>
      <c r="G123" s="4" t="s">
        <v>1473</v>
      </c>
      <c r="H123" s="4" t="s">
        <v>679</v>
      </c>
      <c r="I123" s="4" t="s">
        <v>2410</v>
      </c>
      <c r="J123" s="4" t="s">
        <v>898</v>
      </c>
      <c r="K123" s="4" t="s">
        <v>2406</v>
      </c>
      <c r="L123" s="4" t="s">
        <v>2407</v>
      </c>
      <c r="M123" s="12">
        <v>-100000</v>
      </c>
      <c r="N123" s="4" t="s">
        <v>48</v>
      </c>
      <c r="O123" s="12">
        <v>-100000</v>
      </c>
      <c r="P123" s="4" t="s">
        <v>48</v>
      </c>
      <c r="Q123" s="4" t="s">
        <v>682</v>
      </c>
      <c r="R123" s="4" t="s">
        <v>53</v>
      </c>
      <c r="X123" s="4" t="s">
        <v>50</v>
      </c>
      <c r="Z123" s="4" t="s">
        <v>50</v>
      </c>
      <c r="AA123" s="4" t="s">
        <v>2419</v>
      </c>
      <c r="AD123" s="4" t="s">
        <v>676</v>
      </c>
      <c r="AG123" s="5"/>
      <c r="AH123" s="4" t="s">
        <v>2408</v>
      </c>
      <c r="AJ123" s="4" t="s">
        <v>38</v>
      </c>
      <c r="AK123" s="117">
        <f>IF(N123="NTD",1,VLOOKUP(X123,'8.匯率'!O:Q,2,FALSE))</f>
        <v>1</v>
      </c>
      <c r="AL123" s="204">
        <f t="shared" si="1"/>
        <v>-100000</v>
      </c>
      <c r="AM123" s="117" t="str">
        <f>VLOOKUP(AJ123,'關係企業(人)'!A:C,3,FALSE)</f>
        <v>緯創資通股份有限公司</v>
      </c>
    </row>
    <row r="124" spans="1:39">
      <c r="A124" s="4" t="s">
        <v>47</v>
      </c>
      <c r="B124" s="4" t="s">
        <v>899</v>
      </c>
      <c r="C124" s="4" t="s">
        <v>2403</v>
      </c>
      <c r="D124" s="4" t="s">
        <v>2404</v>
      </c>
      <c r="E124" s="5">
        <v>45679</v>
      </c>
      <c r="F124" s="5">
        <v>45679</v>
      </c>
      <c r="G124" s="4" t="s">
        <v>1474</v>
      </c>
      <c r="H124" s="4" t="s">
        <v>679</v>
      </c>
      <c r="I124" s="4" t="s">
        <v>2410</v>
      </c>
      <c r="J124" s="4" t="s">
        <v>900</v>
      </c>
      <c r="K124" s="4" t="s">
        <v>2406</v>
      </c>
      <c r="L124" s="4" t="s">
        <v>2407</v>
      </c>
      <c r="M124" s="12">
        <v>-113657</v>
      </c>
      <c r="N124" s="4" t="s">
        <v>48</v>
      </c>
      <c r="O124" s="12">
        <v>-113657</v>
      </c>
      <c r="P124" s="4" t="s">
        <v>48</v>
      </c>
      <c r="Q124" s="4" t="s">
        <v>682</v>
      </c>
      <c r="R124" s="4" t="s">
        <v>53</v>
      </c>
      <c r="X124" s="4" t="s">
        <v>50</v>
      </c>
      <c r="Z124" s="4" t="s">
        <v>50</v>
      </c>
      <c r="AA124" s="4" t="s">
        <v>2419</v>
      </c>
      <c r="AD124" s="4" t="s">
        <v>676</v>
      </c>
      <c r="AG124" s="5"/>
      <c r="AH124" s="4" t="s">
        <v>2408</v>
      </c>
      <c r="AJ124" s="4" t="s">
        <v>38</v>
      </c>
      <c r="AK124" s="117">
        <f>IF(N124="NTD",1,VLOOKUP(X124,'8.匯率'!O:Q,2,FALSE))</f>
        <v>1</v>
      </c>
      <c r="AL124" s="204">
        <f t="shared" si="1"/>
        <v>-113657</v>
      </c>
      <c r="AM124" s="117" t="str">
        <f>VLOOKUP(AJ124,'關係企業(人)'!A:C,3,FALSE)</f>
        <v>緯創資通股份有限公司</v>
      </c>
    </row>
    <row r="125" spans="1:39">
      <c r="A125" s="4" t="s">
        <v>47</v>
      </c>
      <c r="B125" s="4" t="s">
        <v>901</v>
      </c>
      <c r="C125" s="4" t="s">
        <v>2403</v>
      </c>
      <c r="D125" s="4" t="s">
        <v>2404</v>
      </c>
      <c r="E125" s="5">
        <v>45679</v>
      </c>
      <c r="F125" s="5">
        <v>45679</v>
      </c>
      <c r="G125" s="4" t="s">
        <v>1475</v>
      </c>
      <c r="H125" s="4" t="s">
        <v>679</v>
      </c>
      <c r="I125" s="4" t="s">
        <v>2410</v>
      </c>
      <c r="J125" s="4" t="s">
        <v>902</v>
      </c>
      <c r="K125" s="4" t="s">
        <v>2406</v>
      </c>
      <c r="L125" s="4" t="s">
        <v>2407</v>
      </c>
      <c r="M125" s="12">
        <v>-110000</v>
      </c>
      <c r="N125" s="4" t="s">
        <v>48</v>
      </c>
      <c r="O125" s="12">
        <v>-110000</v>
      </c>
      <c r="P125" s="4" t="s">
        <v>48</v>
      </c>
      <c r="Q125" s="4" t="s">
        <v>682</v>
      </c>
      <c r="R125" s="4" t="s">
        <v>53</v>
      </c>
      <c r="X125" s="4" t="s">
        <v>50</v>
      </c>
      <c r="Z125" s="4" t="s">
        <v>50</v>
      </c>
      <c r="AA125" s="4" t="s">
        <v>2419</v>
      </c>
      <c r="AD125" s="4" t="s">
        <v>676</v>
      </c>
      <c r="AG125" s="5"/>
      <c r="AH125" s="4" t="s">
        <v>2408</v>
      </c>
      <c r="AJ125" s="4" t="s">
        <v>38</v>
      </c>
      <c r="AK125" s="117">
        <f>IF(N125="NTD",1,VLOOKUP(X125,'8.匯率'!O:Q,2,FALSE))</f>
        <v>1</v>
      </c>
      <c r="AL125" s="204">
        <f t="shared" si="1"/>
        <v>-110000</v>
      </c>
      <c r="AM125" s="117" t="str">
        <f>VLOOKUP(AJ125,'關係企業(人)'!A:C,3,FALSE)</f>
        <v>緯創資通股份有限公司</v>
      </c>
    </row>
    <row r="126" spans="1:39">
      <c r="A126" s="4" t="s">
        <v>47</v>
      </c>
      <c r="B126" s="4" t="s">
        <v>1029</v>
      </c>
      <c r="C126" s="4" t="s">
        <v>2403</v>
      </c>
      <c r="D126" s="4" t="s">
        <v>2404</v>
      </c>
      <c r="E126" s="5">
        <v>45679</v>
      </c>
      <c r="F126" s="5">
        <v>45679</v>
      </c>
      <c r="G126" s="4" t="s">
        <v>1031</v>
      </c>
      <c r="H126" s="4" t="s">
        <v>679</v>
      </c>
      <c r="I126" s="4" t="s">
        <v>2410</v>
      </c>
      <c r="J126" s="4" t="s">
        <v>1030</v>
      </c>
      <c r="K126" s="4" t="s">
        <v>2406</v>
      </c>
      <c r="L126" s="4" t="s">
        <v>2407</v>
      </c>
      <c r="M126" s="12">
        <v>-145886</v>
      </c>
      <c r="N126" s="4" t="s">
        <v>48</v>
      </c>
      <c r="O126" s="12">
        <v>-145886</v>
      </c>
      <c r="P126" s="4" t="s">
        <v>48</v>
      </c>
      <c r="Q126" s="4" t="s">
        <v>683</v>
      </c>
      <c r="R126" s="4" t="s">
        <v>56</v>
      </c>
      <c r="X126" s="4" t="s">
        <v>57</v>
      </c>
      <c r="Z126" s="4" t="s">
        <v>57</v>
      </c>
      <c r="AA126" s="4" t="s">
        <v>2424</v>
      </c>
      <c r="AD126" s="4" t="s">
        <v>676</v>
      </c>
      <c r="AG126" s="5"/>
      <c r="AH126" s="4" t="s">
        <v>2408</v>
      </c>
      <c r="AJ126" s="4" t="s">
        <v>55</v>
      </c>
      <c r="AK126" s="117">
        <f>IF(N126="NTD",1,VLOOKUP(X126,'8.匯率'!O:Q,2,FALSE))</f>
        <v>1</v>
      </c>
      <c r="AL126" s="204">
        <f t="shared" si="1"/>
        <v>-145886</v>
      </c>
      <c r="AM126" s="117" t="str">
        <f>VLOOKUP(AJ126,'關係企業(人)'!A:C,3,FALSE)</f>
        <v>緯穎科技服務股份有限公司</v>
      </c>
    </row>
    <row r="127" spans="1:39">
      <c r="A127" s="4" t="s">
        <v>47</v>
      </c>
      <c r="B127" s="4" t="s">
        <v>955</v>
      </c>
      <c r="C127" s="4" t="s">
        <v>2403</v>
      </c>
      <c r="D127" s="4" t="s">
        <v>2404</v>
      </c>
      <c r="E127" s="5">
        <v>45679</v>
      </c>
      <c r="F127" s="5">
        <v>45679</v>
      </c>
      <c r="G127" s="4" t="s">
        <v>1634</v>
      </c>
      <c r="H127" s="4" t="s">
        <v>679</v>
      </c>
      <c r="I127" s="4" t="s">
        <v>2410</v>
      </c>
      <c r="J127" s="4" t="s">
        <v>956</v>
      </c>
      <c r="K127" s="4" t="s">
        <v>2406</v>
      </c>
      <c r="L127" s="4" t="s">
        <v>2407</v>
      </c>
      <c r="M127" s="12">
        <v>-95000</v>
      </c>
      <c r="N127" s="4" t="s">
        <v>48</v>
      </c>
      <c r="O127" s="12">
        <v>-95000</v>
      </c>
      <c r="P127" s="4" t="s">
        <v>48</v>
      </c>
      <c r="Q127" s="4" t="s">
        <v>683</v>
      </c>
      <c r="R127" s="4" t="s">
        <v>56</v>
      </c>
      <c r="X127" s="4" t="s">
        <v>57</v>
      </c>
      <c r="Z127" s="4" t="s">
        <v>57</v>
      </c>
      <c r="AA127" s="4" t="s">
        <v>2424</v>
      </c>
      <c r="AD127" s="4" t="s">
        <v>676</v>
      </c>
      <c r="AG127" s="5"/>
      <c r="AH127" s="4" t="s">
        <v>2408</v>
      </c>
      <c r="AJ127" s="4" t="s">
        <v>55</v>
      </c>
      <c r="AK127" s="117">
        <f>IF(N127="NTD",1,VLOOKUP(X127,'8.匯率'!O:Q,2,FALSE))</f>
        <v>1</v>
      </c>
      <c r="AL127" s="204">
        <f t="shared" si="1"/>
        <v>-95000</v>
      </c>
      <c r="AM127" s="117" t="str">
        <f>VLOOKUP(AJ127,'關係企業(人)'!A:C,3,FALSE)</f>
        <v>緯穎科技服務股份有限公司</v>
      </c>
    </row>
    <row r="128" spans="1:39">
      <c r="A128" s="4" t="s">
        <v>47</v>
      </c>
      <c r="B128" s="4" t="s">
        <v>1032</v>
      </c>
      <c r="C128" s="4" t="s">
        <v>2403</v>
      </c>
      <c r="D128" s="4" t="s">
        <v>2404</v>
      </c>
      <c r="E128" s="5">
        <v>45679</v>
      </c>
      <c r="F128" s="5">
        <v>45679</v>
      </c>
      <c r="G128" s="4" t="s">
        <v>1034</v>
      </c>
      <c r="H128" s="4" t="s">
        <v>679</v>
      </c>
      <c r="I128" s="4" t="s">
        <v>2410</v>
      </c>
      <c r="J128" s="4" t="s">
        <v>1033</v>
      </c>
      <c r="K128" s="4" t="s">
        <v>2406</v>
      </c>
      <c r="L128" s="4" t="s">
        <v>2407</v>
      </c>
      <c r="M128" s="12">
        <v>-110000</v>
      </c>
      <c r="N128" s="4" t="s">
        <v>48</v>
      </c>
      <c r="O128" s="12">
        <v>-110000</v>
      </c>
      <c r="P128" s="4" t="s">
        <v>48</v>
      </c>
      <c r="Q128" s="4" t="s">
        <v>683</v>
      </c>
      <c r="R128" s="4" t="s">
        <v>56</v>
      </c>
      <c r="X128" s="4" t="s">
        <v>57</v>
      </c>
      <c r="Z128" s="4" t="s">
        <v>57</v>
      </c>
      <c r="AA128" s="4" t="s">
        <v>2424</v>
      </c>
      <c r="AD128" s="4" t="s">
        <v>676</v>
      </c>
      <c r="AG128" s="5"/>
      <c r="AH128" s="4" t="s">
        <v>2408</v>
      </c>
      <c r="AJ128" s="4" t="s">
        <v>55</v>
      </c>
      <c r="AK128" s="117">
        <f>IF(N128="NTD",1,VLOOKUP(X128,'8.匯率'!O:Q,2,FALSE))</f>
        <v>1</v>
      </c>
      <c r="AL128" s="204">
        <f t="shared" si="1"/>
        <v>-110000</v>
      </c>
      <c r="AM128" s="117" t="str">
        <f>VLOOKUP(AJ128,'關係企業(人)'!A:C,3,FALSE)</f>
        <v>緯穎科技服務股份有限公司</v>
      </c>
    </row>
    <row r="129" spans="1:39">
      <c r="A129" s="4" t="s">
        <v>47</v>
      </c>
      <c r="B129" s="4" t="s">
        <v>957</v>
      </c>
      <c r="C129" s="4" t="s">
        <v>2403</v>
      </c>
      <c r="D129" s="4" t="s">
        <v>2404</v>
      </c>
      <c r="E129" s="5">
        <v>45679</v>
      </c>
      <c r="F129" s="5">
        <v>45679</v>
      </c>
      <c r="G129" s="4" t="s">
        <v>1635</v>
      </c>
      <c r="H129" s="4" t="s">
        <v>679</v>
      </c>
      <c r="I129" s="4" t="s">
        <v>2410</v>
      </c>
      <c r="J129" s="4" t="s">
        <v>958</v>
      </c>
      <c r="K129" s="4" t="s">
        <v>2406</v>
      </c>
      <c r="L129" s="4" t="s">
        <v>2407</v>
      </c>
      <c r="M129" s="12">
        <v>-136726</v>
      </c>
      <c r="N129" s="4" t="s">
        <v>48</v>
      </c>
      <c r="O129" s="12">
        <v>-136726</v>
      </c>
      <c r="P129" s="4" t="s">
        <v>48</v>
      </c>
      <c r="Q129" s="4" t="s">
        <v>683</v>
      </c>
      <c r="R129" s="4" t="s">
        <v>56</v>
      </c>
      <c r="X129" s="4" t="s">
        <v>57</v>
      </c>
      <c r="Z129" s="4" t="s">
        <v>57</v>
      </c>
      <c r="AA129" s="4" t="s">
        <v>2424</v>
      </c>
      <c r="AD129" s="4" t="s">
        <v>676</v>
      </c>
      <c r="AG129" s="5"/>
      <c r="AH129" s="4" t="s">
        <v>2408</v>
      </c>
      <c r="AJ129" s="4" t="s">
        <v>55</v>
      </c>
      <c r="AK129" s="117">
        <f>IF(N129="NTD",1,VLOOKUP(X129,'8.匯率'!O:Q,2,FALSE))</f>
        <v>1</v>
      </c>
      <c r="AL129" s="204">
        <f t="shared" si="1"/>
        <v>-136726</v>
      </c>
      <c r="AM129" s="117" t="str">
        <f>VLOOKUP(AJ129,'關係企業(人)'!A:C,3,FALSE)</f>
        <v>緯穎科技服務股份有限公司</v>
      </c>
    </row>
    <row r="130" spans="1:39">
      <c r="A130" s="4" t="s">
        <v>47</v>
      </c>
      <c r="B130" s="4" t="s">
        <v>959</v>
      </c>
      <c r="C130" s="4" t="s">
        <v>2403</v>
      </c>
      <c r="D130" s="4" t="s">
        <v>2404</v>
      </c>
      <c r="E130" s="5">
        <v>45679</v>
      </c>
      <c r="F130" s="5">
        <v>45679</v>
      </c>
      <c r="G130" s="4" t="s">
        <v>1636</v>
      </c>
      <c r="H130" s="4" t="s">
        <v>679</v>
      </c>
      <c r="I130" s="4" t="s">
        <v>2410</v>
      </c>
      <c r="J130" s="4" t="s">
        <v>960</v>
      </c>
      <c r="K130" s="4" t="s">
        <v>2406</v>
      </c>
      <c r="L130" s="4" t="s">
        <v>2407</v>
      </c>
      <c r="M130" s="12">
        <v>-138000</v>
      </c>
      <c r="N130" s="4" t="s">
        <v>48</v>
      </c>
      <c r="O130" s="12">
        <v>-138000</v>
      </c>
      <c r="P130" s="4" t="s">
        <v>48</v>
      </c>
      <c r="Q130" s="4" t="s">
        <v>683</v>
      </c>
      <c r="R130" s="4" t="s">
        <v>56</v>
      </c>
      <c r="X130" s="4" t="s">
        <v>57</v>
      </c>
      <c r="Z130" s="4" t="s">
        <v>57</v>
      </c>
      <c r="AA130" s="4" t="s">
        <v>2424</v>
      </c>
      <c r="AD130" s="4" t="s">
        <v>676</v>
      </c>
      <c r="AG130" s="5"/>
      <c r="AH130" s="4" t="s">
        <v>2408</v>
      </c>
      <c r="AJ130" s="4" t="s">
        <v>55</v>
      </c>
      <c r="AK130" s="117">
        <f>IF(N130="NTD",1,VLOOKUP(X130,'8.匯率'!O:Q,2,FALSE))</f>
        <v>1</v>
      </c>
      <c r="AL130" s="204">
        <f t="shared" si="1"/>
        <v>-138000</v>
      </c>
      <c r="AM130" s="117" t="str">
        <f>VLOOKUP(AJ130,'關係企業(人)'!A:C,3,FALSE)</f>
        <v>緯穎科技服務股份有限公司</v>
      </c>
    </row>
    <row r="131" spans="1:39">
      <c r="A131" s="4" t="s">
        <v>47</v>
      </c>
      <c r="B131" s="4" t="s">
        <v>961</v>
      </c>
      <c r="C131" s="4" t="s">
        <v>2403</v>
      </c>
      <c r="D131" s="4" t="s">
        <v>2404</v>
      </c>
      <c r="E131" s="5">
        <v>45679</v>
      </c>
      <c r="F131" s="5">
        <v>45679</v>
      </c>
      <c r="G131" s="4" t="s">
        <v>1637</v>
      </c>
      <c r="H131" s="4" t="s">
        <v>679</v>
      </c>
      <c r="I131" s="4" t="s">
        <v>2410</v>
      </c>
      <c r="J131" s="4" t="s">
        <v>962</v>
      </c>
      <c r="K131" s="4" t="s">
        <v>2406</v>
      </c>
      <c r="L131" s="4" t="s">
        <v>2407</v>
      </c>
      <c r="M131" s="12">
        <v>-97042</v>
      </c>
      <c r="N131" s="4" t="s">
        <v>48</v>
      </c>
      <c r="O131" s="12">
        <v>-97042</v>
      </c>
      <c r="P131" s="4" t="s">
        <v>48</v>
      </c>
      <c r="Q131" s="4" t="s">
        <v>683</v>
      </c>
      <c r="R131" s="4" t="s">
        <v>56</v>
      </c>
      <c r="X131" s="4" t="s">
        <v>57</v>
      </c>
      <c r="Z131" s="4" t="s">
        <v>57</v>
      </c>
      <c r="AA131" s="4" t="s">
        <v>2424</v>
      </c>
      <c r="AD131" s="4" t="s">
        <v>676</v>
      </c>
      <c r="AG131" s="5"/>
      <c r="AH131" s="4" t="s">
        <v>2408</v>
      </c>
      <c r="AJ131" s="4" t="s">
        <v>55</v>
      </c>
      <c r="AK131" s="117">
        <f>IF(N131="NTD",1,VLOOKUP(X131,'8.匯率'!O:Q,2,FALSE))</f>
        <v>1</v>
      </c>
      <c r="AL131" s="204">
        <f t="shared" ref="AL131:AL194" si="2">M131*AK131</f>
        <v>-97042</v>
      </c>
      <c r="AM131" s="117" t="str">
        <f>VLOOKUP(AJ131,'關係企業(人)'!A:C,3,FALSE)</f>
        <v>緯穎科技服務股份有限公司</v>
      </c>
    </row>
    <row r="132" spans="1:39">
      <c r="A132" s="4" t="s">
        <v>47</v>
      </c>
      <c r="B132" s="4" t="s">
        <v>963</v>
      </c>
      <c r="C132" s="4" t="s">
        <v>2403</v>
      </c>
      <c r="D132" s="4" t="s">
        <v>2404</v>
      </c>
      <c r="E132" s="5">
        <v>45679</v>
      </c>
      <c r="F132" s="5">
        <v>45679</v>
      </c>
      <c r="G132" s="4" t="s">
        <v>1638</v>
      </c>
      <c r="H132" s="4" t="s">
        <v>679</v>
      </c>
      <c r="I132" s="4" t="s">
        <v>2410</v>
      </c>
      <c r="J132" s="4" t="s">
        <v>964</v>
      </c>
      <c r="K132" s="4" t="s">
        <v>2406</v>
      </c>
      <c r="L132" s="4" t="s">
        <v>2407</v>
      </c>
      <c r="M132" s="12">
        <v>-133874</v>
      </c>
      <c r="N132" s="4" t="s">
        <v>48</v>
      </c>
      <c r="O132" s="12">
        <v>-133874</v>
      </c>
      <c r="P132" s="4" t="s">
        <v>48</v>
      </c>
      <c r="Q132" s="4" t="s">
        <v>683</v>
      </c>
      <c r="R132" s="4" t="s">
        <v>56</v>
      </c>
      <c r="X132" s="4" t="s">
        <v>57</v>
      </c>
      <c r="Z132" s="4" t="s">
        <v>57</v>
      </c>
      <c r="AA132" s="4" t="s">
        <v>2424</v>
      </c>
      <c r="AD132" s="4" t="s">
        <v>676</v>
      </c>
      <c r="AG132" s="5"/>
      <c r="AH132" s="4" t="s">
        <v>2408</v>
      </c>
      <c r="AJ132" s="4" t="s">
        <v>55</v>
      </c>
      <c r="AK132" s="117">
        <f>IF(N132="NTD",1,VLOOKUP(X132,'8.匯率'!O:Q,2,FALSE))</f>
        <v>1</v>
      </c>
      <c r="AL132" s="204">
        <f t="shared" si="2"/>
        <v>-133874</v>
      </c>
      <c r="AM132" s="117" t="str">
        <f>VLOOKUP(AJ132,'關係企業(人)'!A:C,3,FALSE)</f>
        <v>緯穎科技服務股份有限公司</v>
      </c>
    </row>
    <row r="133" spans="1:39">
      <c r="A133" s="4" t="s">
        <v>47</v>
      </c>
      <c r="B133" s="4" t="s">
        <v>965</v>
      </c>
      <c r="C133" s="4" t="s">
        <v>2403</v>
      </c>
      <c r="D133" s="4" t="s">
        <v>2404</v>
      </c>
      <c r="E133" s="5">
        <v>45679</v>
      </c>
      <c r="F133" s="5">
        <v>45679</v>
      </c>
      <c r="G133" s="4" t="s">
        <v>1639</v>
      </c>
      <c r="H133" s="4" t="s">
        <v>679</v>
      </c>
      <c r="I133" s="4" t="s">
        <v>2410</v>
      </c>
      <c r="J133" s="4" t="s">
        <v>966</v>
      </c>
      <c r="K133" s="4" t="s">
        <v>2406</v>
      </c>
      <c r="L133" s="4" t="s">
        <v>2407</v>
      </c>
      <c r="M133" s="12">
        <v>-138000</v>
      </c>
      <c r="N133" s="4" t="s">
        <v>48</v>
      </c>
      <c r="O133" s="12">
        <v>-138000</v>
      </c>
      <c r="P133" s="4" t="s">
        <v>48</v>
      </c>
      <c r="Q133" s="4" t="s">
        <v>683</v>
      </c>
      <c r="R133" s="4" t="s">
        <v>56</v>
      </c>
      <c r="X133" s="4" t="s">
        <v>57</v>
      </c>
      <c r="Z133" s="4" t="s">
        <v>57</v>
      </c>
      <c r="AA133" s="4" t="s">
        <v>2424</v>
      </c>
      <c r="AD133" s="4" t="s">
        <v>676</v>
      </c>
      <c r="AG133" s="5"/>
      <c r="AH133" s="4" t="s">
        <v>2408</v>
      </c>
      <c r="AJ133" s="4" t="s">
        <v>55</v>
      </c>
      <c r="AK133" s="117">
        <f>IF(N133="NTD",1,VLOOKUP(X133,'8.匯率'!O:Q,2,FALSE))</f>
        <v>1</v>
      </c>
      <c r="AL133" s="204">
        <f t="shared" si="2"/>
        <v>-138000</v>
      </c>
      <c r="AM133" s="117" t="str">
        <f>VLOOKUP(AJ133,'關係企業(人)'!A:C,3,FALSE)</f>
        <v>緯穎科技服務股份有限公司</v>
      </c>
    </row>
    <row r="134" spans="1:39">
      <c r="A134" s="4" t="s">
        <v>47</v>
      </c>
      <c r="B134" s="4" t="s">
        <v>1035</v>
      </c>
      <c r="C134" s="4" t="s">
        <v>2403</v>
      </c>
      <c r="D134" s="4" t="s">
        <v>2404</v>
      </c>
      <c r="E134" s="5">
        <v>45679</v>
      </c>
      <c r="F134" s="5">
        <v>45679</v>
      </c>
      <c r="G134" s="4" t="s">
        <v>1037</v>
      </c>
      <c r="H134" s="4" t="s">
        <v>679</v>
      </c>
      <c r="I134" s="4" t="s">
        <v>2410</v>
      </c>
      <c r="J134" s="4" t="s">
        <v>1036</v>
      </c>
      <c r="K134" s="4" t="s">
        <v>2406</v>
      </c>
      <c r="L134" s="4" t="s">
        <v>2407</v>
      </c>
      <c r="M134" s="12">
        <v>-110000</v>
      </c>
      <c r="N134" s="4" t="s">
        <v>48</v>
      </c>
      <c r="O134" s="12">
        <v>-110000</v>
      </c>
      <c r="P134" s="4" t="s">
        <v>48</v>
      </c>
      <c r="Q134" s="4" t="s">
        <v>683</v>
      </c>
      <c r="R134" s="4" t="s">
        <v>56</v>
      </c>
      <c r="X134" s="4" t="s">
        <v>57</v>
      </c>
      <c r="Z134" s="4" t="s">
        <v>57</v>
      </c>
      <c r="AA134" s="4" t="s">
        <v>2424</v>
      </c>
      <c r="AD134" s="4" t="s">
        <v>676</v>
      </c>
      <c r="AG134" s="5"/>
      <c r="AH134" s="4" t="s">
        <v>2408</v>
      </c>
      <c r="AJ134" s="4" t="s">
        <v>55</v>
      </c>
      <c r="AK134" s="117">
        <f>IF(N134="NTD",1,VLOOKUP(X134,'8.匯率'!O:Q,2,FALSE))</f>
        <v>1</v>
      </c>
      <c r="AL134" s="204">
        <f t="shared" si="2"/>
        <v>-110000</v>
      </c>
      <c r="AM134" s="117" t="str">
        <f>VLOOKUP(AJ134,'關係企業(人)'!A:C,3,FALSE)</f>
        <v>緯穎科技服務股份有限公司</v>
      </c>
    </row>
    <row r="135" spans="1:39">
      <c r="A135" s="4" t="s">
        <v>47</v>
      </c>
      <c r="B135" s="4" t="s">
        <v>967</v>
      </c>
      <c r="C135" s="4" t="s">
        <v>2403</v>
      </c>
      <c r="D135" s="4" t="s">
        <v>2404</v>
      </c>
      <c r="E135" s="5">
        <v>45679</v>
      </c>
      <c r="F135" s="5">
        <v>45679</v>
      </c>
      <c r="G135" s="4" t="s">
        <v>1640</v>
      </c>
      <c r="H135" s="4" t="s">
        <v>679</v>
      </c>
      <c r="I135" s="4" t="s">
        <v>2410</v>
      </c>
      <c r="J135" s="4" t="s">
        <v>968</v>
      </c>
      <c r="K135" s="4" t="s">
        <v>2406</v>
      </c>
      <c r="L135" s="4" t="s">
        <v>2407</v>
      </c>
      <c r="M135" s="12">
        <v>-103532</v>
      </c>
      <c r="N135" s="4" t="s">
        <v>48</v>
      </c>
      <c r="O135" s="12">
        <v>-103532</v>
      </c>
      <c r="P135" s="4" t="s">
        <v>48</v>
      </c>
      <c r="Q135" s="4" t="s">
        <v>683</v>
      </c>
      <c r="R135" s="4" t="s">
        <v>56</v>
      </c>
      <c r="X135" s="4" t="s">
        <v>57</v>
      </c>
      <c r="Z135" s="4" t="s">
        <v>57</v>
      </c>
      <c r="AA135" s="4" t="s">
        <v>2424</v>
      </c>
      <c r="AD135" s="4" t="s">
        <v>676</v>
      </c>
      <c r="AG135" s="5"/>
      <c r="AH135" s="4" t="s">
        <v>2408</v>
      </c>
      <c r="AJ135" s="4" t="s">
        <v>55</v>
      </c>
      <c r="AK135" s="117">
        <f>IF(N135="NTD",1,VLOOKUP(X135,'8.匯率'!O:Q,2,FALSE))</f>
        <v>1</v>
      </c>
      <c r="AL135" s="204">
        <f t="shared" si="2"/>
        <v>-103532</v>
      </c>
      <c r="AM135" s="117" t="str">
        <f>VLOOKUP(AJ135,'關係企業(人)'!A:C,3,FALSE)</f>
        <v>緯穎科技服務股份有限公司</v>
      </c>
    </row>
    <row r="136" spans="1:39">
      <c r="A136" s="4" t="s">
        <v>47</v>
      </c>
      <c r="B136" s="4" t="s">
        <v>969</v>
      </c>
      <c r="C136" s="4" t="s">
        <v>2403</v>
      </c>
      <c r="D136" s="4" t="s">
        <v>2404</v>
      </c>
      <c r="E136" s="5">
        <v>45679</v>
      </c>
      <c r="F136" s="5">
        <v>45679</v>
      </c>
      <c r="G136" s="4" t="s">
        <v>1641</v>
      </c>
      <c r="H136" s="4" t="s">
        <v>679</v>
      </c>
      <c r="I136" s="4" t="s">
        <v>2410</v>
      </c>
      <c r="J136" s="4" t="s">
        <v>970</v>
      </c>
      <c r="K136" s="4" t="s">
        <v>2406</v>
      </c>
      <c r="L136" s="4" t="s">
        <v>2407</v>
      </c>
      <c r="M136" s="12">
        <v>-129886</v>
      </c>
      <c r="N136" s="4" t="s">
        <v>48</v>
      </c>
      <c r="O136" s="12">
        <v>-129886</v>
      </c>
      <c r="P136" s="4" t="s">
        <v>48</v>
      </c>
      <c r="Q136" s="4" t="s">
        <v>683</v>
      </c>
      <c r="R136" s="4" t="s">
        <v>56</v>
      </c>
      <c r="X136" s="4" t="s">
        <v>57</v>
      </c>
      <c r="Z136" s="4" t="s">
        <v>57</v>
      </c>
      <c r="AA136" s="4" t="s">
        <v>2424</v>
      </c>
      <c r="AD136" s="4" t="s">
        <v>676</v>
      </c>
      <c r="AG136" s="5"/>
      <c r="AH136" s="4" t="s">
        <v>2408</v>
      </c>
      <c r="AJ136" s="4" t="s">
        <v>55</v>
      </c>
      <c r="AK136" s="117">
        <f>IF(N136="NTD",1,VLOOKUP(X136,'8.匯率'!O:Q,2,FALSE))</f>
        <v>1</v>
      </c>
      <c r="AL136" s="204">
        <f t="shared" si="2"/>
        <v>-129886</v>
      </c>
      <c r="AM136" s="117" t="str">
        <f>VLOOKUP(AJ136,'關係企業(人)'!A:C,3,FALSE)</f>
        <v>緯穎科技服務股份有限公司</v>
      </c>
    </row>
    <row r="137" spans="1:39">
      <c r="A137" s="4" t="s">
        <v>47</v>
      </c>
      <c r="B137" s="4" t="s">
        <v>971</v>
      </c>
      <c r="C137" s="4" t="s">
        <v>2403</v>
      </c>
      <c r="D137" s="4" t="s">
        <v>2404</v>
      </c>
      <c r="E137" s="5">
        <v>45679</v>
      </c>
      <c r="F137" s="5">
        <v>45679</v>
      </c>
      <c r="G137" s="4" t="s">
        <v>1642</v>
      </c>
      <c r="H137" s="4" t="s">
        <v>679</v>
      </c>
      <c r="I137" s="4" t="s">
        <v>2410</v>
      </c>
      <c r="J137" s="4" t="s">
        <v>972</v>
      </c>
      <c r="K137" s="4" t="s">
        <v>2406</v>
      </c>
      <c r="L137" s="4" t="s">
        <v>2407</v>
      </c>
      <c r="M137" s="12">
        <v>-110000</v>
      </c>
      <c r="N137" s="4" t="s">
        <v>48</v>
      </c>
      <c r="O137" s="12">
        <v>-110000</v>
      </c>
      <c r="P137" s="4" t="s">
        <v>48</v>
      </c>
      <c r="Q137" s="4" t="s">
        <v>683</v>
      </c>
      <c r="R137" s="4" t="s">
        <v>56</v>
      </c>
      <c r="X137" s="4" t="s">
        <v>57</v>
      </c>
      <c r="Z137" s="4" t="s">
        <v>57</v>
      </c>
      <c r="AA137" s="4" t="s">
        <v>2424</v>
      </c>
      <c r="AD137" s="4" t="s">
        <v>676</v>
      </c>
      <c r="AG137" s="5"/>
      <c r="AH137" s="4" t="s">
        <v>2408</v>
      </c>
      <c r="AJ137" s="4" t="s">
        <v>55</v>
      </c>
      <c r="AK137" s="117">
        <f>IF(N137="NTD",1,VLOOKUP(X137,'8.匯率'!O:Q,2,FALSE))</f>
        <v>1</v>
      </c>
      <c r="AL137" s="204">
        <f t="shared" si="2"/>
        <v>-110000</v>
      </c>
      <c r="AM137" s="117" t="str">
        <f>VLOOKUP(AJ137,'關係企業(人)'!A:C,3,FALSE)</f>
        <v>緯穎科技服務股份有限公司</v>
      </c>
    </row>
    <row r="138" spans="1:39">
      <c r="A138" s="4" t="s">
        <v>47</v>
      </c>
      <c r="B138" s="4" t="s">
        <v>1038</v>
      </c>
      <c r="C138" s="4" t="s">
        <v>2403</v>
      </c>
      <c r="D138" s="4" t="s">
        <v>2404</v>
      </c>
      <c r="E138" s="5">
        <v>45679</v>
      </c>
      <c r="F138" s="5">
        <v>45679</v>
      </c>
      <c r="G138" s="4" t="s">
        <v>1040</v>
      </c>
      <c r="H138" s="4" t="s">
        <v>679</v>
      </c>
      <c r="I138" s="4" t="s">
        <v>2410</v>
      </c>
      <c r="J138" s="4" t="s">
        <v>1039</v>
      </c>
      <c r="K138" s="4" t="s">
        <v>2406</v>
      </c>
      <c r="L138" s="4" t="s">
        <v>2407</v>
      </c>
      <c r="M138" s="12">
        <v>-138000</v>
      </c>
      <c r="N138" s="4" t="s">
        <v>48</v>
      </c>
      <c r="O138" s="12">
        <v>-138000</v>
      </c>
      <c r="P138" s="4" t="s">
        <v>48</v>
      </c>
      <c r="Q138" s="4" t="s">
        <v>683</v>
      </c>
      <c r="R138" s="4" t="s">
        <v>56</v>
      </c>
      <c r="X138" s="4" t="s">
        <v>57</v>
      </c>
      <c r="Z138" s="4" t="s">
        <v>57</v>
      </c>
      <c r="AA138" s="4" t="s">
        <v>2424</v>
      </c>
      <c r="AD138" s="4" t="s">
        <v>676</v>
      </c>
      <c r="AG138" s="5"/>
      <c r="AH138" s="4" t="s">
        <v>2408</v>
      </c>
      <c r="AJ138" s="4" t="s">
        <v>55</v>
      </c>
      <c r="AK138" s="117">
        <f>IF(N138="NTD",1,VLOOKUP(X138,'8.匯率'!O:Q,2,FALSE))</f>
        <v>1</v>
      </c>
      <c r="AL138" s="204">
        <f t="shared" si="2"/>
        <v>-138000</v>
      </c>
      <c r="AM138" s="117" t="str">
        <f>VLOOKUP(AJ138,'關係企業(人)'!A:C,3,FALSE)</f>
        <v>緯穎科技服務股份有限公司</v>
      </c>
    </row>
    <row r="139" spans="1:39">
      <c r="A139" s="4" t="s">
        <v>47</v>
      </c>
      <c r="B139" s="4" t="s">
        <v>973</v>
      </c>
      <c r="C139" s="4" t="s">
        <v>2403</v>
      </c>
      <c r="D139" s="4" t="s">
        <v>2404</v>
      </c>
      <c r="E139" s="5">
        <v>45679</v>
      </c>
      <c r="F139" s="5">
        <v>45679</v>
      </c>
      <c r="G139" s="4" t="s">
        <v>1643</v>
      </c>
      <c r="H139" s="4" t="s">
        <v>679</v>
      </c>
      <c r="I139" s="4" t="s">
        <v>2410</v>
      </c>
      <c r="J139" s="4" t="s">
        <v>974</v>
      </c>
      <c r="K139" s="4" t="s">
        <v>2406</v>
      </c>
      <c r="L139" s="4" t="s">
        <v>2407</v>
      </c>
      <c r="M139" s="12">
        <v>-107569</v>
      </c>
      <c r="N139" s="4" t="s">
        <v>48</v>
      </c>
      <c r="O139" s="12">
        <v>-107569</v>
      </c>
      <c r="P139" s="4" t="s">
        <v>48</v>
      </c>
      <c r="Q139" s="4" t="s">
        <v>683</v>
      </c>
      <c r="R139" s="4" t="s">
        <v>56</v>
      </c>
      <c r="X139" s="4" t="s">
        <v>57</v>
      </c>
      <c r="Z139" s="4" t="s">
        <v>57</v>
      </c>
      <c r="AA139" s="4" t="s">
        <v>2424</v>
      </c>
      <c r="AD139" s="4" t="s">
        <v>676</v>
      </c>
      <c r="AG139" s="5"/>
      <c r="AH139" s="4" t="s">
        <v>2408</v>
      </c>
      <c r="AJ139" s="4" t="s">
        <v>55</v>
      </c>
      <c r="AK139" s="117">
        <f>IF(N139="NTD",1,VLOOKUP(X139,'8.匯率'!O:Q,2,FALSE))</f>
        <v>1</v>
      </c>
      <c r="AL139" s="204">
        <f t="shared" si="2"/>
        <v>-107569</v>
      </c>
      <c r="AM139" s="117" t="str">
        <f>VLOOKUP(AJ139,'關係企業(人)'!A:C,3,FALSE)</f>
        <v>緯穎科技服務股份有限公司</v>
      </c>
    </row>
    <row r="140" spans="1:39">
      <c r="A140" s="4" t="s">
        <v>47</v>
      </c>
      <c r="B140" s="4" t="s">
        <v>975</v>
      </c>
      <c r="C140" s="4" t="s">
        <v>2403</v>
      </c>
      <c r="D140" s="4" t="s">
        <v>2404</v>
      </c>
      <c r="E140" s="5">
        <v>45679</v>
      </c>
      <c r="F140" s="5">
        <v>45679</v>
      </c>
      <c r="G140" s="4" t="s">
        <v>1644</v>
      </c>
      <c r="H140" s="4" t="s">
        <v>679</v>
      </c>
      <c r="I140" s="4" t="s">
        <v>2410</v>
      </c>
      <c r="J140" s="4" t="s">
        <v>976</v>
      </c>
      <c r="K140" s="4" t="s">
        <v>2406</v>
      </c>
      <c r="L140" s="4" t="s">
        <v>2407</v>
      </c>
      <c r="M140" s="12">
        <v>-138000</v>
      </c>
      <c r="N140" s="4" t="s">
        <v>48</v>
      </c>
      <c r="O140" s="12">
        <v>-138000</v>
      </c>
      <c r="P140" s="4" t="s">
        <v>48</v>
      </c>
      <c r="Q140" s="4" t="s">
        <v>683</v>
      </c>
      <c r="R140" s="4" t="s">
        <v>56</v>
      </c>
      <c r="X140" s="4" t="s">
        <v>57</v>
      </c>
      <c r="Z140" s="4" t="s">
        <v>57</v>
      </c>
      <c r="AA140" s="4" t="s">
        <v>2424</v>
      </c>
      <c r="AD140" s="4" t="s">
        <v>676</v>
      </c>
      <c r="AG140" s="5"/>
      <c r="AH140" s="4" t="s">
        <v>2408</v>
      </c>
      <c r="AJ140" s="4" t="s">
        <v>55</v>
      </c>
      <c r="AK140" s="117">
        <f>IF(N140="NTD",1,VLOOKUP(X140,'8.匯率'!O:Q,2,FALSE))</f>
        <v>1</v>
      </c>
      <c r="AL140" s="204">
        <f t="shared" si="2"/>
        <v>-138000</v>
      </c>
      <c r="AM140" s="117" t="str">
        <f>VLOOKUP(AJ140,'關係企業(人)'!A:C,3,FALSE)</f>
        <v>緯穎科技服務股份有限公司</v>
      </c>
    </row>
    <row r="141" spans="1:39">
      <c r="A141" s="4" t="s">
        <v>47</v>
      </c>
      <c r="B141" s="4" t="s">
        <v>693</v>
      </c>
      <c r="C141" s="4" t="s">
        <v>2403</v>
      </c>
      <c r="D141" s="4" t="s">
        <v>2404</v>
      </c>
      <c r="E141" s="5">
        <v>45679</v>
      </c>
      <c r="F141" s="5">
        <v>45679</v>
      </c>
      <c r="G141" s="4" t="s">
        <v>1645</v>
      </c>
      <c r="H141" s="4" t="s">
        <v>679</v>
      </c>
      <c r="I141" s="4" t="s">
        <v>2410</v>
      </c>
      <c r="J141" s="4" t="s">
        <v>977</v>
      </c>
      <c r="K141" s="4" t="s">
        <v>2406</v>
      </c>
      <c r="L141" s="4" t="s">
        <v>2407</v>
      </c>
      <c r="M141" s="12">
        <v>-129886</v>
      </c>
      <c r="N141" s="4" t="s">
        <v>48</v>
      </c>
      <c r="O141" s="12">
        <v>-129886</v>
      </c>
      <c r="P141" s="4" t="s">
        <v>48</v>
      </c>
      <c r="Q141" s="4" t="s">
        <v>683</v>
      </c>
      <c r="R141" s="4" t="s">
        <v>56</v>
      </c>
      <c r="X141" s="4" t="s">
        <v>57</v>
      </c>
      <c r="Z141" s="4" t="s">
        <v>57</v>
      </c>
      <c r="AA141" s="4" t="s">
        <v>2424</v>
      </c>
      <c r="AD141" s="4" t="s">
        <v>676</v>
      </c>
      <c r="AG141" s="5"/>
      <c r="AH141" s="4" t="s">
        <v>2408</v>
      </c>
      <c r="AJ141" s="4" t="s">
        <v>55</v>
      </c>
      <c r="AK141" s="117">
        <f>IF(N141="NTD",1,VLOOKUP(X141,'8.匯率'!O:Q,2,FALSE))</f>
        <v>1</v>
      </c>
      <c r="AL141" s="204">
        <f t="shared" si="2"/>
        <v>-129886</v>
      </c>
      <c r="AM141" s="117" t="str">
        <f>VLOOKUP(AJ141,'關係企業(人)'!A:C,3,FALSE)</f>
        <v>緯穎科技服務股份有限公司</v>
      </c>
    </row>
    <row r="142" spans="1:39">
      <c r="A142" s="4" t="s">
        <v>47</v>
      </c>
      <c r="B142" s="4" t="s">
        <v>694</v>
      </c>
      <c r="C142" s="4" t="s">
        <v>2403</v>
      </c>
      <c r="D142" s="4" t="s">
        <v>2404</v>
      </c>
      <c r="E142" s="5">
        <v>45679</v>
      </c>
      <c r="F142" s="5">
        <v>45679</v>
      </c>
      <c r="G142" s="4" t="s">
        <v>1042</v>
      </c>
      <c r="H142" s="4" t="s">
        <v>679</v>
      </c>
      <c r="I142" s="4" t="s">
        <v>2410</v>
      </c>
      <c r="J142" s="4" t="s">
        <v>1041</v>
      </c>
      <c r="K142" s="4" t="s">
        <v>2406</v>
      </c>
      <c r="L142" s="4" t="s">
        <v>2407</v>
      </c>
      <c r="M142" s="12">
        <v>-129886</v>
      </c>
      <c r="N142" s="4" t="s">
        <v>48</v>
      </c>
      <c r="O142" s="12">
        <v>-129886</v>
      </c>
      <c r="P142" s="4" t="s">
        <v>48</v>
      </c>
      <c r="Q142" s="4" t="s">
        <v>683</v>
      </c>
      <c r="R142" s="4" t="s">
        <v>56</v>
      </c>
      <c r="X142" s="4" t="s">
        <v>57</v>
      </c>
      <c r="Z142" s="4" t="s">
        <v>57</v>
      </c>
      <c r="AA142" s="4" t="s">
        <v>2424</v>
      </c>
      <c r="AD142" s="4" t="s">
        <v>676</v>
      </c>
      <c r="AG142" s="5"/>
      <c r="AH142" s="4" t="s">
        <v>2408</v>
      </c>
      <c r="AJ142" s="4" t="s">
        <v>55</v>
      </c>
      <c r="AK142" s="117">
        <f>IF(N142="NTD",1,VLOOKUP(X142,'8.匯率'!O:Q,2,FALSE))</f>
        <v>1</v>
      </c>
      <c r="AL142" s="204">
        <f t="shared" si="2"/>
        <v>-129886</v>
      </c>
      <c r="AM142" s="117" t="str">
        <f>VLOOKUP(AJ142,'關係企業(人)'!A:C,3,FALSE)</f>
        <v>緯穎科技服務股份有限公司</v>
      </c>
    </row>
    <row r="143" spans="1:39">
      <c r="A143" s="4" t="s">
        <v>47</v>
      </c>
      <c r="B143" s="4" t="s">
        <v>1043</v>
      </c>
      <c r="C143" s="4" t="s">
        <v>2403</v>
      </c>
      <c r="D143" s="4" t="s">
        <v>2404</v>
      </c>
      <c r="E143" s="5">
        <v>45679</v>
      </c>
      <c r="F143" s="5">
        <v>45679</v>
      </c>
      <c r="G143" s="4" t="s">
        <v>1045</v>
      </c>
      <c r="H143" s="4" t="s">
        <v>679</v>
      </c>
      <c r="I143" s="4" t="s">
        <v>2410</v>
      </c>
      <c r="J143" s="4" t="s">
        <v>1044</v>
      </c>
      <c r="K143" s="4" t="s">
        <v>2406</v>
      </c>
      <c r="L143" s="4" t="s">
        <v>2407</v>
      </c>
      <c r="M143" s="12">
        <v>-84117</v>
      </c>
      <c r="N143" s="4" t="s">
        <v>48</v>
      </c>
      <c r="O143" s="12">
        <v>-84117</v>
      </c>
      <c r="P143" s="4" t="s">
        <v>48</v>
      </c>
      <c r="Q143" s="4" t="s">
        <v>683</v>
      </c>
      <c r="R143" s="4" t="s">
        <v>56</v>
      </c>
      <c r="X143" s="4" t="s">
        <v>57</v>
      </c>
      <c r="Z143" s="4" t="s">
        <v>57</v>
      </c>
      <c r="AA143" s="4" t="s">
        <v>2424</v>
      </c>
      <c r="AD143" s="4" t="s">
        <v>676</v>
      </c>
      <c r="AG143" s="5"/>
      <c r="AH143" s="4" t="s">
        <v>2408</v>
      </c>
      <c r="AJ143" s="4" t="s">
        <v>55</v>
      </c>
      <c r="AK143" s="117">
        <f>IF(N143="NTD",1,VLOOKUP(X143,'8.匯率'!O:Q,2,FALSE))</f>
        <v>1</v>
      </c>
      <c r="AL143" s="204">
        <f t="shared" si="2"/>
        <v>-84117</v>
      </c>
      <c r="AM143" s="117" t="str">
        <f>VLOOKUP(AJ143,'關係企業(人)'!A:C,3,FALSE)</f>
        <v>緯穎科技服務股份有限公司</v>
      </c>
    </row>
    <row r="144" spans="1:39">
      <c r="A144" s="4" t="s">
        <v>47</v>
      </c>
      <c r="B144" s="4" t="s">
        <v>871</v>
      </c>
      <c r="C144" s="4" t="s">
        <v>2403</v>
      </c>
      <c r="D144" s="4" t="s">
        <v>2404</v>
      </c>
      <c r="E144" s="5">
        <v>45679</v>
      </c>
      <c r="F144" s="5">
        <v>45679</v>
      </c>
      <c r="G144" s="4" t="s">
        <v>1507</v>
      </c>
      <c r="H144" s="4" t="s">
        <v>679</v>
      </c>
      <c r="I144" s="4" t="s">
        <v>2410</v>
      </c>
      <c r="J144" s="4" t="s">
        <v>872</v>
      </c>
      <c r="K144" s="4" t="s">
        <v>2406</v>
      </c>
      <c r="L144" s="4" t="s">
        <v>2407</v>
      </c>
      <c r="M144" s="12">
        <v>-90000</v>
      </c>
      <c r="N144" s="4" t="s">
        <v>48</v>
      </c>
      <c r="O144" s="12">
        <v>-90000</v>
      </c>
      <c r="P144" s="4" t="s">
        <v>48</v>
      </c>
      <c r="Q144" s="4" t="s">
        <v>681</v>
      </c>
      <c r="R144" s="4" t="s">
        <v>54</v>
      </c>
      <c r="X144" s="4" t="s">
        <v>50</v>
      </c>
      <c r="Z144" s="4" t="s">
        <v>50</v>
      </c>
      <c r="AA144" s="4" t="s">
        <v>2419</v>
      </c>
      <c r="AD144" s="4" t="s">
        <v>676</v>
      </c>
      <c r="AG144" s="5"/>
      <c r="AH144" s="4" t="s">
        <v>2408</v>
      </c>
      <c r="AJ144" s="4" t="s">
        <v>38</v>
      </c>
      <c r="AK144" s="117">
        <f>IF(N144="NTD",1,VLOOKUP(X144,'8.匯率'!O:Q,2,FALSE))</f>
        <v>1</v>
      </c>
      <c r="AL144" s="204">
        <f t="shared" si="2"/>
        <v>-90000</v>
      </c>
      <c r="AM144" s="117" t="str">
        <f>VLOOKUP(AJ144,'關係企業(人)'!A:C,3,FALSE)</f>
        <v>緯創資通股份有限公司</v>
      </c>
    </row>
    <row r="145" spans="1:39">
      <c r="A145" s="4" t="s">
        <v>47</v>
      </c>
      <c r="B145" s="4" t="s">
        <v>1046</v>
      </c>
      <c r="C145" s="4" t="s">
        <v>2403</v>
      </c>
      <c r="D145" s="4" t="s">
        <v>2404</v>
      </c>
      <c r="E145" s="5">
        <v>45679</v>
      </c>
      <c r="F145" s="5">
        <v>45679</v>
      </c>
      <c r="G145" s="4" t="s">
        <v>1048</v>
      </c>
      <c r="H145" s="4" t="s">
        <v>679</v>
      </c>
      <c r="I145" s="4" t="s">
        <v>2410</v>
      </c>
      <c r="J145" s="4" t="s">
        <v>1047</v>
      </c>
      <c r="K145" s="4" t="s">
        <v>2406</v>
      </c>
      <c r="L145" s="4" t="s">
        <v>2407</v>
      </c>
      <c r="M145" s="12">
        <v>-145886</v>
      </c>
      <c r="N145" s="4" t="s">
        <v>48</v>
      </c>
      <c r="O145" s="12">
        <v>-145886</v>
      </c>
      <c r="P145" s="4" t="s">
        <v>48</v>
      </c>
      <c r="Q145" s="4" t="s">
        <v>683</v>
      </c>
      <c r="R145" s="4" t="s">
        <v>56</v>
      </c>
      <c r="X145" s="4" t="s">
        <v>57</v>
      </c>
      <c r="Z145" s="4" t="s">
        <v>57</v>
      </c>
      <c r="AA145" s="4" t="s">
        <v>2424</v>
      </c>
      <c r="AD145" s="4" t="s">
        <v>676</v>
      </c>
      <c r="AG145" s="5"/>
      <c r="AH145" s="4" t="s">
        <v>2408</v>
      </c>
      <c r="AJ145" s="4" t="s">
        <v>55</v>
      </c>
      <c r="AK145" s="117">
        <f>IF(N145="NTD",1,VLOOKUP(X145,'8.匯率'!O:Q,2,FALSE))</f>
        <v>1</v>
      </c>
      <c r="AL145" s="204">
        <f t="shared" si="2"/>
        <v>-145886</v>
      </c>
      <c r="AM145" s="117" t="str">
        <f>VLOOKUP(AJ145,'關係企業(人)'!A:C,3,FALSE)</f>
        <v>緯穎科技服務股份有限公司</v>
      </c>
    </row>
    <row r="146" spans="1:39">
      <c r="A146" s="4" t="s">
        <v>47</v>
      </c>
      <c r="B146" s="4" t="s">
        <v>903</v>
      </c>
      <c r="C146" s="4" t="s">
        <v>2403</v>
      </c>
      <c r="D146" s="4" t="s">
        <v>2404</v>
      </c>
      <c r="E146" s="5">
        <v>45679</v>
      </c>
      <c r="F146" s="5">
        <v>45679</v>
      </c>
      <c r="G146" s="4" t="s">
        <v>1508</v>
      </c>
      <c r="H146" s="4" t="s">
        <v>679</v>
      </c>
      <c r="I146" s="4" t="s">
        <v>2410</v>
      </c>
      <c r="J146" s="4" t="s">
        <v>904</v>
      </c>
      <c r="K146" s="4" t="s">
        <v>2406</v>
      </c>
      <c r="L146" s="4" t="s">
        <v>2407</v>
      </c>
      <c r="M146" s="12">
        <v>-110000</v>
      </c>
      <c r="N146" s="4" t="s">
        <v>48</v>
      </c>
      <c r="O146" s="12">
        <v>-110000</v>
      </c>
      <c r="P146" s="4" t="s">
        <v>48</v>
      </c>
      <c r="Q146" s="4" t="s">
        <v>682</v>
      </c>
      <c r="R146" s="4" t="s">
        <v>53</v>
      </c>
      <c r="X146" s="4" t="s">
        <v>50</v>
      </c>
      <c r="Z146" s="4" t="s">
        <v>50</v>
      </c>
      <c r="AA146" s="4" t="s">
        <v>2419</v>
      </c>
      <c r="AD146" s="4" t="s">
        <v>676</v>
      </c>
      <c r="AG146" s="5"/>
      <c r="AH146" s="4" t="s">
        <v>2408</v>
      </c>
      <c r="AJ146" s="4" t="s">
        <v>38</v>
      </c>
      <c r="AK146" s="117">
        <f>IF(N146="NTD",1,VLOOKUP(X146,'8.匯率'!O:Q,2,FALSE))</f>
        <v>1</v>
      </c>
      <c r="AL146" s="204">
        <f t="shared" si="2"/>
        <v>-110000</v>
      </c>
      <c r="AM146" s="117" t="str">
        <f>VLOOKUP(AJ146,'關係企業(人)'!A:C,3,FALSE)</f>
        <v>緯創資通股份有限公司</v>
      </c>
    </row>
    <row r="147" spans="1:39">
      <c r="A147" s="4" t="s">
        <v>47</v>
      </c>
      <c r="B147" s="4" t="s">
        <v>905</v>
      </c>
      <c r="C147" s="4" t="s">
        <v>2403</v>
      </c>
      <c r="D147" s="4" t="s">
        <v>2404</v>
      </c>
      <c r="E147" s="5">
        <v>45679</v>
      </c>
      <c r="F147" s="5">
        <v>45679</v>
      </c>
      <c r="G147" s="4" t="s">
        <v>1476</v>
      </c>
      <c r="H147" s="4" t="s">
        <v>679</v>
      </c>
      <c r="I147" s="4" t="s">
        <v>2410</v>
      </c>
      <c r="J147" s="4" t="s">
        <v>906</v>
      </c>
      <c r="K147" s="4" t="s">
        <v>2406</v>
      </c>
      <c r="L147" s="4" t="s">
        <v>2407</v>
      </c>
      <c r="M147" s="12">
        <v>-129886</v>
      </c>
      <c r="N147" s="4" t="s">
        <v>48</v>
      </c>
      <c r="O147" s="12">
        <v>-129886</v>
      </c>
      <c r="P147" s="4" t="s">
        <v>48</v>
      </c>
      <c r="Q147" s="4" t="s">
        <v>682</v>
      </c>
      <c r="R147" s="4" t="s">
        <v>53</v>
      </c>
      <c r="X147" s="4" t="s">
        <v>50</v>
      </c>
      <c r="Z147" s="4" t="s">
        <v>50</v>
      </c>
      <c r="AA147" s="4" t="s">
        <v>2419</v>
      </c>
      <c r="AD147" s="4" t="s">
        <v>676</v>
      </c>
      <c r="AG147" s="5"/>
      <c r="AH147" s="4" t="s">
        <v>2408</v>
      </c>
      <c r="AJ147" s="4" t="s">
        <v>38</v>
      </c>
      <c r="AK147" s="117">
        <f>IF(N147="NTD",1,VLOOKUP(X147,'8.匯率'!O:Q,2,FALSE))</f>
        <v>1</v>
      </c>
      <c r="AL147" s="204">
        <f t="shared" si="2"/>
        <v>-129886</v>
      </c>
      <c r="AM147" s="117" t="str">
        <f>VLOOKUP(AJ147,'關係企業(人)'!A:C,3,FALSE)</f>
        <v>緯創資通股份有限公司</v>
      </c>
    </row>
    <row r="148" spans="1:39">
      <c r="A148" s="4" t="s">
        <v>47</v>
      </c>
      <c r="B148" s="4" t="s">
        <v>1049</v>
      </c>
      <c r="C148" s="4" t="s">
        <v>2403</v>
      </c>
      <c r="D148" s="4" t="s">
        <v>2404</v>
      </c>
      <c r="E148" s="5">
        <v>45679</v>
      </c>
      <c r="F148" s="5">
        <v>45679</v>
      </c>
      <c r="G148" s="4" t="s">
        <v>1051</v>
      </c>
      <c r="H148" s="4" t="s">
        <v>679</v>
      </c>
      <c r="I148" s="4" t="s">
        <v>2410</v>
      </c>
      <c r="J148" s="4" t="s">
        <v>1050</v>
      </c>
      <c r="K148" s="4" t="s">
        <v>2406</v>
      </c>
      <c r="L148" s="4" t="s">
        <v>2407</v>
      </c>
      <c r="M148" s="12">
        <v>-155000</v>
      </c>
      <c r="N148" s="4" t="s">
        <v>48</v>
      </c>
      <c r="O148" s="12">
        <v>-155000</v>
      </c>
      <c r="P148" s="4" t="s">
        <v>48</v>
      </c>
      <c r="Q148" s="4" t="s">
        <v>683</v>
      </c>
      <c r="R148" s="4" t="s">
        <v>56</v>
      </c>
      <c r="X148" s="4" t="s">
        <v>57</v>
      </c>
      <c r="Z148" s="4" t="s">
        <v>57</v>
      </c>
      <c r="AA148" s="4" t="s">
        <v>2424</v>
      </c>
      <c r="AD148" s="4" t="s">
        <v>676</v>
      </c>
      <c r="AG148" s="5"/>
      <c r="AH148" s="4" t="s">
        <v>2408</v>
      </c>
      <c r="AJ148" s="4" t="s">
        <v>55</v>
      </c>
      <c r="AK148" s="117">
        <f>IF(N148="NTD",1,VLOOKUP(X148,'8.匯率'!O:Q,2,FALSE))</f>
        <v>1</v>
      </c>
      <c r="AL148" s="204">
        <f t="shared" si="2"/>
        <v>-155000</v>
      </c>
      <c r="AM148" s="117" t="str">
        <f>VLOOKUP(AJ148,'關係企業(人)'!A:C,3,FALSE)</f>
        <v>緯穎科技服務股份有限公司</v>
      </c>
    </row>
    <row r="149" spans="1:39">
      <c r="A149" s="4" t="s">
        <v>47</v>
      </c>
      <c r="B149" s="4" t="s">
        <v>1052</v>
      </c>
      <c r="C149" s="4" t="s">
        <v>2403</v>
      </c>
      <c r="D149" s="4" t="s">
        <v>2404</v>
      </c>
      <c r="E149" s="5">
        <v>45679</v>
      </c>
      <c r="F149" s="5">
        <v>45679</v>
      </c>
      <c r="G149" s="4" t="s">
        <v>1054</v>
      </c>
      <c r="H149" s="4" t="s">
        <v>679</v>
      </c>
      <c r="I149" s="4" t="s">
        <v>2410</v>
      </c>
      <c r="J149" s="4" t="s">
        <v>1053</v>
      </c>
      <c r="K149" s="4" t="s">
        <v>2406</v>
      </c>
      <c r="L149" s="4" t="s">
        <v>2407</v>
      </c>
      <c r="M149" s="12">
        <v>-155000</v>
      </c>
      <c r="N149" s="4" t="s">
        <v>48</v>
      </c>
      <c r="O149" s="12">
        <v>-155000</v>
      </c>
      <c r="P149" s="4" t="s">
        <v>48</v>
      </c>
      <c r="Q149" s="4" t="s">
        <v>683</v>
      </c>
      <c r="R149" s="4" t="s">
        <v>56</v>
      </c>
      <c r="X149" s="4" t="s">
        <v>57</v>
      </c>
      <c r="Z149" s="4" t="s">
        <v>57</v>
      </c>
      <c r="AA149" s="4" t="s">
        <v>2424</v>
      </c>
      <c r="AD149" s="4" t="s">
        <v>676</v>
      </c>
      <c r="AG149" s="5"/>
      <c r="AH149" s="4" t="s">
        <v>2408</v>
      </c>
      <c r="AJ149" s="4" t="s">
        <v>55</v>
      </c>
      <c r="AK149" s="117">
        <f>IF(N149="NTD",1,VLOOKUP(X149,'8.匯率'!O:Q,2,FALSE))</f>
        <v>1</v>
      </c>
      <c r="AL149" s="204">
        <f t="shared" si="2"/>
        <v>-155000</v>
      </c>
      <c r="AM149" s="117" t="str">
        <f>VLOOKUP(AJ149,'關係企業(人)'!A:C,3,FALSE)</f>
        <v>緯穎科技服務股份有限公司</v>
      </c>
    </row>
    <row r="150" spans="1:39">
      <c r="A150" s="4" t="s">
        <v>47</v>
      </c>
      <c r="B150" s="4" t="s">
        <v>1055</v>
      </c>
      <c r="C150" s="4" t="s">
        <v>2403</v>
      </c>
      <c r="D150" s="4" t="s">
        <v>2404</v>
      </c>
      <c r="E150" s="5">
        <v>45679</v>
      </c>
      <c r="F150" s="5">
        <v>45679</v>
      </c>
      <c r="G150" s="4" t="s">
        <v>1057</v>
      </c>
      <c r="H150" s="4" t="s">
        <v>679</v>
      </c>
      <c r="I150" s="4" t="s">
        <v>2410</v>
      </c>
      <c r="J150" s="4" t="s">
        <v>1056</v>
      </c>
      <c r="K150" s="4" t="s">
        <v>2406</v>
      </c>
      <c r="L150" s="4" t="s">
        <v>2407</v>
      </c>
      <c r="M150" s="12">
        <v>-138000</v>
      </c>
      <c r="N150" s="4" t="s">
        <v>48</v>
      </c>
      <c r="O150" s="12">
        <v>-138000</v>
      </c>
      <c r="P150" s="4" t="s">
        <v>48</v>
      </c>
      <c r="Q150" s="4" t="s">
        <v>683</v>
      </c>
      <c r="R150" s="4" t="s">
        <v>56</v>
      </c>
      <c r="X150" s="4" t="s">
        <v>57</v>
      </c>
      <c r="Z150" s="4" t="s">
        <v>57</v>
      </c>
      <c r="AA150" s="4" t="s">
        <v>2424</v>
      </c>
      <c r="AD150" s="4" t="s">
        <v>676</v>
      </c>
      <c r="AG150" s="5"/>
      <c r="AH150" s="4" t="s">
        <v>2408</v>
      </c>
      <c r="AJ150" s="4" t="s">
        <v>55</v>
      </c>
      <c r="AK150" s="117">
        <f>IF(N150="NTD",1,VLOOKUP(X150,'8.匯率'!O:Q,2,FALSE))</f>
        <v>1</v>
      </c>
      <c r="AL150" s="204">
        <f t="shared" si="2"/>
        <v>-138000</v>
      </c>
      <c r="AM150" s="117" t="str">
        <f>VLOOKUP(AJ150,'關係企業(人)'!A:C,3,FALSE)</f>
        <v>緯穎科技服務股份有限公司</v>
      </c>
    </row>
    <row r="151" spans="1:39">
      <c r="A151" s="4" t="s">
        <v>47</v>
      </c>
      <c r="B151" s="4" t="s">
        <v>907</v>
      </c>
      <c r="C151" s="4" t="s">
        <v>2403</v>
      </c>
      <c r="D151" s="4" t="s">
        <v>2404</v>
      </c>
      <c r="E151" s="5">
        <v>45679</v>
      </c>
      <c r="F151" s="5">
        <v>45679</v>
      </c>
      <c r="G151" s="4" t="s">
        <v>1477</v>
      </c>
      <c r="H151" s="4" t="s">
        <v>679</v>
      </c>
      <c r="I151" s="4" t="s">
        <v>2410</v>
      </c>
      <c r="J151" s="4" t="s">
        <v>908</v>
      </c>
      <c r="K151" s="4" t="s">
        <v>2406</v>
      </c>
      <c r="L151" s="4" t="s">
        <v>2407</v>
      </c>
      <c r="M151" s="12">
        <v>-138000</v>
      </c>
      <c r="N151" s="4" t="s">
        <v>48</v>
      </c>
      <c r="O151" s="12">
        <v>-138000</v>
      </c>
      <c r="P151" s="4" t="s">
        <v>48</v>
      </c>
      <c r="Q151" s="4" t="s">
        <v>682</v>
      </c>
      <c r="R151" s="4" t="s">
        <v>53</v>
      </c>
      <c r="X151" s="4" t="s">
        <v>50</v>
      </c>
      <c r="Z151" s="4" t="s">
        <v>50</v>
      </c>
      <c r="AA151" s="4" t="s">
        <v>2419</v>
      </c>
      <c r="AD151" s="4" t="s">
        <v>676</v>
      </c>
      <c r="AG151" s="5"/>
      <c r="AH151" s="4" t="s">
        <v>2408</v>
      </c>
      <c r="AJ151" s="4" t="s">
        <v>38</v>
      </c>
      <c r="AK151" s="117">
        <f>IF(N151="NTD",1,VLOOKUP(X151,'8.匯率'!O:Q,2,FALSE))</f>
        <v>1</v>
      </c>
      <c r="AL151" s="204">
        <f t="shared" si="2"/>
        <v>-138000</v>
      </c>
      <c r="AM151" s="117" t="str">
        <f>VLOOKUP(AJ151,'關係企業(人)'!A:C,3,FALSE)</f>
        <v>緯創資通股份有限公司</v>
      </c>
    </row>
    <row r="152" spans="1:39">
      <c r="A152" s="4" t="s">
        <v>47</v>
      </c>
      <c r="B152" s="4" t="s">
        <v>990</v>
      </c>
      <c r="C152" s="4" t="s">
        <v>2403</v>
      </c>
      <c r="D152" s="4" t="s">
        <v>2404</v>
      </c>
      <c r="E152" s="5">
        <v>45679</v>
      </c>
      <c r="F152" s="5">
        <v>45679</v>
      </c>
      <c r="G152" s="4" t="s">
        <v>1522</v>
      </c>
      <c r="H152" s="4" t="s">
        <v>679</v>
      </c>
      <c r="I152" s="4" t="s">
        <v>2410</v>
      </c>
      <c r="J152" s="4" t="s">
        <v>991</v>
      </c>
      <c r="K152" s="4" t="s">
        <v>2406</v>
      </c>
      <c r="L152" s="4" t="s">
        <v>2407</v>
      </c>
      <c r="M152" s="12">
        <v>-145886</v>
      </c>
      <c r="N152" s="4" t="s">
        <v>48</v>
      </c>
      <c r="O152" s="12">
        <v>-145886</v>
      </c>
      <c r="P152" s="4" t="s">
        <v>48</v>
      </c>
      <c r="Q152" s="4" t="s">
        <v>680</v>
      </c>
      <c r="R152" s="4" t="s">
        <v>143</v>
      </c>
      <c r="X152" s="4" t="s">
        <v>50</v>
      </c>
      <c r="Z152" s="4" t="s">
        <v>50</v>
      </c>
      <c r="AA152" s="4" t="s">
        <v>2419</v>
      </c>
      <c r="AD152" s="4" t="s">
        <v>676</v>
      </c>
      <c r="AG152" s="5"/>
      <c r="AH152" s="4" t="s">
        <v>2408</v>
      </c>
      <c r="AJ152" s="4" t="s">
        <v>38</v>
      </c>
      <c r="AK152" s="117">
        <f>IF(N152="NTD",1,VLOOKUP(X152,'8.匯率'!O:Q,2,FALSE))</f>
        <v>1</v>
      </c>
      <c r="AL152" s="204">
        <f t="shared" si="2"/>
        <v>-145886</v>
      </c>
      <c r="AM152" s="117" t="str">
        <f>VLOOKUP(AJ152,'關係企業(人)'!A:C,3,FALSE)</f>
        <v>緯創資通股份有限公司</v>
      </c>
    </row>
    <row r="153" spans="1:39">
      <c r="A153" s="4" t="s">
        <v>47</v>
      </c>
      <c r="B153" s="4" t="s">
        <v>978</v>
      </c>
      <c r="C153" s="4" t="s">
        <v>2403</v>
      </c>
      <c r="D153" s="4" t="s">
        <v>2404</v>
      </c>
      <c r="E153" s="5">
        <v>45679</v>
      </c>
      <c r="F153" s="5">
        <v>45679</v>
      </c>
      <c r="G153" s="4" t="s">
        <v>1646</v>
      </c>
      <c r="H153" s="4" t="s">
        <v>679</v>
      </c>
      <c r="I153" s="4" t="s">
        <v>2410</v>
      </c>
      <c r="J153" s="4" t="s">
        <v>979</v>
      </c>
      <c r="K153" s="4" t="s">
        <v>2406</v>
      </c>
      <c r="L153" s="4" t="s">
        <v>2407</v>
      </c>
      <c r="M153" s="12">
        <v>-110000</v>
      </c>
      <c r="N153" s="4" t="s">
        <v>48</v>
      </c>
      <c r="O153" s="12">
        <v>-110000</v>
      </c>
      <c r="P153" s="4" t="s">
        <v>48</v>
      </c>
      <c r="Q153" s="4" t="s">
        <v>683</v>
      </c>
      <c r="R153" s="4" t="s">
        <v>56</v>
      </c>
      <c r="X153" s="4" t="s">
        <v>57</v>
      </c>
      <c r="Z153" s="4" t="s">
        <v>57</v>
      </c>
      <c r="AA153" s="4" t="s">
        <v>2424</v>
      </c>
      <c r="AD153" s="4" t="s">
        <v>676</v>
      </c>
      <c r="AG153" s="5"/>
      <c r="AH153" s="4" t="s">
        <v>2408</v>
      </c>
      <c r="AJ153" s="4" t="s">
        <v>55</v>
      </c>
      <c r="AK153" s="117">
        <f>IF(N153="NTD",1,VLOOKUP(X153,'8.匯率'!O:Q,2,FALSE))</f>
        <v>1</v>
      </c>
      <c r="AL153" s="204">
        <f t="shared" si="2"/>
        <v>-110000</v>
      </c>
      <c r="AM153" s="117" t="str">
        <f>VLOOKUP(AJ153,'關係企業(人)'!A:C,3,FALSE)</f>
        <v>緯穎科技服務股份有限公司</v>
      </c>
    </row>
    <row r="154" spans="1:39">
      <c r="A154" s="4" t="s">
        <v>47</v>
      </c>
      <c r="B154" s="4" t="s">
        <v>980</v>
      </c>
      <c r="C154" s="4" t="s">
        <v>2403</v>
      </c>
      <c r="D154" s="4" t="s">
        <v>2404</v>
      </c>
      <c r="E154" s="5">
        <v>45679</v>
      </c>
      <c r="F154" s="5">
        <v>45679</v>
      </c>
      <c r="G154" s="4" t="s">
        <v>1647</v>
      </c>
      <c r="H154" s="4" t="s">
        <v>679</v>
      </c>
      <c r="I154" s="4" t="s">
        <v>2410</v>
      </c>
      <c r="J154" s="4" t="s">
        <v>981</v>
      </c>
      <c r="K154" s="4" t="s">
        <v>2406</v>
      </c>
      <c r="L154" s="4" t="s">
        <v>2407</v>
      </c>
      <c r="M154" s="12">
        <v>-89414</v>
      </c>
      <c r="N154" s="4" t="s">
        <v>48</v>
      </c>
      <c r="O154" s="12">
        <v>-89414</v>
      </c>
      <c r="P154" s="4" t="s">
        <v>48</v>
      </c>
      <c r="Q154" s="4" t="s">
        <v>683</v>
      </c>
      <c r="R154" s="4" t="s">
        <v>56</v>
      </c>
      <c r="X154" s="4" t="s">
        <v>57</v>
      </c>
      <c r="Z154" s="4" t="s">
        <v>57</v>
      </c>
      <c r="AA154" s="4" t="s">
        <v>2424</v>
      </c>
      <c r="AD154" s="4" t="s">
        <v>676</v>
      </c>
      <c r="AG154" s="5"/>
      <c r="AH154" s="4" t="s">
        <v>2408</v>
      </c>
      <c r="AJ154" s="4" t="s">
        <v>55</v>
      </c>
      <c r="AK154" s="117">
        <f>IF(N154="NTD",1,VLOOKUP(X154,'8.匯率'!O:Q,2,FALSE))</f>
        <v>1</v>
      </c>
      <c r="AL154" s="204">
        <f t="shared" si="2"/>
        <v>-89414</v>
      </c>
      <c r="AM154" s="117" t="str">
        <f>VLOOKUP(AJ154,'關係企業(人)'!A:C,3,FALSE)</f>
        <v>緯穎科技服務股份有限公司</v>
      </c>
    </row>
    <row r="155" spans="1:39">
      <c r="A155" s="4" t="s">
        <v>47</v>
      </c>
      <c r="B155" s="4" t="s">
        <v>982</v>
      </c>
      <c r="C155" s="4" t="s">
        <v>2403</v>
      </c>
      <c r="D155" s="4" t="s">
        <v>2404</v>
      </c>
      <c r="E155" s="5">
        <v>45679</v>
      </c>
      <c r="F155" s="5">
        <v>45679</v>
      </c>
      <c r="G155" s="4" t="s">
        <v>1648</v>
      </c>
      <c r="H155" s="4" t="s">
        <v>679</v>
      </c>
      <c r="I155" s="4" t="s">
        <v>2410</v>
      </c>
      <c r="J155" s="4" t="s">
        <v>983</v>
      </c>
      <c r="K155" s="4" t="s">
        <v>2406</v>
      </c>
      <c r="L155" s="4" t="s">
        <v>2407</v>
      </c>
      <c r="M155" s="12">
        <v>-138000</v>
      </c>
      <c r="N155" s="4" t="s">
        <v>48</v>
      </c>
      <c r="O155" s="12">
        <v>-138000</v>
      </c>
      <c r="P155" s="4" t="s">
        <v>48</v>
      </c>
      <c r="Q155" s="4" t="s">
        <v>683</v>
      </c>
      <c r="R155" s="4" t="s">
        <v>56</v>
      </c>
      <c r="X155" s="4" t="s">
        <v>57</v>
      </c>
      <c r="Z155" s="4" t="s">
        <v>57</v>
      </c>
      <c r="AA155" s="4" t="s">
        <v>2424</v>
      </c>
      <c r="AD155" s="4" t="s">
        <v>676</v>
      </c>
      <c r="AG155" s="5"/>
      <c r="AH155" s="4" t="s">
        <v>2408</v>
      </c>
      <c r="AJ155" s="4" t="s">
        <v>55</v>
      </c>
      <c r="AK155" s="117">
        <f>IF(N155="NTD",1,VLOOKUP(X155,'8.匯率'!O:Q,2,FALSE))</f>
        <v>1</v>
      </c>
      <c r="AL155" s="204">
        <f t="shared" si="2"/>
        <v>-138000</v>
      </c>
      <c r="AM155" s="117" t="str">
        <f>VLOOKUP(AJ155,'關係企業(人)'!A:C,3,FALSE)</f>
        <v>緯穎科技服務股份有限公司</v>
      </c>
    </row>
    <row r="156" spans="1:39">
      <c r="A156" s="4" t="s">
        <v>47</v>
      </c>
      <c r="B156" s="4" t="s">
        <v>992</v>
      </c>
      <c r="C156" s="4" t="s">
        <v>2403</v>
      </c>
      <c r="D156" s="4" t="s">
        <v>2404</v>
      </c>
      <c r="E156" s="5">
        <v>45679</v>
      </c>
      <c r="F156" s="5">
        <v>45679</v>
      </c>
      <c r="G156" s="4" t="s">
        <v>1523</v>
      </c>
      <c r="H156" s="4" t="s">
        <v>679</v>
      </c>
      <c r="I156" s="4" t="s">
        <v>2410</v>
      </c>
      <c r="J156" s="4" t="s">
        <v>993</v>
      </c>
      <c r="K156" s="4" t="s">
        <v>2406</v>
      </c>
      <c r="L156" s="4" t="s">
        <v>2407</v>
      </c>
      <c r="M156" s="12">
        <v>-155000</v>
      </c>
      <c r="N156" s="4" t="s">
        <v>48</v>
      </c>
      <c r="O156" s="12">
        <v>-155000</v>
      </c>
      <c r="P156" s="4" t="s">
        <v>48</v>
      </c>
      <c r="Q156" s="4" t="s">
        <v>680</v>
      </c>
      <c r="R156" s="4" t="s">
        <v>143</v>
      </c>
      <c r="X156" s="4" t="s">
        <v>50</v>
      </c>
      <c r="Z156" s="4" t="s">
        <v>50</v>
      </c>
      <c r="AA156" s="4" t="s">
        <v>2419</v>
      </c>
      <c r="AD156" s="4" t="s">
        <v>676</v>
      </c>
      <c r="AG156" s="5"/>
      <c r="AH156" s="4" t="s">
        <v>2408</v>
      </c>
      <c r="AJ156" s="4" t="s">
        <v>38</v>
      </c>
      <c r="AK156" s="117">
        <f>IF(N156="NTD",1,VLOOKUP(X156,'8.匯率'!O:Q,2,FALSE))</f>
        <v>1</v>
      </c>
      <c r="AL156" s="204">
        <f t="shared" si="2"/>
        <v>-155000</v>
      </c>
      <c r="AM156" s="117" t="str">
        <f>VLOOKUP(AJ156,'關係企業(人)'!A:C,3,FALSE)</f>
        <v>緯創資通股份有限公司</v>
      </c>
    </row>
    <row r="157" spans="1:39">
      <c r="A157" s="4" t="s">
        <v>47</v>
      </c>
      <c r="B157" s="4" t="s">
        <v>994</v>
      </c>
      <c r="C157" s="4" t="s">
        <v>2403</v>
      </c>
      <c r="D157" s="4" t="s">
        <v>2404</v>
      </c>
      <c r="E157" s="5">
        <v>45679</v>
      </c>
      <c r="F157" s="5">
        <v>45679</v>
      </c>
      <c r="G157" s="4" t="s">
        <v>1524</v>
      </c>
      <c r="H157" s="4" t="s">
        <v>679</v>
      </c>
      <c r="I157" s="4" t="s">
        <v>2410</v>
      </c>
      <c r="J157" s="4" t="s">
        <v>995</v>
      </c>
      <c r="K157" s="4" t="s">
        <v>2406</v>
      </c>
      <c r="L157" s="4" t="s">
        <v>2407</v>
      </c>
      <c r="M157" s="12">
        <v>-145871</v>
      </c>
      <c r="N157" s="4" t="s">
        <v>48</v>
      </c>
      <c r="O157" s="12">
        <v>-145871</v>
      </c>
      <c r="P157" s="4" t="s">
        <v>48</v>
      </c>
      <c r="Q157" s="4" t="s">
        <v>680</v>
      </c>
      <c r="R157" s="4" t="s">
        <v>143</v>
      </c>
      <c r="X157" s="4" t="s">
        <v>50</v>
      </c>
      <c r="Z157" s="4" t="s">
        <v>50</v>
      </c>
      <c r="AA157" s="4" t="s">
        <v>2419</v>
      </c>
      <c r="AD157" s="4" t="s">
        <v>676</v>
      </c>
      <c r="AG157" s="5"/>
      <c r="AH157" s="4" t="s">
        <v>2408</v>
      </c>
      <c r="AJ157" s="4" t="s">
        <v>38</v>
      </c>
      <c r="AK157" s="117">
        <f>IF(N157="NTD",1,VLOOKUP(X157,'8.匯率'!O:Q,2,FALSE))</f>
        <v>1</v>
      </c>
      <c r="AL157" s="204">
        <f t="shared" si="2"/>
        <v>-145871</v>
      </c>
      <c r="AM157" s="117" t="str">
        <f>VLOOKUP(AJ157,'關係企業(人)'!A:C,3,FALSE)</f>
        <v>緯創資通股份有限公司</v>
      </c>
    </row>
    <row r="158" spans="1:39">
      <c r="A158" s="4" t="s">
        <v>47</v>
      </c>
      <c r="B158" s="4" t="s">
        <v>909</v>
      </c>
      <c r="C158" s="4" t="s">
        <v>2403</v>
      </c>
      <c r="D158" s="4" t="s">
        <v>2404</v>
      </c>
      <c r="E158" s="5">
        <v>45679</v>
      </c>
      <c r="F158" s="5">
        <v>45679</v>
      </c>
      <c r="G158" s="4" t="s">
        <v>1478</v>
      </c>
      <c r="H158" s="4" t="s">
        <v>679</v>
      </c>
      <c r="I158" s="4" t="s">
        <v>2410</v>
      </c>
      <c r="J158" s="4" t="s">
        <v>910</v>
      </c>
      <c r="K158" s="4" t="s">
        <v>2406</v>
      </c>
      <c r="L158" s="4" t="s">
        <v>2407</v>
      </c>
      <c r="M158" s="12">
        <v>-110000</v>
      </c>
      <c r="N158" s="4" t="s">
        <v>48</v>
      </c>
      <c r="O158" s="12">
        <v>-110000</v>
      </c>
      <c r="P158" s="4" t="s">
        <v>48</v>
      </c>
      <c r="Q158" s="4" t="s">
        <v>682</v>
      </c>
      <c r="R158" s="4" t="s">
        <v>53</v>
      </c>
      <c r="X158" s="4" t="s">
        <v>50</v>
      </c>
      <c r="Z158" s="4" t="s">
        <v>50</v>
      </c>
      <c r="AA158" s="4" t="s">
        <v>2419</v>
      </c>
      <c r="AD158" s="4" t="s">
        <v>676</v>
      </c>
      <c r="AG158" s="5"/>
      <c r="AH158" s="4" t="s">
        <v>2408</v>
      </c>
      <c r="AJ158" s="4" t="s">
        <v>38</v>
      </c>
      <c r="AK158" s="117">
        <f>IF(N158="NTD",1,VLOOKUP(X158,'8.匯率'!O:Q,2,FALSE))</f>
        <v>1</v>
      </c>
      <c r="AL158" s="204">
        <f t="shared" si="2"/>
        <v>-110000</v>
      </c>
      <c r="AM158" s="117" t="str">
        <f>VLOOKUP(AJ158,'關係企業(人)'!A:C,3,FALSE)</f>
        <v>緯創資通股份有限公司</v>
      </c>
    </row>
    <row r="159" spans="1:39">
      <c r="A159" s="4" t="s">
        <v>47</v>
      </c>
      <c r="B159" s="4" t="s">
        <v>996</v>
      </c>
      <c r="C159" s="4" t="s">
        <v>2403</v>
      </c>
      <c r="D159" s="4" t="s">
        <v>2404</v>
      </c>
      <c r="E159" s="5">
        <v>45679</v>
      </c>
      <c r="F159" s="5">
        <v>45679</v>
      </c>
      <c r="G159" s="4" t="s">
        <v>1525</v>
      </c>
      <c r="H159" s="4" t="s">
        <v>679</v>
      </c>
      <c r="I159" s="4" t="s">
        <v>2410</v>
      </c>
      <c r="J159" s="4" t="s">
        <v>997</v>
      </c>
      <c r="K159" s="4" t="s">
        <v>2406</v>
      </c>
      <c r="L159" s="4" t="s">
        <v>2407</v>
      </c>
      <c r="M159" s="12">
        <v>-125815</v>
      </c>
      <c r="N159" s="4" t="s">
        <v>48</v>
      </c>
      <c r="O159" s="12">
        <v>-125815</v>
      </c>
      <c r="P159" s="4" t="s">
        <v>48</v>
      </c>
      <c r="Q159" s="4" t="s">
        <v>680</v>
      </c>
      <c r="R159" s="4" t="s">
        <v>143</v>
      </c>
      <c r="X159" s="4" t="s">
        <v>50</v>
      </c>
      <c r="Z159" s="4" t="s">
        <v>50</v>
      </c>
      <c r="AA159" s="4" t="s">
        <v>2419</v>
      </c>
      <c r="AD159" s="4" t="s">
        <v>676</v>
      </c>
      <c r="AG159" s="5"/>
      <c r="AH159" s="4" t="s">
        <v>2408</v>
      </c>
      <c r="AJ159" s="4" t="s">
        <v>38</v>
      </c>
      <c r="AK159" s="117">
        <f>IF(N159="NTD",1,VLOOKUP(X159,'8.匯率'!O:Q,2,FALSE))</f>
        <v>1</v>
      </c>
      <c r="AL159" s="204">
        <f t="shared" si="2"/>
        <v>-125815</v>
      </c>
      <c r="AM159" s="117" t="str">
        <f>VLOOKUP(AJ159,'關係企業(人)'!A:C,3,FALSE)</f>
        <v>緯創資通股份有限公司</v>
      </c>
    </row>
    <row r="160" spans="1:39">
      <c r="A160" s="4" t="s">
        <v>47</v>
      </c>
      <c r="B160" s="4" t="s">
        <v>998</v>
      </c>
      <c r="C160" s="4" t="s">
        <v>2403</v>
      </c>
      <c r="D160" s="4" t="s">
        <v>2404</v>
      </c>
      <c r="E160" s="5">
        <v>45679</v>
      </c>
      <c r="F160" s="5">
        <v>45679</v>
      </c>
      <c r="G160" s="4" t="s">
        <v>1526</v>
      </c>
      <c r="H160" s="4" t="s">
        <v>679</v>
      </c>
      <c r="I160" s="4" t="s">
        <v>2410</v>
      </c>
      <c r="J160" s="4" t="s">
        <v>999</v>
      </c>
      <c r="K160" s="4" t="s">
        <v>2406</v>
      </c>
      <c r="L160" s="4" t="s">
        <v>2407</v>
      </c>
      <c r="M160" s="12">
        <v>-138000</v>
      </c>
      <c r="N160" s="4" t="s">
        <v>48</v>
      </c>
      <c r="O160" s="12">
        <v>-138000</v>
      </c>
      <c r="P160" s="4" t="s">
        <v>48</v>
      </c>
      <c r="Q160" s="4" t="s">
        <v>680</v>
      </c>
      <c r="R160" s="4" t="s">
        <v>143</v>
      </c>
      <c r="X160" s="4" t="s">
        <v>50</v>
      </c>
      <c r="Z160" s="4" t="s">
        <v>50</v>
      </c>
      <c r="AA160" s="4" t="s">
        <v>2419</v>
      </c>
      <c r="AD160" s="4" t="s">
        <v>676</v>
      </c>
      <c r="AG160" s="5"/>
      <c r="AH160" s="4" t="s">
        <v>2408</v>
      </c>
      <c r="AJ160" s="4" t="s">
        <v>38</v>
      </c>
      <c r="AK160" s="117">
        <f>IF(N160="NTD",1,VLOOKUP(X160,'8.匯率'!O:Q,2,FALSE))</f>
        <v>1</v>
      </c>
      <c r="AL160" s="204">
        <f t="shared" si="2"/>
        <v>-138000</v>
      </c>
      <c r="AM160" s="117" t="str">
        <f>VLOOKUP(AJ160,'關係企業(人)'!A:C,3,FALSE)</f>
        <v>緯創資通股份有限公司</v>
      </c>
    </row>
    <row r="161" spans="1:39">
      <c r="A161" s="4" t="s">
        <v>47</v>
      </c>
      <c r="B161" s="4" t="s">
        <v>873</v>
      </c>
      <c r="C161" s="4" t="s">
        <v>2403</v>
      </c>
      <c r="D161" s="4" t="s">
        <v>2404</v>
      </c>
      <c r="E161" s="5">
        <v>45679</v>
      </c>
      <c r="F161" s="5">
        <v>45679</v>
      </c>
      <c r="G161" s="4" t="s">
        <v>1510</v>
      </c>
      <c r="H161" s="4" t="s">
        <v>679</v>
      </c>
      <c r="I161" s="4" t="s">
        <v>2410</v>
      </c>
      <c r="J161" s="4" t="s">
        <v>874</v>
      </c>
      <c r="K161" s="4" t="s">
        <v>2406</v>
      </c>
      <c r="L161" s="4" t="s">
        <v>2407</v>
      </c>
      <c r="M161" s="12">
        <v>-103521</v>
      </c>
      <c r="N161" s="4" t="s">
        <v>48</v>
      </c>
      <c r="O161" s="12">
        <v>-103521</v>
      </c>
      <c r="P161" s="4" t="s">
        <v>48</v>
      </c>
      <c r="Q161" s="4" t="s">
        <v>681</v>
      </c>
      <c r="R161" s="4" t="s">
        <v>54</v>
      </c>
      <c r="X161" s="4" t="s">
        <v>50</v>
      </c>
      <c r="Z161" s="4" t="s">
        <v>50</v>
      </c>
      <c r="AA161" s="4" t="s">
        <v>2419</v>
      </c>
      <c r="AD161" s="4" t="s">
        <v>676</v>
      </c>
      <c r="AG161" s="5"/>
      <c r="AH161" s="4" t="s">
        <v>2408</v>
      </c>
      <c r="AJ161" s="4" t="s">
        <v>38</v>
      </c>
      <c r="AK161" s="117">
        <f>IF(N161="NTD",1,VLOOKUP(X161,'8.匯率'!O:Q,2,FALSE))</f>
        <v>1</v>
      </c>
      <c r="AL161" s="204">
        <f t="shared" si="2"/>
        <v>-103521</v>
      </c>
      <c r="AM161" s="117" t="str">
        <f>VLOOKUP(AJ161,'關係企業(人)'!A:C,3,FALSE)</f>
        <v>緯創資通股份有限公司</v>
      </c>
    </row>
    <row r="162" spans="1:39">
      <c r="A162" s="4" t="s">
        <v>47</v>
      </c>
      <c r="B162" s="4" t="s">
        <v>911</v>
      </c>
      <c r="C162" s="4" t="s">
        <v>2403</v>
      </c>
      <c r="D162" s="4" t="s">
        <v>2404</v>
      </c>
      <c r="E162" s="5">
        <v>45679</v>
      </c>
      <c r="F162" s="5">
        <v>45679</v>
      </c>
      <c r="G162" s="4" t="s">
        <v>1479</v>
      </c>
      <c r="H162" s="4" t="s">
        <v>679</v>
      </c>
      <c r="I162" s="4" t="s">
        <v>2410</v>
      </c>
      <c r="J162" s="4" t="s">
        <v>912</v>
      </c>
      <c r="K162" s="4" t="s">
        <v>2406</v>
      </c>
      <c r="L162" s="4" t="s">
        <v>2407</v>
      </c>
      <c r="M162" s="12">
        <v>-133957</v>
      </c>
      <c r="N162" s="4" t="s">
        <v>48</v>
      </c>
      <c r="O162" s="12">
        <v>-133957</v>
      </c>
      <c r="P162" s="4" t="s">
        <v>48</v>
      </c>
      <c r="Q162" s="4" t="s">
        <v>682</v>
      </c>
      <c r="R162" s="4" t="s">
        <v>53</v>
      </c>
      <c r="X162" s="4" t="s">
        <v>50</v>
      </c>
      <c r="Z162" s="4" t="s">
        <v>50</v>
      </c>
      <c r="AA162" s="4" t="s">
        <v>2419</v>
      </c>
      <c r="AD162" s="4" t="s">
        <v>676</v>
      </c>
      <c r="AG162" s="5"/>
      <c r="AH162" s="4" t="s">
        <v>2408</v>
      </c>
      <c r="AJ162" s="4" t="s">
        <v>38</v>
      </c>
      <c r="AK162" s="117">
        <f>IF(N162="NTD",1,VLOOKUP(X162,'8.匯率'!O:Q,2,FALSE))</f>
        <v>1</v>
      </c>
      <c r="AL162" s="204">
        <f t="shared" si="2"/>
        <v>-133957</v>
      </c>
      <c r="AM162" s="117" t="str">
        <f>VLOOKUP(AJ162,'關係企業(人)'!A:C,3,FALSE)</f>
        <v>緯創資通股份有限公司</v>
      </c>
    </row>
    <row r="163" spans="1:39">
      <c r="A163" s="4" t="s">
        <v>47</v>
      </c>
      <c r="B163" s="4" t="s">
        <v>1000</v>
      </c>
      <c r="C163" s="4" t="s">
        <v>2403</v>
      </c>
      <c r="D163" s="4" t="s">
        <v>2404</v>
      </c>
      <c r="E163" s="5">
        <v>45679</v>
      </c>
      <c r="F163" s="5">
        <v>45679</v>
      </c>
      <c r="G163" s="4" t="s">
        <v>1527</v>
      </c>
      <c r="H163" s="4" t="s">
        <v>679</v>
      </c>
      <c r="I163" s="4" t="s">
        <v>2410</v>
      </c>
      <c r="J163" s="4" t="s">
        <v>1001</v>
      </c>
      <c r="K163" s="4" t="s">
        <v>2406</v>
      </c>
      <c r="L163" s="4" t="s">
        <v>2407</v>
      </c>
      <c r="M163" s="12">
        <v>-110000</v>
      </c>
      <c r="N163" s="4" t="s">
        <v>48</v>
      </c>
      <c r="O163" s="12">
        <v>-110000</v>
      </c>
      <c r="P163" s="4" t="s">
        <v>48</v>
      </c>
      <c r="Q163" s="4" t="s">
        <v>680</v>
      </c>
      <c r="R163" s="4" t="s">
        <v>143</v>
      </c>
      <c r="X163" s="4" t="s">
        <v>50</v>
      </c>
      <c r="Z163" s="4" t="s">
        <v>50</v>
      </c>
      <c r="AA163" s="4" t="s">
        <v>2419</v>
      </c>
      <c r="AD163" s="4" t="s">
        <v>676</v>
      </c>
      <c r="AG163" s="5"/>
      <c r="AH163" s="4" t="s">
        <v>2408</v>
      </c>
      <c r="AJ163" s="4" t="s">
        <v>38</v>
      </c>
      <c r="AK163" s="117">
        <f>IF(N163="NTD",1,VLOOKUP(X163,'8.匯率'!O:Q,2,FALSE))</f>
        <v>1</v>
      </c>
      <c r="AL163" s="204">
        <f t="shared" si="2"/>
        <v>-110000</v>
      </c>
      <c r="AM163" s="117" t="str">
        <f>VLOOKUP(AJ163,'關係企業(人)'!A:C,3,FALSE)</f>
        <v>緯創資通股份有限公司</v>
      </c>
    </row>
    <row r="164" spans="1:39">
      <c r="A164" s="4" t="s">
        <v>47</v>
      </c>
      <c r="B164" s="4" t="s">
        <v>1058</v>
      </c>
      <c r="C164" s="4" t="s">
        <v>2403</v>
      </c>
      <c r="D164" s="4" t="s">
        <v>2404</v>
      </c>
      <c r="E164" s="5">
        <v>45679</v>
      </c>
      <c r="F164" s="5">
        <v>45679</v>
      </c>
      <c r="G164" s="4" t="s">
        <v>1060</v>
      </c>
      <c r="H164" s="4" t="s">
        <v>679</v>
      </c>
      <c r="I164" s="4" t="s">
        <v>2410</v>
      </c>
      <c r="J164" s="4" t="s">
        <v>1059</v>
      </c>
      <c r="K164" s="4" t="s">
        <v>2406</v>
      </c>
      <c r="L164" s="4" t="s">
        <v>2407</v>
      </c>
      <c r="M164" s="12">
        <v>-155000</v>
      </c>
      <c r="N164" s="4" t="s">
        <v>48</v>
      </c>
      <c r="O164" s="12">
        <v>-155000</v>
      </c>
      <c r="P164" s="4" t="s">
        <v>48</v>
      </c>
      <c r="Q164" s="4" t="s">
        <v>683</v>
      </c>
      <c r="R164" s="4" t="s">
        <v>56</v>
      </c>
      <c r="X164" s="4" t="s">
        <v>57</v>
      </c>
      <c r="Z164" s="4" t="s">
        <v>57</v>
      </c>
      <c r="AA164" s="4" t="s">
        <v>2424</v>
      </c>
      <c r="AD164" s="4" t="s">
        <v>676</v>
      </c>
      <c r="AG164" s="5"/>
      <c r="AH164" s="4" t="s">
        <v>2408</v>
      </c>
      <c r="AJ164" s="4" t="s">
        <v>55</v>
      </c>
      <c r="AK164" s="117">
        <f>IF(N164="NTD",1,VLOOKUP(X164,'8.匯率'!O:Q,2,FALSE))</f>
        <v>1</v>
      </c>
      <c r="AL164" s="204">
        <f t="shared" si="2"/>
        <v>-155000</v>
      </c>
      <c r="AM164" s="117" t="str">
        <f>VLOOKUP(AJ164,'關係企業(人)'!A:C,3,FALSE)</f>
        <v>緯穎科技服務股份有限公司</v>
      </c>
    </row>
    <row r="165" spans="1:39">
      <c r="A165" s="4" t="s">
        <v>47</v>
      </c>
      <c r="B165" s="4" t="s">
        <v>1061</v>
      </c>
      <c r="C165" s="4" t="s">
        <v>2403</v>
      </c>
      <c r="D165" s="4" t="s">
        <v>2404</v>
      </c>
      <c r="E165" s="5">
        <v>45679</v>
      </c>
      <c r="F165" s="5">
        <v>45679</v>
      </c>
      <c r="G165" s="4" t="s">
        <v>1063</v>
      </c>
      <c r="H165" s="4" t="s">
        <v>679</v>
      </c>
      <c r="I165" s="4" t="s">
        <v>2410</v>
      </c>
      <c r="J165" s="4" t="s">
        <v>1062</v>
      </c>
      <c r="K165" s="4" t="s">
        <v>2406</v>
      </c>
      <c r="L165" s="4" t="s">
        <v>2407</v>
      </c>
      <c r="M165" s="12">
        <v>-138000</v>
      </c>
      <c r="N165" s="4" t="s">
        <v>48</v>
      </c>
      <c r="O165" s="12">
        <v>-138000</v>
      </c>
      <c r="P165" s="4" t="s">
        <v>48</v>
      </c>
      <c r="Q165" s="4" t="s">
        <v>683</v>
      </c>
      <c r="R165" s="4" t="s">
        <v>56</v>
      </c>
      <c r="X165" s="4" t="s">
        <v>57</v>
      </c>
      <c r="Z165" s="4" t="s">
        <v>57</v>
      </c>
      <c r="AA165" s="4" t="s">
        <v>2424</v>
      </c>
      <c r="AD165" s="4" t="s">
        <v>676</v>
      </c>
      <c r="AG165" s="5"/>
      <c r="AH165" s="4" t="s">
        <v>2408</v>
      </c>
      <c r="AJ165" s="4" t="s">
        <v>55</v>
      </c>
      <c r="AK165" s="117">
        <f>IF(N165="NTD",1,VLOOKUP(X165,'8.匯率'!O:Q,2,FALSE))</f>
        <v>1</v>
      </c>
      <c r="AL165" s="204">
        <f t="shared" si="2"/>
        <v>-138000</v>
      </c>
      <c r="AM165" s="117" t="str">
        <f>VLOOKUP(AJ165,'關係企業(人)'!A:C,3,FALSE)</f>
        <v>緯穎科技服務股份有限公司</v>
      </c>
    </row>
    <row r="166" spans="1:39">
      <c r="A166" s="4" t="s">
        <v>47</v>
      </c>
      <c r="B166" s="4" t="s">
        <v>1064</v>
      </c>
      <c r="C166" s="4" t="s">
        <v>2403</v>
      </c>
      <c r="D166" s="4" t="s">
        <v>2404</v>
      </c>
      <c r="E166" s="5">
        <v>45679</v>
      </c>
      <c r="F166" s="5">
        <v>45679</v>
      </c>
      <c r="G166" s="4" t="s">
        <v>1066</v>
      </c>
      <c r="H166" s="4" t="s">
        <v>679</v>
      </c>
      <c r="I166" s="4" t="s">
        <v>2410</v>
      </c>
      <c r="J166" s="4" t="s">
        <v>1065</v>
      </c>
      <c r="K166" s="4" t="s">
        <v>2406</v>
      </c>
      <c r="L166" s="4" t="s">
        <v>2407</v>
      </c>
      <c r="M166" s="12">
        <v>-110000</v>
      </c>
      <c r="N166" s="4" t="s">
        <v>48</v>
      </c>
      <c r="O166" s="12">
        <v>-110000</v>
      </c>
      <c r="P166" s="4" t="s">
        <v>48</v>
      </c>
      <c r="Q166" s="4" t="s">
        <v>683</v>
      </c>
      <c r="R166" s="4" t="s">
        <v>56</v>
      </c>
      <c r="X166" s="4" t="s">
        <v>57</v>
      </c>
      <c r="Z166" s="4" t="s">
        <v>57</v>
      </c>
      <c r="AA166" s="4" t="s">
        <v>2424</v>
      </c>
      <c r="AD166" s="4" t="s">
        <v>676</v>
      </c>
      <c r="AG166" s="5"/>
      <c r="AH166" s="4" t="s">
        <v>2408</v>
      </c>
      <c r="AJ166" s="4" t="s">
        <v>55</v>
      </c>
      <c r="AK166" s="117">
        <f>IF(N166="NTD",1,VLOOKUP(X166,'8.匯率'!O:Q,2,FALSE))</f>
        <v>1</v>
      </c>
      <c r="AL166" s="204">
        <f t="shared" si="2"/>
        <v>-110000</v>
      </c>
      <c r="AM166" s="117" t="str">
        <f>VLOOKUP(AJ166,'關係企業(人)'!A:C,3,FALSE)</f>
        <v>緯穎科技服務股份有限公司</v>
      </c>
    </row>
    <row r="167" spans="1:39">
      <c r="A167" s="4" t="s">
        <v>47</v>
      </c>
      <c r="B167" s="4" t="s">
        <v>1067</v>
      </c>
      <c r="C167" s="4" t="s">
        <v>2403</v>
      </c>
      <c r="D167" s="4" t="s">
        <v>2404</v>
      </c>
      <c r="E167" s="5">
        <v>45679</v>
      </c>
      <c r="F167" s="5">
        <v>45679</v>
      </c>
      <c r="G167" s="4" t="s">
        <v>1069</v>
      </c>
      <c r="H167" s="4" t="s">
        <v>679</v>
      </c>
      <c r="I167" s="4" t="s">
        <v>2410</v>
      </c>
      <c r="J167" s="4" t="s">
        <v>1068</v>
      </c>
      <c r="K167" s="4" t="s">
        <v>2406</v>
      </c>
      <c r="L167" s="4" t="s">
        <v>2407</v>
      </c>
      <c r="M167" s="12">
        <v>-138000</v>
      </c>
      <c r="N167" s="4" t="s">
        <v>48</v>
      </c>
      <c r="O167" s="12">
        <v>-138000</v>
      </c>
      <c r="P167" s="4" t="s">
        <v>48</v>
      </c>
      <c r="Q167" s="4" t="s">
        <v>683</v>
      </c>
      <c r="R167" s="4" t="s">
        <v>56</v>
      </c>
      <c r="X167" s="4" t="s">
        <v>57</v>
      </c>
      <c r="Z167" s="4" t="s">
        <v>57</v>
      </c>
      <c r="AA167" s="4" t="s">
        <v>2424</v>
      </c>
      <c r="AD167" s="4" t="s">
        <v>676</v>
      </c>
      <c r="AG167" s="5"/>
      <c r="AH167" s="4" t="s">
        <v>2408</v>
      </c>
      <c r="AJ167" s="4" t="s">
        <v>55</v>
      </c>
      <c r="AK167" s="117">
        <f>IF(N167="NTD",1,VLOOKUP(X167,'8.匯率'!O:Q,2,FALSE))</f>
        <v>1</v>
      </c>
      <c r="AL167" s="204">
        <f t="shared" si="2"/>
        <v>-138000</v>
      </c>
      <c r="AM167" s="117" t="str">
        <f>VLOOKUP(AJ167,'關係企業(人)'!A:C,3,FALSE)</f>
        <v>緯穎科技服務股份有限公司</v>
      </c>
    </row>
    <row r="168" spans="1:39">
      <c r="A168" s="4" t="s">
        <v>47</v>
      </c>
      <c r="B168" s="4" t="s">
        <v>913</v>
      </c>
      <c r="C168" s="4" t="s">
        <v>2403</v>
      </c>
      <c r="D168" s="4" t="s">
        <v>2404</v>
      </c>
      <c r="E168" s="5">
        <v>45679</v>
      </c>
      <c r="F168" s="5">
        <v>45679</v>
      </c>
      <c r="G168" s="4" t="s">
        <v>1480</v>
      </c>
      <c r="H168" s="4" t="s">
        <v>679</v>
      </c>
      <c r="I168" s="4" t="s">
        <v>2410</v>
      </c>
      <c r="J168" s="4" t="s">
        <v>914</v>
      </c>
      <c r="K168" s="4" t="s">
        <v>2406</v>
      </c>
      <c r="L168" s="4" t="s">
        <v>2407</v>
      </c>
      <c r="M168" s="12">
        <v>-138000</v>
      </c>
      <c r="N168" s="4" t="s">
        <v>48</v>
      </c>
      <c r="O168" s="12">
        <v>-138000</v>
      </c>
      <c r="P168" s="4" t="s">
        <v>48</v>
      </c>
      <c r="Q168" s="4" t="s">
        <v>682</v>
      </c>
      <c r="R168" s="4" t="s">
        <v>53</v>
      </c>
      <c r="X168" s="4" t="s">
        <v>50</v>
      </c>
      <c r="Z168" s="4" t="s">
        <v>50</v>
      </c>
      <c r="AA168" s="4" t="s">
        <v>2419</v>
      </c>
      <c r="AD168" s="4" t="s">
        <v>676</v>
      </c>
      <c r="AG168" s="5"/>
      <c r="AH168" s="4" t="s">
        <v>2408</v>
      </c>
      <c r="AJ168" s="4" t="s">
        <v>38</v>
      </c>
      <c r="AK168" s="117">
        <f>IF(N168="NTD",1,VLOOKUP(X168,'8.匯率'!O:Q,2,FALSE))</f>
        <v>1</v>
      </c>
      <c r="AL168" s="204">
        <f t="shared" si="2"/>
        <v>-138000</v>
      </c>
      <c r="AM168" s="117" t="str">
        <f>VLOOKUP(AJ168,'關係企業(人)'!A:C,3,FALSE)</f>
        <v>緯創資通股份有限公司</v>
      </c>
    </row>
    <row r="169" spans="1:39">
      <c r="A169" s="4" t="s">
        <v>47</v>
      </c>
      <c r="B169" s="4" t="s">
        <v>984</v>
      </c>
      <c r="C169" s="4" t="s">
        <v>2403</v>
      </c>
      <c r="D169" s="4" t="s">
        <v>2404</v>
      </c>
      <c r="E169" s="5">
        <v>45679</v>
      </c>
      <c r="F169" s="5">
        <v>45679</v>
      </c>
      <c r="G169" s="4" t="s">
        <v>1649</v>
      </c>
      <c r="H169" s="4" t="s">
        <v>679</v>
      </c>
      <c r="I169" s="4" t="s">
        <v>2410</v>
      </c>
      <c r="J169" s="4" t="s">
        <v>985</v>
      </c>
      <c r="K169" s="4" t="s">
        <v>2406</v>
      </c>
      <c r="L169" s="4" t="s">
        <v>2407</v>
      </c>
      <c r="M169" s="12">
        <v>-155000</v>
      </c>
      <c r="N169" s="4" t="s">
        <v>48</v>
      </c>
      <c r="O169" s="12">
        <v>-155000</v>
      </c>
      <c r="P169" s="4" t="s">
        <v>48</v>
      </c>
      <c r="Q169" s="4" t="s">
        <v>683</v>
      </c>
      <c r="R169" s="4" t="s">
        <v>56</v>
      </c>
      <c r="X169" s="4" t="s">
        <v>57</v>
      </c>
      <c r="Z169" s="4" t="s">
        <v>57</v>
      </c>
      <c r="AA169" s="4" t="s">
        <v>2424</v>
      </c>
      <c r="AD169" s="4" t="s">
        <v>676</v>
      </c>
      <c r="AG169" s="5"/>
      <c r="AH169" s="4" t="s">
        <v>2408</v>
      </c>
      <c r="AJ169" s="4" t="s">
        <v>55</v>
      </c>
      <c r="AK169" s="117">
        <f>IF(N169="NTD",1,VLOOKUP(X169,'8.匯率'!O:Q,2,FALSE))</f>
        <v>1</v>
      </c>
      <c r="AL169" s="204">
        <f t="shared" si="2"/>
        <v>-155000</v>
      </c>
      <c r="AM169" s="117" t="str">
        <f>VLOOKUP(AJ169,'關係企業(人)'!A:C,3,FALSE)</f>
        <v>緯穎科技服務股份有限公司</v>
      </c>
    </row>
    <row r="170" spans="1:39">
      <c r="A170" s="4" t="s">
        <v>47</v>
      </c>
      <c r="B170" s="4" t="s">
        <v>986</v>
      </c>
      <c r="C170" s="4" t="s">
        <v>2403</v>
      </c>
      <c r="D170" s="4" t="s">
        <v>2404</v>
      </c>
      <c r="E170" s="5">
        <v>45679</v>
      </c>
      <c r="F170" s="5">
        <v>45679</v>
      </c>
      <c r="G170" s="4" t="s">
        <v>1650</v>
      </c>
      <c r="H170" s="4" t="s">
        <v>679</v>
      </c>
      <c r="I170" s="4" t="s">
        <v>2410</v>
      </c>
      <c r="J170" s="4" t="s">
        <v>987</v>
      </c>
      <c r="K170" s="4" t="s">
        <v>2406</v>
      </c>
      <c r="L170" s="4" t="s">
        <v>2407</v>
      </c>
      <c r="M170" s="12">
        <v>-138000</v>
      </c>
      <c r="N170" s="4" t="s">
        <v>48</v>
      </c>
      <c r="O170" s="12">
        <v>-138000</v>
      </c>
      <c r="P170" s="4" t="s">
        <v>48</v>
      </c>
      <c r="Q170" s="4" t="s">
        <v>683</v>
      </c>
      <c r="R170" s="4" t="s">
        <v>56</v>
      </c>
      <c r="X170" s="4" t="s">
        <v>57</v>
      </c>
      <c r="Z170" s="4" t="s">
        <v>57</v>
      </c>
      <c r="AA170" s="4" t="s">
        <v>2424</v>
      </c>
      <c r="AD170" s="4" t="s">
        <v>676</v>
      </c>
      <c r="AG170" s="5"/>
      <c r="AH170" s="4" t="s">
        <v>2408</v>
      </c>
      <c r="AJ170" s="4" t="s">
        <v>55</v>
      </c>
      <c r="AK170" s="117">
        <f>IF(N170="NTD",1,VLOOKUP(X170,'8.匯率'!O:Q,2,FALSE))</f>
        <v>1</v>
      </c>
      <c r="AL170" s="204">
        <f t="shared" si="2"/>
        <v>-138000</v>
      </c>
      <c r="AM170" s="117" t="str">
        <f>VLOOKUP(AJ170,'關係企業(人)'!A:C,3,FALSE)</f>
        <v>緯穎科技服務股份有限公司</v>
      </c>
    </row>
    <row r="171" spans="1:39">
      <c r="A171" s="4" t="s">
        <v>47</v>
      </c>
      <c r="B171" s="4" t="s">
        <v>875</v>
      </c>
      <c r="C171" s="4" t="s">
        <v>2403</v>
      </c>
      <c r="D171" s="4" t="s">
        <v>2404</v>
      </c>
      <c r="E171" s="5">
        <v>45679</v>
      </c>
      <c r="F171" s="5">
        <v>45679</v>
      </c>
      <c r="G171" s="4" t="s">
        <v>1511</v>
      </c>
      <c r="H171" s="4" t="s">
        <v>679</v>
      </c>
      <c r="I171" s="4" t="s">
        <v>2410</v>
      </c>
      <c r="J171" s="4" t="s">
        <v>876</v>
      </c>
      <c r="K171" s="4" t="s">
        <v>2406</v>
      </c>
      <c r="L171" s="4" t="s">
        <v>2407</v>
      </c>
      <c r="M171" s="12">
        <v>-138000</v>
      </c>
      <c r="N171" s="4" t="s">
        <v>48</v>
      </c>
      <c r="O171" s="12">
        <v>-138000</v>
      </c>
      <c r="P171" s="4" t="s">
        <v>48</v>
      </c>
      <c r="Q171" s="4" t="s">
        <v>681</v>
      </c>
      <c r="R171" s="4" t="s">
        <v>54</v>
      </c>
      <c r="X171" s="4" t="s">
        <v>50</v>
      </c>
      <c r="Z171" s="4" t="s">
        <v>50</v>
      </c>
      <c r="AA171" s="4" t="s">
        <v>2419</v>
      </c>
      <c r="AD171" s="4" t="s">
        <v>676</v>
      </c>
      <c r="AG171" s="5"/>
      <c r="AH171" s="4" t="s">
        <v>2408</v>
      </c>
      <c r="AJ171" s="4" t="s">
        <v>38</v>
      </c>
      <c r="AK171" s="117">
        <f>IF(N171="NTD",1,VLOOKUP(X171,'8.匯率'!O:Q,2,FALSE))</f>
        <v>1</v>
      </c>
      <c r="AL171" s="204">
        <f t="shared" si="2"/>
        <v>-138000</v>
      </c>
      <c r="AM171" s="117" t="str">
        <f>VLOOKUP(AJ171,'關係企業(人)'!A:C,3,FALSE)</f>
        <v>緯創資通股份有限公司</v>
      </c>
    </row>
    <row r="172" spans="1:39">
      <c r="A172" s="4" t="s">
        <v>47</v>
      </c>
      <c r="B172" s="4" t="s">
        <v>877</v>
      </c>
      <c r="C172" s="4" t="s">
        <v>2403</v>
      </c>
      <c r="D172" s="4" t="s">
        <v>2404</v>
      </c>
      <c r="E172" s="5">
        <v>45679</v>
      </c>
      <c r="F172" s="5">
        <v>45679</v>
      </c>
      <c r="G172" s="4" t="s">
        <v>1512</v>
      </c>
      <c r="H172" s="4" t="s">
        <v>679</v>
      </c>
      <c r="I172" s="4" t="s">
        <v>2410</v>
      </c>
      <c r="J172" s="4" t="s">
        <v>878</v>
      </c>
      <c r="K172" s="4" t="s">
        <v>2406</v>
      </c>
      <c r="L172" s="4" t="s">
        <v>2407</v>
      </c>
      <c r="M172" s="12">
        <v>-135971</v>
      </c>
      <c r="N172" s="4" t="s">
        <v>48</v>
      </c>
      <c r="O172" s="12">
        <v>-135971</v>
      </c>
      <c r="P172" s="4" t="s">
        <v>48</v>
      </c>
      <c r="Q172" s="4" t="s">
        <v>681</v>
      </c>
      <c r="R172" s="4" t="s">
        <v>54</v>
      </c>
      <c r="X172" s="4" t="s">
        <v>50</v>
      </c>
      <c r="Z172" s="4" t="s">
        <v>50</v>
      </c>
      <c r="AA172" s="4" t="s">
        <v>2419</v>
      </c>
      <c r="AD172" s="4" t="s">
        <v>676</v>
      </c>
      <c r="AG172" s="5"/>
      <c r="AH172" s="4" t="s">
        <v>2408</v>
      </c>
      <c r="AJ172" s="4" t="s">
        <v>38</v>
      </c>
      <c r="AK172" s="117">
        <f>IF(N172="NTD",1,VLOOKUP(X172,'8.匯率'!O:Q,2,FALSE))</f>
        <v>1</v>
      </c>
      <c r="AL172" s="204">
        <f t="shared" si="2"/>
        <v>-135971</v>
      </c>
      <c r="AM172" s="117" t="str">
        <f>VLOOKUP(AJ172,'關係企業(人)'!A:C,3,FALSE)</f>
        <v>緯創資通股份有限公司</v>
      </c>
    </row>
    <row r="173" spans="1:39">
      <c r="A173" s="4" t="s">
        <v>47</v>
      </c>
      <c r="B173" s="4" t="s">
        <v>879</v>
      </c>
      <c r="C173" s="4" t="s">
        <v>2403</v>
      </c>
      <c r="D173" s="4" t="s">
        <v>2404</v>
      </c>
      <c r="E173" s="5">
        <v>45679</v>
      </c>
      <c r="F173" s="5">
        <v>45679</v>
      </c>
      <c r="G173" s="4" t="s">
        <v>1513</v>
      </c>
      <c r="H173" s="4" t="s">
        <v>679</v>
      </c>
      <c r="I173" s="4" t="s">
        <v>2410</v>
      </c>
      <c r="J173" s="4" t="s">
        <v>880</v>
      </c>
      <c r="K173" s="4" t="s">
        <v>2406</v>
      </c>
      <c r="L173" s="4" t="s">
        <v>2407</v>
      </c>
      <c r="M173" s="12">
        <v>-90000</v>
      </c>
      <c r="N173" s="4" t="s">
        <v>48</v>
      </c>
      <c r="O173" s="12">
        <v>-90000</v>
      </c>
      <c r="P173" s="4" t="s">
        <v>48</v>
      </c>
      <c r="Q173" s="4" t="s">
        <v>681</v>
      </c>
      <c r="R173" s="4" t="s">
        <v>54</v>
      </c>
      <c r="X173" s="4" t="s">
        <v>50</v>
      </c>
      <c r="Z173" s="4" t="s">
        <v>50</v>
      </c>
      <c r="AA173" s="4" t="s">
        <v>2419</v>
      </c>
      <c r="AD173" s="4" t="s">
        <v>676</v>
      </c>
      <c r="AG173" s="5"/>
      <c r="AH173" s="4" t="s">
        <v>2408</v>
      </c>
      <c r="AJ173" s="4" t="s">
        <v>38</v>
      </c>
      <c r="AK173" s="117">
        <f>IF(N173="NTD",1,VLOOKUP(X173,'8.匯率'!O:Q,2,FALSE))</f>
        <v>1</v>
      </c>
      <c r="AL173" s="204">
        <f t="shared" si="2"/>
        <v>-90000</v>
      </c>
      <c r="AM173" s="117" t="str">
        <f>VLOOKUP(AJ173,'關係企業(人)'!A:C,3,FALSE)</f>
        <v>緯創資通股份有限公司</v>
      </c>
    </row>
    <row r="174" spans="1:39">
      <c r="A174" s="4" t="s">
        <v>47</v>
      </c>
      <c r="B174" s="4" t="s">
        <v>881</v>
      </c>
      <c r="C174" s="4" t="s">
        <v>2403</v>
      </c>
      <c r="D174" s="4" t="s">
        <v>2404</v>
      </c>
      <c r="E174" s="5">
        <v>45679</v>
      </c>
      <c r="F174" s="5">
        <v>45679</v>
      </c>
      <c r="G174" s="4" t="s">
        <v>1514</v>
      </c>
      <c r="H174" s="4" t="s">
        <v>679</v>
      </c>
      <c r="I174" s="4" t="s">
        <v>2410</v>
      </c>
      <c r="J174" s="4" t="s">
        <v>882</v>
      </c>
      <c r="K174" s="4" t="s">
        <v>2406</v>
      </c>
      <c r="L174" s="4" t="s">
        <v>2407</v>
      </c>
      <c r="M174" s="12">
        <v>-110000</v>
      </c>
      <c r="N174" s="4" t="s">
        <v>48</v>
      </c>
      <c r="O174" s="12">
        <v>-110000</v>
      </c>
      <c r="P174" s="4" t="s">
        <v>48</v>
      </c>
      <c r="Q174" s="4" t="s">
        <v>681</v>
      </c>
      <c r="R174" s="4" t="s">
        <v>54</v>
      </c>
      <c r="X174" s="4" t="s">
        <v>50</v>
      </c>
      <c r="Z174" s="4" t="s">
        <v>50</v>
      </c>
      <c r="AA174" s="4" t="s">
        <v>2419</v>
      </c>
      <c r="AD174" s="4" t="s">
        <v>676</v>
      </c>
      <c r="AG174" s="5"/>
      <c r="AH174" s="4" t="s">
        <v>2408</v>
      </c>
      <c r="AJ174" s="4" t="s">
        <v>38</v>
      </c>
      <c r="AK174" s="117">
        <f>IF(N174="NTD",1,VLOOKUP(X174,'8.匯率'!O:Q,2,FALSE))</f>
        <v>1</v>
      </c>
      <c r="AL174" s="204">
        <f t="shared" si="2"/>
        <v>-110000</v>
      </c>
      <c r="AM174" s="117" t="str">
        <f>VLOOKUP(AJ174,'關係企業(人)'!A:C,3,FALSE)</f>
        <v>緯創資通股份有限公司</v>
      </c>
    </row>
    <row r="175" spans="1:39">
      <c r="A175" s="4" t="s">
        <v>47</v>
      </c>
      <c r="B175" s="4" t="s">
        <v>883</v>
      </c>
      <c r="C175" s="4" t="s">
        <v>2403</v>
      </c>
      <c r="D175" s="4" t="s">
        <v>2404</v>
      </c>
      <c r="E175" s="5">
        <v>45679</v>
      </c>
      <c r="F175" s="5">
        <v>45679</v>
      </c>
      <c r="G175" s="4" t="s">
        <v>1515</v>
      </c>
      <c r="H175" s="4" t="s">
        <v>679</v>
      </c>
      <c r="I175" s="4" t="s">
        <v>2410</v>
      </c>
      <c r="J175" s="4" t="s">
        <v>884</v>
      </c>
      <c r="K175" s="4" t="s">
        <v>2406</v>
      </c>
      <c r="L175" s="4" t="s">
        <v>2407</v>
      </c>
      <c r="M175" s="12">
        <v>-110000</v>
      </c>
      <c r="N175" s="4" t="s">
        <v>48</v>
      </c>
      <c r="O175" s="12">
        <v>-110000</v>
      </c>
      <c r="P175" s="4" t="s">
        <v>48</v>
      </c>
      <c r="Q175" s="4" t="s">
        <v>681</v>
      </c>
      <c r="R175" s="4" t="s">
        <v>54</v>
      </c>
      <c r="X175" s="4" t="s">
        <v>50</v>
      </c>
      <c r="Z175" s="4" t="s">
        <v>50</v>
      </c>
      <c r="AA175" s="4" t="s">
        <v>2419</v>
      </c>
      <c r="AD175" s="4" t="s">
        <v>676</v>
      </c>
      <c r="AG175" s="5"/>
      <c r="AH175" s="4" t="s">
        <v>2408</v>
      </c>
      <c r="AJ175" s="4" t="s">
        <v>38</v>
      </c>
      <c r="AK175" s="117">
        <f>IF(N175="NTD",1,VLOOKUP(X175,'8.匯率'!O:Q,2,FALSE))</f>
        <v>1</v>
      </c>
      <c r="AL175" s="204">
        <f t="shared" si="2"/>
        <v>-110000</v>
      </c>
      <c r="AM175" s="117" t="str">
        <f>VLOOKUP(AJ175,'關係企業(人)'!A:C,3,FALSE)</f>
        <v>緯創資通股份有限公司</v>
      </c>
    </row>
    <row r="176" spans="1:39">
      <c r="A176" s="4" t="s">
        <v>47</v>
      </c>
      <c r="B176" s="4" t="s">
        <v>885</v>
      </c>
      <c r="C176" s="4" t="s">
        <v>2403</v>
      </c>
      <c r="D176" s="4" t="s">
        <v>2404</v>
      </c>
      <c r="E176" s="5">
        <v>45679</v>
      </c>
      <c r="F176" s="5">
        <v>45679</v>
      </c>
      <c r="G176" s="4" t="s">
        <v>1516</v>
      </c>
      <c r="H176" s="4" t="s">
        <v>679</v>
      </c>
      <c r="I176" s="4" t="s">
        <v>2410</v>
      </c>
      <c r="J176" s="4" t="s">
        <v>886</v>
      </c>
      <c r="K176" s="4" t="s">
        <v>2406</v>
      </c>
      <c r="L176" s="4" t="s">
        <v>2407</v>
      </c>
      <c r="M176" s="12">
        <v>-129886</v>
      </c>
      <c r="N176" s="4" t="s">
        <v>48</v>
      </c>
      <c r="O176" s="12">
        <v>-129886</v>
      </c>
      <c r="P176" s="4" t="s">
        <v>48</v>
      </c>
      <c r="Q176" s="4" t="s">
        <v>681</v>
      </c>
      <c r="R176" s="4" t="s">
        <v>54</v>
      </c>
      <c r="X176" s="4" t="s">
        <v>50</v>
      </c>
      <c r="Z176" s="4" t="s">
        <v>50</v>
      </c>
      <c r="AA176" s="4" t="s">
        <v>2419</v>
      </c>
      <c r="AD176" s="4" t="s">
        <v>676</v>
      </c>
      <c r="AG176" s="5"/>
      <c r="AH176" s="4" t="s">
        <v>2408</v>
      </c>
      <c r="AJ176" s="4" t="s">
        <v>38</v>
      </c>
      <c r="AK176" s="117">
        <f>IF(N176="NTD",1,VLOOKUP(X176,'8.匯率'!O:Q,2,FALSE))</f>
        <v>1</v>
      </c>
      <c r="AL176" s="204">
        <f t="shared" si="2"/>
        <v>-129886</v>
      </c>
      <c r="AM176" s="117" t="str">
        <f>VLOOKUP(AJ176,'關係企業(人)'!A:C,3,FALSE)</f>
        <v>緯創資通股份有限公司</v>
      </c>
    </row>
    <row r="177" spans="1:39">
      <c r="A177" s="4" t="s">
        <v>47</v>
      </c>
      <c r="B177" s="4" t="s">
        <v>887</v>
      </c>
      <c r="C177" s="4" t="s">
        <v>2403</v>
      </c>
      <c r="D177" s="4" t="s">
        <v>2404</v>
      </c>
      <c r="E177" s="5">
        <v>45679</v>
      </c>
      <c r="F177" s="5">
        <v>45679</v>
      </c>
      <c r="G177" s="4" t="s">
        <v>1517</v>
      </c>
      <c r="H177" s="4" t="s">
        <v>679</v>
      </c>
      <c r="I177" s="4" t="s">
        <v>2410</v>
      </c>
      <c r="J177" s="4" t="s">
        <v>888</v>
      </c>
      <c r="K177" s="4" t="s">
        <v>2406</v>
      </c>
      <c r="L177" s="4" t="s">
        <v>2407</v>
      </c>
      <c r="M177" s="12">
        <v>-145886</v>
      </c>
      <c r="N177" s="4" t="s">
        <v>48</v>
      </c>
      <c r="O177" s="12">
        <v>-145886</v>
      </c>
      <c r="P177" s="4" t="s">
        <v>48</v>
      </c>
      <c r="Q177" s="4" t="s">
        <v>681</v>
      </c>
      <c r="R177" s="4" t="s">
        <v>54</v>
      </c>
      <c r="X177" s="4" t="s">
        <v>50</v>
      </c>
      <c r="Z177" s="4" t="s">
        <v>50</v>
      </c>
      <c r="AA177" s="4" t="s">
        <v>2419</v>
      </c>
      <c r="AD177" s="4" t="s">
        <v>676</v>
      </c>
      <c r="AG177" s="5"/>
      <c r="AH177" s="4" t="s">
        <v>2408</v>
      </c>
      <c r="AJ177" s="4" t="s">
        <v>38</v>
      </c>
      <c r="AK177" s="117">
        <f>IF(N177="NTD",1,VLOOKUP(X177,'8.匯率'!O:Q,2,FALSE))</f>
        <v>1</v>
      </c>
      <c r="AL177" s="204">
        <f t="shared" si="2"/>
        <v>-145886</v>
      </c>
      <c r="AM177" s="117" t="str">
        <f>VLOOKUP(AJ177,'關係企業(人)'!A:C,3,FALSE)</f>
        <v>緯創資通股份有限公司</v>
      </c>
    </row>
    <row r="178" spans="1:39">
      <c r="A178" s="4" t="s">
        <v>47</v>
      </c>
      <c r="B178" s="4" t="s">
        <v>889</v>
      </c>
      <c r="C178" s="4" t="s">
        <v>2403</v>
      </c>
      <c r="D178" s="4" t="s">
        <v>2404</v>
      </c>
      <c r="E178" s="5">
        <v>45679</v>
      </c>
      <c r="F178" s="5">
        <v>45679</v>
      </c>
      <c r="G178" s="4" t="s">
        <v>1518</v>
      </c>
      <c r="H178" s="4" t="s">
        <v>679</v>
      </c>
      <c r="I178" s="4" t="s">
        <v>2410</v>
      </c>
      <c r="J178" s="4" t="s">
        <v>890</v>
      </c>
      <c r="K178" s="4" t="s">
        <v>2406</v>
      </c>
      <c r="L178" s="4" t="s">
        <v>2407</v>
      </c>
      <c r="M178" s="12">
        <v>-90000</v>
      </c>
      <c r="N178" s="4" t="s">
        <v>48</v>
      </c>
      <c r="O178" s="12">
        <v>-90000</v>
      </c>
      <c r="P178" s="4" t="s">
        <v>48</v>
      </c>
      <c r="Q178" s="4" t="s">
        <v>681</v>
      </c>
      <c r="R178" s="4" t="s">
        <v>54</v>
      </c>
      <c r="X178" s="4" t="s">
        <v>50</v>
      </c>
      <c r="Z178" s="4" t="s">
        <v>50</v>
      </c>
      <c r="AA178" s="4" t="s">
        <v>2419</v>
      </c>
      <c r="AD178" s="4" t="s">
        <v>676</v>
      </c>
      <c r="AG178" s="5"/>
      <c r="AH178" s="4" t="s">
        <v>2408</v>
      </c>
      <c r="AJ178" s="4" t="s">
        <v>38</v>
      </c>
      <c r="AK178" s="117">
        <f>IF(N178="NTD",1,VLOOKUP(X178,'8.匯率'!O:Q,2,FALSE))</f>
        <v>1</v>
      </c>
      <c r="AL178" s="204">
        <f t="shared" si="2"/>
        <v>-90000</v>
      </c>
      <c r="AM178" s="117" t="str">
        <f>VLOOKUP(AJ178,'關係企業(人)'!A:C,3,FALSE)</f>
        <v>緯創資通股份有限公司</v>
      </c>
    </row>
    <row r="179" spans="1:39">
      <c r="A179" s="4" t="s">
        <v>47</v>
      </c>
      <c r="B179" s="4" t="s">
        <v>891</v>
      </c>
      <c r="C179" s="4" t="s">
        <v>2403</v>
      </c>
      <c r="D179" s="4" t="s">
        <v>2404</v>
      </c>
      <c r="E179" s="5">
        <v>45679</v>
      </c>
      <c r="F179" s="5">
        <v>45679</v>
      </c>
      <c r="G179" s="4" t="s">
        <v>1519</v>
      </c>
      <c r="H179" s="4" t="s">
        <v>679</v>
      </c>
      <c r="I179" s="4" t="s">
        <v>2410</v>
      </c>
      <c r="J179" s="4" t="s">
        <v>892</v>
      </c>
      <c r="K179" s="4" t="s">
        <v>2406</v>
      </c>
      <c r="L179" s="4" t="s">
        <v>2407</v>
      </c>
      <c r="M179" s="12">
        <v>-138000</v>
      </c>
      <c r="N179" s="4" t="s">
        <v>48</v>
      </c>
      <c r="O179" s="12">
        <v>-138000</v>
      </c>
      <c r="P179" s="4" t="s">
        <v>48</v>
      </c>
      <c r="Q179" s="4" t="s">
        <v>681</v>
      </c>
      <c r="R179" s="4" t="s">
        <v>54</v>
      </c>
      <c r="X179" s="4" t="s">
        <v>50</v>
      </c>
      <c r="Z179" s="4" t="s">
        <v>50</v>
      </c>
      <c r="AA179" s="4" t="s">
        <v>2419</v>
      </c>
      <c r="AD179" s="4" t="s">
        <v>676</v>
      </c>
      <c r="AG179" s="5"/>
      <c r="AH179" s="4" t="s">
        <v>2408</v>
      </c>
      <c r="AJ179" s="4" t="s">
        <v>38</v>
      </c>
      <c r="AK179" s="117">
        <f>IF(N179="NTD",1,VLOOKUP(X179,'8.匯率'!O:Q,2,FALSE))</f>
        <v>1</v>
      </c>
      <c r="AL179" s="204">
        <f t="shared" si="2"/>
        <v>-138000</v>
      </c>
      <c r="AM179" s="117" t="str">
        <f>VLOOKUP(AJ179,'關係企業(人)'!A:C,3,FALSE)</f>
        <v>緯創資通股份有限公司</v>
      </c>
    </row>
    <row r="180" spans="1:39">
      <c r="A180" s="4" t="s">
        <v>47</v>
      </c>
      <c r="B180" s="4" t="s">
        <v>893</v>
      </c>
      <c r="C180" s="4" t="s">
        <v>2403</v>
      </c>
      <c r="D180" s="4" t="s">
        <v>2404</v>
      </c>
      <c r="E180" s="5">
        <v>45679</v>
      </c>
      <c r="F180" s="5">
        <v>45679</v>
      </c>
      <c r="G180" s="4" t="s">
        <v>1520</v>
      </c>
      <c r="H180" s="4" t="s">
        <v>679</v>
      </c>
      <c r="I180" s="4" t="s">
        <v>2410</v>
      </c>
      <c r="J180" s="4" t="s">
        <v>894</v>
      </c>
      <c r="K180" s="4" t="s">
        <v>2406</v>
      </c>
      <c r="L180" s="4" t="s">
        <v>2407</v>
      </c>
      <c r="M180" s="12">
        <v>-138000</v>
      </c>
      <c r="N180" s="4" t="s">
        <v>48</v>
      </c>
      <c r="O180" s="12">
        <v>-138000</v>
      </c>
      <c r="P180" s="4" t="s">
        <v>48</v>
      </c>
      <c r="Q180" s="4" t="s">
        <v>681</v>
      </c>
      <c r="R180" s="4" t="s">
        <v>54</v>
      </c>
      <c r="X180" s="4" t="s">
        <v>50</v>
      </c>
      <c r="Z180" s="4" t="s">
        <v>50</v>
      </c>
      <c r="AA180" s="4" t="s">
        <v>2419</v>
      </c>
      <c r="AD180" s="4" t="s">
        <v>676</v>
      </c>
      <c r="AG180" s="5"/>
      <c r="AH180" s="4" t="s">
        <v>2408</v>
      </c>
      <c r="AJ180" s="4" t="s">
        <v>38</v>
      </c>
      <c r="AK180" s="117">
        <f>IF(N180="NTD",1,VLOOKUP(X180,'8.匯率'!O:Q,2,FALSE))</f>
        <v>1</v>
      </c>
      <c r="AL180" s="204">
        <f t="shared" si="2"/>
        <v>-138000</v>
      </c>
      <c r="AM180" s="117" t="str">
        <f>VLOOKUP(AJ180,'關係企業(人)'!A:C,3,FALSE)</f>
        <v>緯創資通股份有限公司</v>
      </c>
    </row>
    <row r="181" spans="1:39">
      <c r="A181" s="4" t="s">
        <v>47</v>
      </c>
      <c r="B181" s="4" t="s">
        <v>895</v>
      </c>
      <c r="C181" s="4" t="s">
        <v>2403</v>
      </c>
      <c r="D181" s="4" t="s">
        <v>2404</v>
      </c>
      <c r="E181" s="5">
        <v>45679</v>
      </c>
      <c r="F181" s="5">
        <v>45679</v>
      </c>
      <c r="G181" s="4" t="s">
        <v>1521</v>
      </c>
      <c r="H181" s="4" t="s">
        <v>679</v>
      </c>
      <c r="I181" s="4" t="s">
        <v>2410</v>
      </c>
      <c r="J181" s="4" t="s">
        <v>896</v>
      </c>
      <c r="K181" s="4" t="s">
        <v>2406</v>
      </c>
      <c r="L181" s="4" t="s">
        <v>2407</v>
      </c>
      <c r="M181" s="12">
        <v>-106766</v>
      </c>
      <c r="N181" s="4" t="s">
        <v>48</v>
      </c>
      <c r="O181" s="12">
        <v>-106766</v>
      </c>
      <c r="P181" s="4" t="s">
        <v>48</v>
      </c>
      <c r="Q181" s="4" t="s">
        <v>681</v>
      </c>
      <c r="R181" s="4" t="s">
        <v>54</v>
      </c>
      <c r="X181" s="4" t="s">
        <v>50</v>
      </c>
      <c r="Z181" s="4" t="s">
        <v>50</v>
      </c>
      <c r="AA181" s="4" t="s">
        <v>2419</v>
      </c>
      <c r="AD181" s="4" t="s">
        <v>676</v>
      </c>
      <c r="AG181" s="5"/>
      <c r="AH181" s="4" t="s">
        <v>2408</v>
      </c>
      <c r="AJ181" s="4" t="s">
        <v>38</v>
      </c>
      <c r="AK181" s="117">
        <f>IF(N181="NTD",1,VLOOKUP(X181,'8.匯率'!O:Q,2,FALSE))</f>
        <v>1</v>
      </c>
      <c r="AL181" s="204">
        <f t="shared" si="2"/>
        <v>-106766</v>
      </c>
      <c r="AM181" s="117" t="str">
        <f>VLOOKUP(AJ181,'關係企業(人)'!A:C,3,FALSE)</f>
        <v>緯創資通股份有限公司</v>
      </c>
    </row>
    <row r="182" spans="1:39">
      <c r="A182" s="4" t="s">
        <v>47</v>
      </c>
      <c r="B182" s="4" t="s">
        <v>915</v>
      </c>
      <c r="C182" s="4" t="s">
        <v>2403</v>
      </c>
      <c r="D182" s="4" t="s">
        <v>2404</v>
      </c>
      <c r="E182" s="5">
        <v>45679</v>
      </c>
      <c r="F182" s="5">
        <v>45679</v>
      </c>
      <c r="G182" s="4" t="s">
        <v>1481</v>
      </c>
      <c r="H182" s="4" t="s">
        <v>679</v>
      </c>
      <c r="I182" s="4" t="s">
        <v>2410</v>
      </c>
      <c r="J182" s="4" t="s">
        <v>916</v>
      </c>
      <c r="K182" s="4" t="s">
        <v>2406</v>
      </c>
      <c r="L182" s="4" t="s">
        <v>2407</v>
      </c>
      <c r="M182" s="12">
        <v>-93357</v>
      </c>
      <c r="N182" s="4" t="s">
        <v>48</v>
      </c>
      <c r="O182" s="12">
        <v>-93357</v>
      </c>
      <c r="P182" s="4" t="s">
        <v>48</v>
      </c>
      <c r="Q182" s="4" t="s">
        <v>682</v>
      </c>
      <c r="R182" s="4" t="s">
        <v>53</v>
      </c>
      <c r="X182" s="4" t="s">
        <v>50</v>
      </c>
      <c r="Z182" s="4" t="s">
        <v>50</v>
      </c>
      <c r="AA182" s="4" t="s">
        <v>2419</v>
      </c>
      <c r="AD182" s="4" t="s">
        <v>676</v>
      </c>
      <c r="AG182" s="5"/>
      <c r="AH182" s="4" t="s">
        <v>2408</v>
      </c>
      <c r="AJ182" s="4" t="s">
        <v>38</v>
      </c>
      <c r="AK182" s="117">
        <f>IF(N182="NTD",1,VLOOKUP(X182,'8.匯率'!O:Q,2,FALSE))</f>
        <v>1</v>
      </c>
      <c r="AL182" s="204">
        <f t="shared" si="2"/>
        <v>-93357</v>
      </c>
      <c r="AM182" s="117" t="str">
        <f>VLOOKUP(AJ182,'關係企業(人)'!A:C,3,FALSE)</f>
        <v>緯創資通股份有限公司</v>
      </c>
    </row>
    <row r="183" spans="1:39">
      <c r="A183" s="4" t="s">
        <v>47</v>
      </c>
      <c r="B183" s="4" t="s">
        <v>917</v>
      </c>
      <c r="C183" s="4" t="s">
        <v>2403</v>
      </c>
      <c r="D183" s="4" t="s">
        <v>2404</v>
      </c>
      <c r="E183" s="5">
        <v>45679</v>
      </c>
      <c r="F183" s="5">
        <v>45679</v>
      </c>
      <c r="G183" s="4" t="s">
        <v>1482</v>
      </c>
      <c r="H183" s="4" t="s">
        <v>679</v>
      </c>
      <c r="I183" s="4" t="s">
        <v>2410</v>
      </c>
      <c r="J183" s="4" t="s">
        <v>918</v>
      </c>
      <c r="K183" s="4" t="s">
        <v>2406</v>
      </c>
      <c r="L183" s="4" t="s">
        <v>2407</v>
      </c>
      <c r="M183" s="12">
        <v>-95447</v>
      </c>
      <c r="N183" s="4" t="s">
        <v>48</v>
      </c>
      <c r="O183" s="12">
        <v>-95447</v>
      </c>
      <c r="P183" s="4" t="s">
        <v>48</v>
      </c>
      <c r="Q183" s="4" t="s">
        <v>682</v>
      </c>
      <c r="R183" s="4" t="s">
        <v>53</v>
      </c>
      <c r="X183" s="4" t="s">
        <v>50</v>
      </c>
      <c r="Z183" s="4" t="s">
        <v>50</v>
      </c>
      <c r="AA183" s="4" t="s">
        <v>2419</v>
      </c>
      <c r="AD183" s="4" t="s">
        <v>676</v>
      </c>
      <c r="AG183" s="5"/>
      <c r="AH183" s="4" t="s">
        <v>2408</v>
      </c>
      <c r="AJ183" s="4" t="s">
        <v>38</v>
      </c>
      <c r="AK183" s="117">
        <f>IF(N183="NTD",1,VLOOKUP(X183,'8.匯率'!O:Q,2,FALSE))</f>
        <v>1</v>
      </c>
      <c r="AL183" s="204">
        <f t="shared" si="2"/>
        <v>-95447</v>
      </c>
      <c r="AM183" s="117" t="str">
        <f>VLOOKUP(AJ183,'關係企業(人)'!A:C,3,FALSE)</f>
        <v>緯創資通股份有限公司</v>
      </c>
    </row>
    <row r="184" spans="1:39">
      <c r="A184" s="4" t="s">
        <v>47</v>
      </c>
      <c r="B184" s="4" t="s">
        <v>919</v>
      </c>
      <c r="C184" s="4" t="s">
        <v>2403</v>
      </c>
      <c r="D184" s="4" t="s">
        <v>2404</v>
      </c>
      <c r="E184" s="5">
        <v>45679</v>
      </c>
      <c r="F184" s="5">
        <v>45679</v>
      </c>
      <c r="G184" s="4" t="s">
        <v>1483</v>
      </c>
      <c r="H184" s="4" t="s">
        <v>679</v>
      </c>
      <c r="I184" s="4" t="s">
        <v>2410</v>
      </c>
      <c r="J184" s="4" t="s">
        <v>920</v>
      </c>
      <c r="K184" s="4" t="s">
        <v>2406</v>
      </c>
      <c r="L184" s="4" t="s">
        <v>2407</v>
      </c>
      <c r="M184" s="12">
        <v>-129886</v>
      </c>
      <c r="N184" s="4" t="s">
        <v>48</v>
      </c>
      <c r="O184" s="12">
        <v>-129886</v>
      </c>
      <c r="P184" s="4" t="s">
        <v>48</v>
      </c>
      <c r="Q184" s="4" t="s">
        <v>682</v>
      </c>
      <c r="R184" s="4" t="s">
        <v>53</v>
      </c>
      <c r="X184" s="4" t="s">
        <v>50</v>
      </c>
      <c r="Z184" s="4" t="s">
        <v>50</v>
      </c>
      <c r="AA184" s="4" t="s">
        <v>2419</v>
      </c>
      <c r="AD184" s="4" t="s">
        <v>676</v>
      </c>
      <c r="AG184" s="5"/>
      <c r="AH184" s="4" t="s">
        <v>2408</v>
      </c>
      <c r="AJ184" s="4" t="s">
        <v>38</v>
      </c>
      <c r="AK184" s="117">
        <f>IF(N184="NTD",1,VLOOKUP(X184,'8.匯率'!O:Q,2,FALSE))</f>
        <v>1</v>
      </c>
      <c r="AL184" s="204">
        <f t="shared" si="2"/>
        <v>-129886</v>
      </c>
      <c r="AM184" s="117" t="str">
        <f>VLOOKUP(AJ184,'關係企業(人)'!A:C,3,FALSE)</f>
        <v>緯創資通股份有限公司</v>
      </c>
    </row>
    <row r="185" spans="1:39">
      <c r="A185" s="4" t="s">
        <v>47</v>
      </c>
      <c r="B185" s="4" t="s">
        <v>921</v>
      </c>
      <c r="C185" s="4" t="s">
        <v>2403</v>
      </c>
      <c r="D185" s="4" t="s">
        <v>2404</v>
      </c>
      <c r="E185" s="5">
        <v>45679</v>
      </c>
      <c r="F185" s="5">
        <v>45679</v>
      </c>
      <c r="G185" s="4" t="s">
        <v>1484</v>
      </c>
      <c r="H185" s="4" t="s">
        <v>679</v>
      </c>
      <c r="I185" s="4" t="s">
        <v>2410</v>
      </c>
      <c r="J185" s="4" t="s">
        <v>922</v>
      </c>
      <c r="K185" s="4" t="s">
        <v>2406</v>
      </c>
      <c r="L185" s="4" t="s">
        <v>2407</v>
      </c>
      <c r="M185" s="12">
        <v>-100000</v>
      </c>
      <c r="N185" s="4" t="s">
        <v>48</v>
      </c>
      <c r="O185" s="12">
        <v>-100000</v>
      </c>
      <c r="P185" s="4" t="s">
        <v>48</v>
      </c>
      <c r="Q185" s="4" t="s">
        <v>682</v>
      </c>
      <c r="R185" s="4" t="s">
        <v>53</v>
      </c>
      <c r="X185" s="4" t="s">
        <v>50</v>
      </c>
      <c r="Z185" s="4" t="s">
        <v>50</v>
      </c>
      <c r="AA185" s="4" t="s">
        <v>2419</v>
      </c>
      <c r="AD185" s="4" t="s">
        <v>676</v>
      </c>
      <c r="AG185" s="5"/>
      <c r="AH185" s="4" t="s">
        <v>2408</v>
      </c>
      <c r="AJ185" s="4" t="s">
        <v>38</v>
      </c>
      <c r="AK185" s="117">
        <f>IF(N185="NTD",1,VLOOKUP(X185,'8.匯率'!O:Q,2,FALSE))</f>
        <v>1</v>
      </c>
      <c r="AL185" s="204">
        <f t="shared" si="2"/>
        <v>-100000</v>
      </c>
      <c r="AM185" s="117" t="str">
        <f>VLOOKUP(AJ185,'關係企業(人)'!A:C,3,FALSE)</f>
        <v>緯創資通股份有限公司</v>
      </c>
    </row>
    <row r="186" spans="1:39">
      <c r="A186" s="4" t="s">
        <v>47</v>
      </c>
      <c r="B186" s="4" t="s">
        <v>923</v>
      </c>
      <c r="C186" s="4" t="s">
        <v>2403</v>
      </c>
      <c r="D186" s="4" t="s">
        <v>2404</v>
      </c>
      <c r="E186" s="5">
        <v>45679</v>
      </c>
      <c r="F186" s="5">
        <v>45679</v>
      </c>
      <c r="G186" s="4" t="s">
        <v>1485</v>
      </c>
      <c r="H186" s="4" t="s">
        <v>679</v>
      </c>
      <c r="I186" s="4" t="s">
        <v>2410</v>
      </c>
      <c r="J186" s="4" t="s">
        <v>924</v>
      </c>
      <c r="K186" s="4" t="s">
        <v>2406</v>
      </c>
      <c r="L186" s="4" t="s">
        <v>2407</v>
      </c>
      <c r="M186" s="12">
        <v>-150428</v>
      </c>
      <c r="N186" s="4" t="s">
        <v>48</v>
      </c>
      <c r="O186" s="12">
        <v>-150428</v>
      </c>
      <c r="P186" s="4" t="s">
        <v>48</v>
      </c>
      <c r="Q186" s="4" t="s">
        <v>682</v>
      </c>
      <c r="R186" s="4" t="s">
        <v>53</v>
      </c>
      <c r="X186" s="4" t="s">
        <v>50</v>
      </c>
      <c r="Z186" s="4" t="s">
        <v>50</v>
      </c>
      <c r="AA186" s="4" t="s">
        <v>2419</v>
      </c>
      <c r="AD186" s="4" t="s">
        <v>676</v>
      </c>
      <c r="AG186" s="5"/>
      <c r="AH186" s="4" t="s">
        <v>2408</v>
      </c>
      <c r="AJ186" s="4" t="s">
        <v>38</v>
      </c>
      <c r="AK186" s="117">
        <f>IF(N186="NTD",1,VLOOKUP(X186,'8.匯率'!O:Q,2,FALSE))</f>
        <v>1</v>
      </c>
      <c r="AL186" s="204">
        <f t="shared" si="2"/>
        <v>-150428</v>
      </c>
      <c r="AM186" s="117" t="str">
        <f>VLOOKUP(AJ186,'關係企業(人)'!A:C,3,FALSE)</f>
        <v>緯創資通股份有限公司</v>
      </c>
    </row>
    <row r="187" spans="1:39">
      <c r="A187" s="4" t="s">
        <v>47</v>
      </c>
      <c r="B187" s="4" t="s">
        <v>925</v>
      </c>
      <c r="C187" s="4" t="s">
        <v>2403</v>
      </c>
      <c r="D187" s="4" t="s">
        <v>2404</v>
      </c>
      <c r="E187" s="5">
        <v>45679</v>
      </c>
      <c r="F187" s="5">
        <v>45679</v>
      </c>
      <c r="G187" s="4" t="s">
        <v>1486</v>
      </c>
      <c r="H187" s="4" t="s">
        <v>679</v>
      </c>
      <c r="I187" s="4" t="s">
        <v>2410</v>
      </c>
      <c r="J187" s="4" t="s">
        <v>926</v>
      </c>
      <c r="K187" s="4" t="s">
        <v>2406</v>
      </c>
      <c r="L187" s="4" t="s">
        <v>2407</v>
      </c>
      <c r="M187" s="12">
        <v>-129886</v>
      </c>
      <c r="N187" s="4" t="s">
        <v>48</v>
      </c>
      <c r="O187" s="12">
        <v>-129886</v>
      </c>
      <c r="P187" s="4" t="s">
        <v>48</v>
      </c>
      <c r="Q187" s="4" t="s">
        <v>682</v>
      </c>
      <c r="R187" s="4" t="s">
        <v>53</v>
      </c>
      <c r="X187" s="4" t="s">
        <v>50</v>
      </c>
      <c r="Z187" s="4" t="s">
        <v>50</v>
      </c>
      <c r="AA187" s="4" t="s">
        <v>2419</v>
      </c>
      <c r="AD187" s="4" t="s">
        <v>676</v>
      </c>
      <c r="AG187" s="5"/>
      <c r="AH187" s="4" t="s">
        <v>2408</v>
      </c>
      <c r="AJ187" s="4" t="s">
        <v>38</v>
      </c>
      <c r="AK187" s="117">
        <f>IF(N187="NTD",1,VLOOKUP(X187,'8.匯率'!O:Q,2,FALSE))</f>
        <v>1</v>
      </c>
      <c r="AL187" s="204">
        <f t="shared" si="2"/>
        <v>-129886</v>
      </c>
      <c r="AM187" s="117" t="str">
        <f>VLOOKUP(AJ187,'關係企業(人)'!A:C,3,FALSE)</f>
        <v>緯創資通股份有限公司</v>
      </c>
    </row>
    <row r="188" spans="1:39">
      <c r="A188" s="4" t="s">
        <v>47</v>
      </c>
      <c r="B188" s="4" t="s">
        <v>927</v>
      </c>
      <c r="C188" s="4" t="s">
        <v>2403</v>
      </c>
      <c r="D188" s="4" t="s">
        <v>2404</v>
      </c>
      <c r="E188" s="5">
        <v>45679</v>
      </c>
      <c r="F188" s="5">
        <v>45679</v>
      </c>
      <c r="G188" s="4" t="s">
        <v>1487</v>
      </c>
      <c r="H188" s="4" t="s">
        <v>679</v>
      </c>
      <c r="I188" s="4" t="s">
        <v>2410</v>
      </c>
      <c r="J188" s="4" t="s">
        <v>928</v>
      </c>
      <c r="K188" s="4" t="s">
        <v>2406</v>
      </c>
      <c r="L188" s="4" t="s">
        <v>2407</v>
      </c>
      <c r="M188" s="12">
        <v>-155000</v>
      </c>
      <c r="N188" s="4" t="s">
        <v>48</v>
      </c>
      <c r="O188" s="12">
        <v>-155000</v>
      </c>
      <c r="P188" s="4" t="s">
        <v>48</v>
      </c>
      <c r="Q188" s="4" t="s">
        <v>682</v>
      </c>
      <c r="R188" s="4" t="s">
        <v>53</v>
      </c>
      <c r="X188" s="4" t="s">
        <v>50</v>
      </c>
      <c r="Z188" s="4" t="s">
        <v>50</v>
      </c>
      <c r="AA188" s="4" t="s">
        <v>2419</v>
      </c>
      <c r="AD188" s="4" t="s">
        <v>676</v>
      </c>
      <c r="AG188" s="5"/>
      <c r="AH188" s="4" t="s">
        <v>2408</v>
      </c>
      <c r="AJ188" s="4" t="s">
        <v>38</v>
      </c>
      <c r="AK188" s="117">
        <f>IF(N188="NTD",1,VLOOKUP(X188,'8.匯率'!O:Q,2,FALSE))</f>
        <v>1</v>
      </c>
      <c r="AL188" s="204">
        <f t="shared" si="2"/>
        <v>-155000</v>
      </c>
      <c r="AM188" s="117" t="str">
        <f>VLOOKUP(AJ188,'關係企業(人)'!A:C,3,FALSE)</f>
        <v>緯創資通股份有限公司</v>
      </c>
    </row>
    <row r="189" spans="1:39">
      <c r="A189" s="4" t="s">
        <v>47</v>
      </c>
      <c r="B189" s="4" t="s">
        <v>929</v>
      </c>
      <c r="C189" s="4" t="s">
        <v>2403</v>
      </c>
      <c r="D189" s="4" t="s">
        <v>2404</v>
      </c>
      <c r="E189" s="5">
        <v>45679</v>
      </c>
      <c r="F189" s="5">
        <v>45679</v>
      </c>
      <c r="G189" s="4" t="s">
        <v>1488</v>
      </c>
      <c r="H189" s="4" t="s">
        <v>679</v>
      </c>
      <c r="I189" s="4" t="s">
        <v>2410</v>
      </c>
      <c r="J189" s="4" t="s">
        <v>930</v>
      </c>
      <c r="K189" s="4" t="s">
        <v>2406</v>
      </c>
      <c r="L189" s="4" t="s">
        <v>2407</v>
      </c>
      <c r="M189" s="12">
        <v>-129886</v>
      </c>
      <c r="N189" s="4" t="s">
        <v>48</v>
      </c>
      <c r="O189" s="12">
        <v>-129886</v>
      </c>
      <c r="P189" s="4" t="s">
        <v>48</v>
      </c>
      <c r="Q189" s="4" t="s">
        <v>682</v>
      </c>
      <c r="R189" s="4" t="s">
        <v>53</v>
      </c>
      <c r="X189" s="4" t="s">
        <v>50</v>
      </c>
      <c r="Z189" s="4" t="s">
        <v>50</v>
      </c>
      <c r="AA189" s="4" t="s">
        <v>2419</v>
      </c>
      <c r="AD189" s="4" t="s">
        <v>676</v>
      </c>
      <c r="AG189" s="5"/>
      <c r="AH189" s="4" t="s">
        <v>2408</v>
      </c>
      <c r="AJ189" s="4" t="s">
        <v>38</v>
      </c>
      <c r="AK189" s="117">
        <f>IF(N189="NTD",1,VLOOKUP(X189,'8.匯率'!O:Q,2,FALSE))</f>
        <v>1</v>
      </c>
      <c r="AL189" s="204">
        <f t="shared" si="2"/>
        <v>-129886</v>
      </c>
      <c r="AM189" s="117" t="str">
        <f>VLOOKUP(AJ189,'關係企業(人)'!A:C,3,FALSE)</f>
        <v>緯創資通股份有限公司</v>
      </c>
    </row>
    <row r="190" spans="1:39">
      <c r="A190" s="4" t="s">
        <v>47</v>
      </c>
      <c r="B190" s="4" t="s">
        <v>931</v>
      </c>
      <c r="C190" s="4" t="s">
        <v>2403</v>
      </c>
      <c r="D190" s="4" t="s">
        <v>2404</v>
      </c>
      <c r="E190" s="5">
        <v>45679</v>
      </c>
      <c r="F190" s="5">
        <v>45679</v>
      </c>
      <c r="G190" s="4" t="s">
        <v>1489</v>
      </c>
      <c r="H190" s="4" t="s">
        <v>679</v>
      </c>
      <c r="I190" s="4" t="s">
        <v>2410</v>
      </c>
      <c r="J190" s="4" t="s">
        <v>932</v>
      </c>
      <c r="K190" s="4" t="s">
        <v>2406</v>
      </c>
      <c r="L190" s="4" t="s">
        <v>2407</v>
      </c>
      <c r="M190" s="12">
        <v>-138000</v>
      </c>
      <c r="N190" s="4" t="s">
        <v>48</v>
      </c>
      <c r="O190" s="12">
        <v>-138000</v>
      </c>
      <c r="P190" s="4" t="s">
        <v>48</v>
      </c>
      <c r="Q190" s="4" t="s">
        <v>682</v>
      </c>
      <c r="R190" s="4" t="s">
        <v>53</v>
      </c>
      <c r="X190" s="4" t="s">
        <v>50</v>
      </c>
      <c r="Z190" s="4" t="s">
        <v>50</v>
      </c>
      <c r="AA190" s="4" t="s">
        <v>2419</v>
      </c>
      <c r="AD190" s="4" t="s">
        <v>676</v>
      </c>
      <c r="AG190" s="5"/>
      <c r="AH190" s="4" t="s">
        <v>2408</v>
      </c>
      <c r="AJ190" s="4" t="s">
        <v>38</v>
      </c>
      <c r="AK190" s="117">
        <f>IF(N190="NTD",1,VLOOKUP(X190,'8.匯率'!O:Q,2,FALSE))</f>
        <v>1</v>
      </c>
      <c r="AL190" s="204">
        <f t="shared" si="2"/>
        <v>-138000</v>
      </c>
      <c r="AM190" s="117" t="str">
        <f>VLOOKUP(AJ190,'關係企業(人)'!A:C,3,FALSE)</f>
        <v>緯創資通股份有限公司</v>
      </c>
    </row>
    <row r="191" spans="1:39">
      <c r="A191" s="4" t="s">
        <v>47</v>
      </c>
      <c r="B191" s="4" t="s">
        <v>933</v>
      </c>
      <c r="C191" s="4" t="s">
        <v>2403</v>
      </c>
      <c r="D191" s="4" t="s">
        <v>2404</v>
      </c>
      <c r="E191" s="5">
        <v>45679</v>
      </c>
      <c r="F191" s="5">
        <v>45679</v>
      </c>
      <c r="G191" s="4" t="s">
        <v>1490</v>
      </c>
      <c r="H191" s="4" t="s">
        <v>679</v>
      </c>
      <c r="I191" s="4" t="s">
        <v>2410</v>
      </c>
      <c r="J191" s="4" t="s">
        <v>934</v>
      </c>
      <c r="K191" s="4" t="s">
        <v>2406</v>
      </c>
      <c r="L191" s="4" t="s">
        <v>2407</v>
      </c>
      <c r="M191" s="12">
        <v>-150428</v>
      </c>
      <c r="N191" s="4" t="s">
        <v>48</v>
      </c>
      <c r="O191" s="12">
        <v>-150428</v>
      </c>
      <c r="P191" s="4" t="s">
        <v>48</v>
      </c>
      <c r="Q191" s="4" t="s">
        <v>682</v>
      </c>
      <c r="R191" s="4" t="s">
        <v>53</v>
      </c>
      <c r="X191" s="4" t="s">
        <v>50</v>
      </c>
      <c r="Z191" s="4" t="s">
        <v>50</v>
      </c>
      <c r="AA191" s="4" t="s">
        <v>2419</v>
      </c>
      <c r="AD191" s="4" t="s">
        <v>676</v>
      </c>
      <c r="AG191" s="5"/>
      <c r="AH191" s="4" t="s">
        <v>2408</v>
      </c>
      <c r="AJ191" s="4" t="s">
        <v>38</v>
      </c>
      <c r="AK191" s="117">
        <f>IF(N191="NTD",1,VLOOKUP(X191,'8.匯率'!O:Q,2,FALSE))</f>
        <v>1</v>
      </c>
      <c r="AL191" s="204">
        <f t="shared" si="2"/>
        <v>-150428</v>
      </c>
      <c r="AM191" s="117" t="str">
        <f>VLOOKUP(AJ191,'關係企業(人)'!A:C,3,FALSE)</f>
        <v>緯創資通股份有限公司</v>
      </c>
    </row>
    <row r="192" spans="1:39">
      <c r="A192" s="4" t="s">
        <v>47</v>
      </c>
      <c r="B192" s="4" t="s">
        <v>935</v>
      </c>
      <c r="C192" s="4" t="s">
        <v>2403</v>
      </c>
      <c r="D192" s="4" t="s">
        <v>2404</v>
      </c>
      <c r="E192" s="5">
        <v>45679</v>
      </c>
      <c r="F192" s="5">
        <v>45679</v>
      </c>
      <c r="G192" s="4" t="s">
        <v>1491</v>
      </c>
      <c r="H192" s="4" t="s">
        <v>679</v>
      </c>
      <c r="I192" s="4" t="s">
        <v>2410</v>
      </c>
      <c r="J192" s="4" t="s">
        <v>936</v>
      </c>
      <c r="K192" s="4" t="s">
        <v>2406</v>
      </c>
      <c r="L192" s="4" t="s">
        <v>2407</v>
      </c>
      <c r="M192" s="12">
        <v>-138000</v>
      </c>
      <c r="N192" s="4" t="s">
        <v>48</v>
      </c>
      <c r="O192" s="12">
        <v>-138000</v>
      </c>
      <c r="P192" s="4" t="s">
        <v>48</v>
      </c>
      <c r="Q192" s="4" t="s">
        <v>682</v>
      </c>
      <c r="R192" s="4" t="s">
        <v>53</v>
      </c>
      <c r="X192" s="4" t="s">
        <v>50</v>
      </c>
      <c r="Z192" s="4" t="s">
        <v>50</v>
      </c>
      <c r="AA192" s="4" t="s">
        <v>2419</v>
      </c>
      <c r="AD192" s="4" t="s">
        <v>676</v>
      </c>
      <c r="AG192" s="5"/>
      <c r="AH192" s="4" t="s">
        <v>2408</v>
      </c>
      <c r="AJ192" s="4" t="s">
        <v>38</v>
      </c>
      <c r="AK192" s="117">
        <f>IF(N192="NTD",1,VLOOKUP(X192,'8.匯率'!O:Q,2,FALSE))</f>
        <v>1</v>
      </c>
      <c r="AL192" s="204">
        <f t="shared" si="2"/>
        <v>-138000</v>
      </c>
      <c r="AM192" s="117" t="str">
        <f>VLOOKUP(AJ192,'關係企業(人)'!A:C,3,FALSE)</f>
        <v>緯創資通股份有限公司</v>
      </c>
    </row>
    <row r="193" spans="1:39">
      <c r="A193" s="4" t="s">
        <v>47</v>
      </c>
      <c r="B193" s="4" t="s">
        <v>937</v>
      </c>
      <c r="C193" s="4" t="s">
        <v>2403</v>
      </c>
      <c r="D193" s="4" t="s">
        <v>2404</v>
      </c>
      <c r="E193" s="5">
        <v>45679</v>
      </c>
      <c r="F193" s="5">
        <v>45679</v>
      </c>
      <c r="G193" s="4" t="s">
        <v>1492</v>
      </c>
      <c r="H193" s="4" t="s">
        <v>679</v>
      </c>
      <c r="I193" s="4" t="s">
        <v>2410</v>
      </c>
      <c r="J193" s="4" t="s">
        <v>938</v>
      </c>
      <c r="K193" s="4" t="s">
        <v>2406</v>
      </c>
      <c r="L193" s="4" t="s">
        <v>2407</v>
      </c>
      <c r="M193" s="12">
        <v>-129886</v>
      </c>
      <c r="N193" s="4" t="s">
        <v>48</v>
      </c>
      <c r="O193" s="12">
        <v>-129886</v>
      </c>
      <c r="P193" s="4" t="s">
        <v>48</v>
      </c>
      <c r="Q193" s="4" t="s">
        <v>682</v>
      </c>
      <c r="R193" s="4" t="s">
        <v>53</v>
      </c>
      <c r="X193" s="4" t="s">
        <v>50</v>
      </c>
      <c r="Z193" s="4" t="s">
        <v>50</v>
      </c>
      <c r="AA193" s="4" t="s">
        <v>2419</v>
      </c>
      <c r="AD193" s="4" t="s">
        <v>676</v>
      </c>
      <c r="AG193" s="5"/>
      <c r="AH193" s="4" t="s">
        <v>2408</v>
      </c>
      <c r="AJ193" s="4" t="s">
        <v>38</v>
      </c>
      <c r="AK193" s="117">
        <f>IF(N193="NTD",1,VLOOKUP(X193,'8.匯率'!O:Q,2,FALSE))</f>
        <v>1</v>
      </c>
      <c r="AL193" s="204">
        <f t="shared" si="2"/>
        <v>-129886</v>
      </c>
      <c r="AM193" s="117" t="str">
        <f>VLOOKUP(AJ193,'關係企業(人)'!A:C,3,FALSE)</f>
        <v>緯創資通股份有限公司</v>
      </c>
    </row>
    <row r="194" spans="1:39">
      <c r="A194" s="4" t="s">
        <v>47</v>
      </c>
      <c r="B194" s="4" t="s">
        <v>939</v>
      </c>
      <c r="C194" s="4" t="s">
        <v>2403</v>
      </c>
      <c r="D194" s="4" t="s">
        <v>2404</v>
      </c>
      <c r="E194" s="5">
        <v>45679</v>
      </c>
      <c r="F194" s="5">
        <v>45679</v>
      </c>
      <c r="G194" s="4" t="s">
        <v>1493</v>
      </c>
      <c r="H194" s="4" t="s">
        <v>679</v>
      </c>
      <c r="I194" s="4" t="s">
        <v>2410</v>
      </c>
      <c r="J194" s="4" t="s">
        <v>940</v>
      </c>
      <c r="K194" s="4" t="s">
        <v>2406</v>
      </c>
      <c r="L194" s="4" t="s">
        <v>2407</v>
      </c>
      <c r="M194" s="12">
        <v>-138000</v>
      </c>
      <c r="N194" s="4" t="s">
        <v>48</v>
      </c>
      <c r="O194" s="12">
        <v>-138000</v>
      </c>
      <c r="P194" s="4" t="s">
        <v>48</v>
      </c>
      <c r="Q194" s="4" t="s">
        <v>682</v>
      </c>
      <c r="R194" s="4" t="s">
        <v>53</v>
      </c>
      <c r="X194" s="4" t="s">
        <v>50</v>
      </c>
      <c r="Z194" s="4" t="s">
        <v>50</v>
      </c>
      <c r="AA194" s="4" t="s">
        <v>2419</v>
      </c>
      <c r="AD194" s="4" t="s">
        <v>676</v>
      </c>
      <c r="AG194" s="5"/>
      <c r="AH194" s="4" t="s">
        <v>2408</v>
      </c>
      <c r="AJ194" s="4" t="s">
        <v>38</v>
      </c>
      <c r="AK194" s="117">
        <f>IF(N194="NTD",1,VLOOKUP(X194,'8.匯率'!O:Q,2,FALSE))</f>
        <v>1</v>
      </c>
      <c r="AL194" s="204">
        <f t="shared" si="2"/>
        <v>-138000</v>
      </c>
      <c r="AM194" s="117" t="str">
        <f>VLOOKUP(AJ194,'關係企業(人)'!A:C,3,FALSE)</f>
        <v>緯創資通股份有限公司</v>
      </c>
    </row>
    <row r="195" spans="1:39">
      <c r="A195" s="4" t="s">
        <v>47</v>
      </c>
      <c r="B195" s="4" t="s">
        <v>941</v>
      </c>
      <c r="C195" s="4" t="s">
        <v>2403</v>
      </c>
      <c r="D195" s="4" t="s">
        <v>2404</v>
      </c>
      <c r="E195" s="5">
        <v>45679</v>
      </c>
      <c r="F195" s="5">
        <v>45679</v>
      </c>
      <c r="G195" s="4" t="s">
        <v>1494</v>
      </c>
      <c r="H195" s="4" t="s">
        <v>679</v>
      </c>
      <c r="I195" s="4" t="s">
        <v>2410</v>
      </c>
      <c r="J195" s="4" t="s">
        <v>942</v>
      </c>
      <c r="K195" s="4" t="s">
        <v>2406</v>
      </c>
      <c r="L195" s="4" t="s">
        <v>2407</v>
      </c>
      <c r="M195" s="12">
        <v>-110000</v>
      </c>
      <c r="N195" s="4" t="s">
        <v>48</v>
      </c>
      <c r="O195" s="12">
        <v>-110000</v>
      </c>
      <c r="P195" s="4" t="s">
        <v>48</v>
      </c>
      <c r="Q195" s="4" t="s">
        <v>682</v>
      </c>
      <c r="R195" s="4" t="s">
        <v>53</v>
      </c>
      <c r="X195" s="4" t="s">
        <v>50</v>
      </c>
      <c r="Z195" s="4" t="s">
        <v>50</v>
      </c>
      <c r="AA195" s="4" t="s">
        <v>2419</v>
      </c>
      <c r="AD195" s="4" t="s">
        <v>676</v>
      </c>
      <c r="AG195" s="5"/>
      <c r="AH195" s="4" t="s">
        <v>2408</v>
      </c>
      <c r="AJ195" s="4" t="s">
        <v>38</v>
      </c>
      <c r="AK195" s="117">
        <f>IF(N195="NTD",1,VLOOKUP(X195,'8.匯率'!O:Q,2,FALSE))</f>
        <v>1</v>
      </c>
      <c r="AL195" s="204">
        <f t="shared" ref="AL195:AL258" si="3">M195*AK195</f>
        <v>-110000</v>
      </c>
      <c r="AM195" s="117" t="str">
        <f>VLOOKUP(AJ195,'關係企業(人)'!A:C,3,FALSE)</f>
        <v>緯創資通股份有限公司</v>
      </c>
    </row>
    <row r="196" spans="1:39">
      <c r="A196" s="4" t="s">
        <v>47</v>
      </c>
      <c r="B196" s="4" t="s">
        <v>943</v>
      </c>
      <c r="C196" s="4" t="s">
        <v>2403</v>
      </c>
      <c r="D196" s="4" t="s">
        <v>2404</v>
      </c>
      <c r="E196" s="5">
        <v>45679</v>
      </c>
      <c r="F196" s="5">
        <v>45679</v>
      </c>
      <c r="G196" s="4" t="s">
        <v>1495</v>
      </c>
      <c r="H196" s="4" t="s">
        <v>679</v>
      </c>
      <c r="I196" s="4" t="s">
        <v>2410</v>
      </c>
      <c r="J196" s="4" t="s">
        <v>944</v>
      </c>
      <c r="K196" s="4" t="s">
        <v>2406</v>
      </c>
      <c r="L196" s="4" t="s">
        <v>2407</v>
      </c>
      <c r="M196" s="12">
        <v>-138000</v>
      </c>
      <c r="N196" s="4" t="s">
        <v>48</v>
      </c>
      <c r="O196" s="12">
        <v>-138000</v>
      </c>
      <c r="P196" s="4" t="s">
        <v>48</v>
      </c>
      <c r="Q196" s="4" t="s">
        <v>682</v>
      </c>
      <c r="R196" s="4" t="s">
        <v>53</v>
      </c>
      <c r="X196" s="4" t="s">
        <v>50</v>
      </c>
      <c r="Z196" s="4" t="s">
        <v>50</v>
      </c>
      <c r="AA196" s="4" t="s">
        <v>2419</v>
      </c>
      <c r="AD196" s="4" t="s">
        <v>676</v>
      </c>
      <c r="AG196" s="5"/>
      <c r="AH196" s="4" t="s">
        <v>2408</v>
      </c>
      <c r="AJ196" s="4" t="s">
        <v>38</v>
      </c>
      <c r="AK196" s="117">
        <f>IF(N196="NTD",1,VLOOKUP(X196,'8.匯率'!O:Q,2,FALSE))</f>
        <v>1</v>
      </c>
      <c r="AL196" s="204">
        <f t="shared" si="3"/>
        <v>-138000</v>
      </c>
      <c r="AM196" s="117" t="str">
        <f>VLOOKUP(AJ196,'關係企業(人)'!A:C,3,FALSE)</f>
        <v>緯創資通股份有限公司</v>
      </c>
    </row>
    <row r="197" spans="1:39">
      <c r="A197" s="4" t="s">
        <v>47</v>
      </c>
      <c r="B197" s="4" t="s">
        <v>945</v>
      </c>
      <c r="C197" s="4" t="s">
        <v>2403</v>
      </c>
      <c r="D197" s="4" t="s">
        <v>2404</v>
      </c>
      <c r="E197" s="5">
        <v>45679</v>
      </c>
      <c r="F197" s="5">
        <v>45679</v>
      </c>
      <c r="G197" s="4" t="s">
        <v>1496</v>
      </c>
      <c r="H197" s="4" t="s">
        <v>679</v>
      </c>
      <c r="I197" s="4" t="s">
        <v>2410</v>
      </c>
      <c r="J197" s="4" t="s">
        <v>946</v>
      </c>
      <c r="K197" s="4" t="s">
        <v>2406</v>
      </c>
      <c r="L197" s="4" t="s">
        <v>2407</v>
      </c>
      <c r="M197" s="12">
        <v>-155000</v>
      </c>
      <c r="N197" s="4" t="s">
        <v>48</v>
      </c>
      <c r="O197" s="12">
        <v>-155000</v>
      </c>
      <c r="P197" s="4" t="s">
        <v>48</v>
      </c>
      <c r="Q197" s="4" t="s">
        <v>682</v>
      </c>
      <c r="R197" s="4" t="s">
        <v>53</v>
      </c>
      <c r="X197" s="4" t="s">
        <v>50</v>
      </c>
      <c r="Z197" s="4" t="s">
        <v>50</v>
      </c>
      <c r="AA197" s="4" t="s">
        <v>2419</v>
      </c>
      <c r="AD197" s="4" t="s">
        <v>676</v>
      </c>
      <c r="AG197" s="5"/>
      <c r="AH197" s="4" t="s">
        <v>2408</v>
      </c>
      <c r="AJ197" s="4" t="s">
        <v>38</v>
      </c>
      <c r="AK197" s="117">
        <f>IF(N197="NTD",1,VLOOKUP(X197,'8.匯率'!O:Q,2,FALSE))</f>
        <v>1</v>
      </c>
      <c r="AL197" s="204">
        <f t="shared" si="3"/>
        <v>-155000</v>
      </c>
      <c r="AM197" s="117" t="str">
        <f>VLOOKUP(AJ197,'關係企業(人)'!A:C,3,FALSE)</f>
        <v>緯創資通股份有限公司</v>
      </c>
    </row>
    <row r="198" spans="1:39">
      <c r="A198" s="4" t="s">
        <v>47</v>
      </c>
      <c r="B198" s="4" t="s">
        <v>947</v>
      </c>
      <c r="C198" s="4" t="s">
        <v>2403</v>
      </c>
      <c r="D198" s="4" t="s">
        <v>2404</v>
      </c>
      <c r="E198" s="5">
        <v>45679</v>
      </c>
      <c r="F198" s="5">
        <v>45679</v>
      </c>
      <c r="G198" s="4" t="s">
        <v>1497</v>
      </c>
      <c r="H198" s="4" t="s">
        <v>679</v>
      </c>
      <c r="I198" s="4" t="s">
        <v>2410</v>
      </c>
      <c r="J198" s="4" t="s">
        <v>948</v>
      </c>
      <c r="K198" s="4" t="s">
        <v>2406</v>
      </c>
      <c r="L198" s="4" t="s">
        <v>2407</v>
      </c>
      <c r="M198" s="12">
        <v>-97053</v>
      </c>
      <c r="N198" s="4" t="s">
        <v>48</v>
      </c>
      <c r="O198" s="12">
        <v>-97053</v>
      </c>
      <c r="P198" s="4" t="s">
        <v>48</v>
      </c>
      <c r="Q198" s="4" t="s">
        <v>682</v>
      </c>
      <c r="R198" s="4" t="s">
        <v>53</v>
      </c>
      <c r="X198" s="4" t="s">
        <v>50</v>
      </c>
      <c r="Z198" s="4" t="s">
        <v>50</v>
      </c>
      <c r="AA198" s="4" t="s">
        <v>2419</v>
      </c>
      <c r="AD198" s="4" t="s">
        <v>676</v>
      </c>
      <c r="AG198" s="5"/>
      <c r="AH198" s="4" t="s">
        <v>2408</v>
      </c>
      <c r="AJ198" s="4" t="s">
        <v>38</v>
      </c>
      <c r="AK198" s="117">
        <f>IF(N198="NTD",1,VLOOKUP(X198,'8.匯率'!O:Q,2,FALSE))</f>
        <v>1</v>
      </c>
      <c r="AL198" s="204">
        <f t="shared" si="3"/>
        <v>-97053</v>
      </c>
      <c r="AM198" s="117" t="str">
        <f>VLOOKUP(AJ198,'關係企業(人)'!A:C,3,FALSE)</f>
        <v>緯創資通股份有限公司</v>
      </c>
    </row>
    <row r="199" spans="1:39">
      <c r="A199" s="4" t="s">
        <v>47</v>
      </c>
      <c r="B199" s="4" t="s">
        <v>949</v>
      </c>
      <c r="C199" s="4" t="s">
        <v>2403</v>
      </c>
      <c r="D199" s="4" t="s">
        <v>2404</v>
      </c>
      <c r="E199" s="5">
        <v>45679</v>
      </c>
      <c r="F199" s="5">
        <v>45679</v>
      </c>
      <c r="G199" s="4" t="s">
        <v>1498</v>
      </c>
      <c r="H199" s="4" t="s">
        <v>679</v>
      </c>
      <c r="I199" s="4" t="s">
        <v>2410</v>
      </c>
      <c r="J199" s="4" t="s">
        <v>950</v>
      </c>
      <c r="K199" s="4" t="s">
        <v>2406</v>
      </c>
      <c r="L199" s="4" t="s">
        <v>2407</v>
      </c>
      <c r="M199" s="12">
        <v>-138000</v>
      </c>
      <c r="N199" s="4" t="s">
        <v>48</v>
      </c>
      <c r="O199" s="12">
        <v>-138000</v>
      </c>
      <c r="P199" s="4" t="s">
        <v>48</v>
      </c>
      <c r="Q199" s="4" t="s">
        <v>682</v>
      </c>
      <c r="R199" s="4" t="s">
        <v>53</v>
      </c>
      <c r="X199" s="4" t="s">
        <v>50</v>
      </c>
      <c r="Z199" s="4" t="s">
        <v>50</v>
      </c>
      <c r="AA199" s="4" t="s">
        <v>2419</v>
      </c>
      <c r="AD199" s="4" t="s">
        <v>676</v>
      </c>
      <c r="AG199" s="5"/>
      <c r="AH199" s="4" t="s">
        <v>2408</v>
      </c>
      <c r="AJ199" s="4" t="s">
        <v>38</v>
      </c>
      <c r="AK199" s="117">
        <f>IF(N199="NTD",1,VLOOKUP(X199,'8.匯率'!O:Q,2,FALSE))</f>
        <v>1</v>
      </c>
      <c r="AL199" s="204">
        <f t="shared" si="3"/>
        <v>-138000</v>
      </c>
      <c r="AM199" s="117" t="str">
        <f>VLOOKUP(AJ199,'關係企業(人)'!A:C,3,FALSE)</f>
        <v>緯創資通股份有限公司</v>
      </c>
    </row>
    <row r="200" spans="1:39">
      <c r="A200" s="4" t="s">
        <v>47</v>
      </c>
      <c r="B200" s="4" t="s">
        <v>951</v>
      </c>
      <c r="C200" s="4" t="s">
        <v>2403</v>
      </c>
      <c r="D200" s="4" t="s">
        <v>2404</v>
      </c>
      <c r="E200" s="5">
        <v>45679</v>
      </c>
      <c r="F200" s="5">
        <v>45679</v>
      </c>
      <c r="G200" s="4" t="s">
        <v>1499</v>
      </c>
      <c r="H200" s="4" t="s">
        <v>679</v>
      </c>
      <c r="I200" s="4" t="s">
        <v>2410</v>
      </c>
      <c r="J200" s="4" t="s">
        <v>952</v>
      </c>
      <c r="K200" s="4" t="s">
        <v>2406</v>
      </c>
      <c r="L200" s="4" t="s">
        <v>2407</v>
      </c>
      <c r="M200" s="12">
        <v>-121757</v>
      </c>
      <c r="N200" s="4" t="s">
        <v>48</v>
      </c>
      <c r="O200" s="12">
        <v>-121757</v>
      </c>
      <c r="P200" s="4" t="s">
        <v>48</v>
      </c>
      <c r="Q200" s="4" t="s">
        <v>682</v>
      </c>
      <c r="R200" s="4" t="s">
        <v>53</v>
      </c>
      <c r="X200" s="4" t="s">
        <v>50</v>
      </c>
      <c r="Z200" s="4" t="s">
        <v>50</v>
      </c>
      <c r="AA200" s="4" t="s">
        <v>2419</v>
      </c>
      <c r="AD200" s="4" t="s">
        <v>676</v>
      </c>
      <c r="AG200" s="5"/>
      <c r="AH200" s="4" t="s">
        <v>2408</v>
      </c>
      <c r="AJ200" s="4" t="s">
        <v>38</v>
      </c>
      <c r="AK200" s="117">
        <f>IF(N200="NTD",1,VLOOKUP(X200,'8.匯率'!O:Q,2,FALSE))</f>
        <v>1</v>
      </c>
      <c r="AL200" s="204">
        <f t="shared" si="3"/>
        <v>-121757</v>
      </c>
      <c r="AM200" s="117" t="str">
        <f>VLOOKUP(AJ200,'關係企業(人)'!A:C,3,FALSE)</f>
        <v>緯創資通股份有限公司</v>
      </c>
    </row>
    <row r="201" spans="1:39">
      <c r="A201" s="4" t="s">
        <v>47</v>
      </c>
      <c r="B201" s="4" t="s">
        <v>1002</v>
      </c>
      <c r="C201" s="4" t="s">
        <v>2403</v>
      </c>
      <c r="D201" s="4" t="s">
        <v>2404</v>
      </c>
      <c r="E201" s="5">
        <v>45679</v>
      </c>
      <c r="F201" s="5">
        <v>45679</v>
      </c>
      <c r="G201" s="4" t="s">
        <v>1528</v>
      </c>
      <c r="H201" s="4" t="s">
        <v>679</v>
      </c>
      <c r="I201" s="4" t="s">
        <v>2410</v>
      </c>
      <c r="J201" s="4" t="s">
        <v>1003</v>
      </c>
      <c r="K201" s="4" t="s">
        <v>2406</v>
      </c>
      <c r="L201" s="4" t="s">
        <v>2407</v>
      </c>
      <c r="M201" s="12">
        <v>-178000</v>
      </c>
      <c r="N201" s="4" t="s">
        <v>48</v>
      </c>
      <c r="O201" s="12">
        <v>-178000</v>
      </c>
      <c r="P201" s="4" t="s">
        <v>48</v>
      </c>
      <c r="Q201" s="4" t="s">
        <v>680</v>
      </c>
      <c r="R201" s="4" t="s">
        <v>143</v>
      </c>
      <c r="X201" s="4" t="s">
        <v>50</v>
      </c>
      <c r="Z201" s="4" t="s">
        <v>50</v>
      </c>
      <c r="AA201" s="4" t="s">
        <v>2419</v>
      </c>
      <c r="AD201" s="4" t="s">
        <v>676</v>
      </c>
      <c r="AG201" s="5"/>
      <c r="AH201" s="4" t="s">
        <v>2408</v>
      </c>
      <c r="AJ201" s="4" t="s">
        <v>38</v>
      </c>
      <c r="AK201" s="117">
        <f>IF(N201="NTD",1,VLOOKUP(X201,'8.匯率'!O:Q,2,FALSE))</f>
        <v>1</v>
      </c>
      <c r="AL201" s="204">
        <f t="shared" si="3"/>
        <v>-178000</v>
      </c>
      <c r="AM201" s="117" t="str">
        <f>VLOOKUP(AJ201,'關係企業(人)'!A:C,3,FALSE)</f>
        <v>緯創資通股份有限公司</v>
      </c>
    </row>
    <row r="202" spans="1:39">
      <c r="A202" s="4" t="s">
        <v>47</v>
      </c>
      <c r="B202" s="4" t="s">
        <v>1004</v>
      </c>
      <c r="C202" s="4" t="s">
        <v>2403</v>
      </c>
      <c r="D202" s="4" t="s">
        <v>2404</v>
      </c>
      <c r="E202" s="5">
        <v>45679</v>
      </c>
      <c r="F202" s="5">
        <v>45679</v>
      </c>
      <c r="G202" s="4" t="s">
        <v>1529</v>
      </c>
      <c r="H202" s="4" t="s">
        <v>679</v>
      </c>
      <c r="I202" s="4" t="s">
        <v>2410</v>
      </c>
      <c r="J202" s="4" t="s">
        <v>1005</v>
      </c>
      <c r="K202" s="4" t="s">
        <v>2406</v>
      </c>
      <c r="L202" s="4" t="s">
        <v>2407</v>
      </c>
      <c r="M202" s="12">
        <v>-78136</v>
      </c>
      <c r="N202" s="4" t="s">
        <v>48</v>
      </c>
      <c r="O202" s="12">
        <v>-78136</v>
      </c>
      <c r="P202" s="4" t="s">
        <v>48</v>
      </c>
      <c r="Q202" s="4" t="s">
        <v>680</v>
      </c>
      <c r="R202" s="4" t="s">
        <v>675</v>
      </c>
      <c r="X202" s="4" t="s">
        <v>50</v>
      </c>
      <c r="Z202" s="4" t="s">
        <v>50</v>
      </c>
      <c r="AA202" s="4" t="s">
        <v>2419</v>
      </c>
      <c r="AD202" s="4" t="s">
        <v>676</v>
      </c>
      <c r="AG202" s="5"/>
      <c r="AH202" s="4" t="s">
        <v>2408</v>
      </c>
      <c r="AJ202" s="4" t="s">
        <v>38</v>
      </c>
      <c r="AK202" s="117">
        <f>IF(N202="NTD",1,VLOOKUP(X202,'8.匯率'!O:Q,2,FALSE))</f>
        <v>1</v>
      </c>
      <c r="AL202" s="204">
        <f t="shared" si="3"/>
        <v>-78136</v>
      </c>
      <c r="AM202" s="117" t="str">
        <f>VLOOKUP(AJ202,'關係企業(人)'!A:C,3,FALSE)</f>
        <v>緯創資通股份有限公司</v>
      </c>
    </row>
    <row r="203" spans="1:39">
      <c r="A203" s="4" t="s">
        <v>47</v>
      </c>
      <c r="B203" s="4" t="s">
        <v>988</v>
      </c>
      <c r="C203" s="4" t="s">
        <v>2403</v>
      </c>
      <c r="D203" s="4" t="s">
        <v>2404</v>
      </c>
      <c r="E203" s="5">
        <v>45679</v>
      </c>
      <c r="F203" s="5">
        <v>45679</v>
      </c>
      <c r="G203" s="4" t="s">
        <v>1651</v>
      </c>
      <c r="H203" s="4" t="s">
        <v>679</v>
      </c>
      <c r="I203" s="4" t="s">
        <v>2410</v>
      </c>
      <c r="J203" s="4" t="s">
        <v>989</v>
      </c>
      <c r="K203" s="4" t="s">
        <v>2406</v>
      </c>
      <c r="L203" s="4" t="s">
        <v>2407</v>
      </c>
      <c r="M203" s="12">
        <v>-58830</v>
      </c>
      <c r="N203" s="4" t="s">
        <v>48</v>
      </c>
      <c r="O203" s="12">
        <v>-58830</v>
      </c>
      <c r="P203" s="4" t="s">
        <v>48</v>
      </c>
      <c r="Q203" s="4" t="s">
        <v>683</v>
      </c>
      <c r="R203" s="4" t="s">
        <v>56</v>
      </c>
      <c r="X203" s="4" t="s">
        <v>57</v>
      </c>
      <c r="Z203" s="4" t="s">
        <v>57</v>
      </c>
      <c r="AA203" s="4" t="s">
        <v>2424</v>
      </c>
      <c r="AD203" s="4" t="s">
        <v>676</v>
      </c>
      <c r="AG203" s="5"/>
      <c r="AH203" s="4" t="s">
        <v>2408</v>
      </c>
      <c r="AJ203" s="4" t="s">
        <v>55</v>
      </c>
      <c r="AK203" s="117">
        <f>IF(N203="NTD",1,VLOOKUP(X203,'8.匯率'!O:Q,2,FALSE))</f>
        <v>1</v>
      </c>
      <c r="AL203" s="204">
        <f t="shared" si="3"/>
        <v>-58830</v>
      </c>
      <c r="AM203" s="117" t="str">
        <f>VLOOKUP(AJ203,'關係企業(人)'!A:C,3,FALSE)</f>
        <v>緯穎科技服務股份有限公司</v>
      </c>
    </row>
    <row r="204" spans="1:39">
      <c r="A204" s="4" t="s">
        <v>47</v>
      </c>
      <c r="B204" s="4" t="s">
        <v>953</v>
      </c>
      <c r="C204" s="4" t="s">
        <v>2403</v>
      </c>
      <c r="D204" s="4" t="s">
        <v>2404</v>
      </c>
      <c r="E204" s="5">
        <v>45679</v>
      </c>
      <c r="F204" s="5">
        <v>45679</v>
      </c>
      <c r="G204" s="4" t="s">
        <v>1500</v>
      </c>
      <c r="H204" s="4" t="s">
        <v>679</v>
      </c>
      <c r="I204" s="4" t="s">
        <v>2410</v>
      </c>
      <c r="J204" s="4" t="s">
        <v>954</v>
      </c>
      <c r="K204" s="4" t="s">
        <v>2406</v>
      </c>
      <c r="L204" s="4" t="s">
        <v>2407</v>
      </c>
      <c r="M204" s="12">
        <v>-32471</v>
      </c>
      <c r="N204" s="4" t="s">
        <v>48</v>
      </c>
      <c r="O204" s="12">
        <v>-32471</v>
      </c>
      <c r="P204" s="4" t="s">
        <v>48</v>
      </c>
      <c r="Q204" s="4" t="s">
        <v>682</v>
      </c>
      <c r="R204" s="4" t="s">
        <v>53</v>
      </c>
      <c r="X204" s="4" t="s">
        <v>50</v>
      </c>
      <c r="Z204" s="4" t="s">
        <v>50</v>
      </c>
      <c r="AA204" s="4" t="s">
        <v>2419</v>
      </c>
      <c r="AD204" s="4" t="s">
        <v>676</v>
      </c>
      <c r="AG204" s="5"/>
      <c r="AH204" s="4" t="s">
        <v>2408</v>
      </c>
      <c r="AJ204" s="4" t="s">
        <v>38</v>
      </c>
      <c r="AK204" s="117">
        <f>IF(N204="NTD",1,VLOOKUP(X204,'8.匯率'!O:Q,2,FALSE))</f>
        <v>1</v>
      </c>
      <c r="AL204" s="204">
        <f t="shared" si="3"/>
        <v>-32471</v>
      </c>
      <c r="AM204" s="117" t="str">
        <f>VLOOKUP(AJ204,'關係企業(人)'!A:C,3,FALSE)</f>
        <v>緯創資通股份有限公司</v>
      </c>
    </row>
    <row r="205" spans="1:39">
      <c r="A205" s="4" t="s">
        <v>47</v>
      </c>
      <c r="B205" s="4" t="s">
        <v>1006</v>
      </c>
      <c r="C205" s="4" t="s">
        <v>2403</v>
      </c>
      <c r="D205" s="4" t="s">
        <v>2404</v>
      </c>
      <c r="E205" s="5">
        <v>45679</v>
      </c>
      <c r="F205" s="5">
        <v>45679</v>
      </c>
      <c r="G205" s="4" t="s">
        <v>1530</v>
      </c>
      <c r="H205" s="4" t="s">
        <v>679</v>
      </c>
      <c r="I205" s="4" t="s">
        <v>2410</v>
      </c>
      <c r="J205" s="4" t="s">
        <v>1007</v>
      </c>
      <c r="K205" s="4" t="s">
        <v>2406</v>
      </c>
      <c r="L205" s="4" t="s">
        <v>2407</v>
      </c>
      <c r="M205" s="12">
        <v>-155000</v>
      </c>
      <c r="N205" s="4" t="s">
        <v>48</v>
      </c>
      <c r="O205" s="12">
        <v>-155000</v>
      </c>
      <c r="P205" s="4" t="s">
        <v>48</v>
      </c>
      <c r="Q205" s="4" t="s">
        <v>680</v>
      </c>
      <c r="R205" s="4" t="s">
        <v>698</v>
      </c>
      <c r="X205" s="4" t="s">
        <v>50</v>
      </c>
      <c r="Z205" s="4" t="s">
        <v>50</v>
      </c>
      <c r="AA205" s="4" t="s">
        <v>2419</v>
      </c>
      <c r="AD205" s="4" t="s">
        <v>676</v>
      </c>
      <c r="AG205" s="5"/>
      <c r="AH205" s="4" t="s">
        <v>2408</v>
      </c>
      <c r="AJ205" s="4" t="s">
        <v>38</v>
      </c>
      <c r="AK205" s="117">
        <f>IF(N205="NTD",1,VLOOKUP(X205,'8.匯率'!O:Q,2,FALSE))</f>
        <v>1</v>
      </c>
      <c r="AL205" s="204">
        <f t="shared" si="3"/>
        <v>-155000</v>
      </c>
      <c r="AM205" s="117" t="str">
        <f>VLOOKUP(AJ205,'關係企業(人)'!A:C,3,FALSE)</f>
        <v>緯創資通股份有限公司</v>
      </c>
    </row>
    <row r="206" spans="1:39">
      <c r="A206" s="4" t="s">
        <v>47</v>
      </c>
      <c r="B206" s="4" t="s">
        <v>1008</v>
      </c>
      <c r="C206" s="4" t="s">
        <v>2403</v>
      </c>
      <c r="D206" s="4" t="s">
        <v>2404</v>
      </c>
      <c r="E206" s="5">
        <v>45679</v>
      </c>
      <c r="F206" s="5">
        <v>45679</v>
      </c>
      <c r="G206" s="4" t="s">
        <v>1531</v>
      </c>
      <c r="H206" s="4" t="s">
        <v>679</v>
      </c>
      <c r="I206" s="4" t="s">
        <v>2410</v>
      </c>
      <c r="J206" s="4" t="s">
        <v>1009</v>
      </c>
      <c r="K206" s="4" t="s">
        <v>2406</v>
      </c>
      <c r="L206" s="4" t="s">
        <v>2407</v>
      </c>
      <c r="M206" s="12">
        <v>-109415</v>
      </c>
      <c r="N206" s="4" t="s">
        <v>48</v>
      </c>
      <c r="O206" s="12">
        <v>-109415</v>
      </c>
      <c r="P206" s="4" t="s">
        <v>48</v>
      </c>
      <c r="Q206" s="4" t="s">
        <v>680</v>
      </c>
      <c r="R206" s="4" t="s">
        <v>698</v>
      </c>
      <c r="X206" s="4" t="s">
        <v>50</v>
      </c>
      <c r="Z206" s="4" t="s">
        <v>50</v>
      </c>
      <c r="AA206" s="4" t="s">
        <v>2419</v>
      </c>
      <c r="AD206" s="4" t="s">
        <v>676</v>
      </c>
      <c r="AG206" s="5"/>
      <c r="AH206" s="4" t="s">
        <v>2408</v>
      </c>
      <c r="AJ206" s="4" t="s">
        <v>38</v>
      </c>
      <c r="AK206" s="117">
        <f>IF(N206="NTD",1,VLOOKUP(X206,'8.匯率'!O:Q,2,FALSE))</f>
        <v>1</v>
      </c>
      <c r="AL206" s="204">
        <f t="shared" si="3"/>
        <v>-109415</v>
      </c>
      <c r="AM206" s="117" t="str">
        <f>VLOOKUP(AJ206,'關係企業(人)'!A:C,3,FALSE)</f>
        <v>緯創資通股份有限公司</v>
      </c>
    </row>
    <row r="207" spans="1:39">
      <c r="A207" s="4" t="s">
        <v>47</v>
      </c>
      <c r="B207" s="4" t="s">
        <v>1010</v>
      </c>
      <c r="C207" s="4" t="s">
        <v>2403</v>
      </c>
      <c r="D207" s="4" t="s">
        <v>2404</v>
      </c>
      <c r="E207" s="5">
        <v>45679</v>
      </c>
      <c r="F207" s="5">
        <v>45679</v>
      </c>
      <c r="G207" s="4" t="s">
        <v>1532</v>
      </c>
      <c r="H207" s="4" t="s">
        <v>679</v>
      </c>
      <c r="I207" s="4" t="s">
        <v>2410</v>
      </c>
      <c r="J207" s="4" t="s">
        <v>1011</v>
      </c>
      <c r="K207" s="4" t="s">
        <v>2406</v>
      </c>
      <c r="L207" s="4" t="s">
        <v>2407</v>
      </c>
      <c r="M207" s="12">
        <v>-138000</v>
      </c>
      <c r="N207" s="4" t="s">
        <v>48</v>
      </c>
      <c r="O207" s="12">
        <v>-138000</v>
      </c>
      <c r="P207" s="4" t="s">
        <v>48</v>
      </c>
      <c r="Q207" s="4" t="s">
        <v>680</v>
      </c>
      <c r="R207" s="4" t="s">
        <v>698</v>
      </c>
      <c r="X207" s="4" t="s">
        <v>50</v>
      </c>
      <c r="Z207" s="4" t="s">
        <v>50</v>
      </c>
      <c r="AA207" s="4" t="s">
        <v>2419</v>
      </c>
      <c r="AD207" s="4" t="s">
        <v>676</v>
      </c>
      <c r="AG207" s="5"/>
      <c r="AH207" s="4" t="s">
        <v>2408</v>
      </c>
      <c r="AJ207" s="4" t="s">
        <v>38</v>
      </c>
      <c r="AK207" s="117">
        <f>IF(N207="NTD",1,VLOOKUP(X207,'8.匯率'!O:Q,2,FALSE))</f>
        <v>1</v>
      </c>
      <c r="AL207" s="204">
        <f t="shared" si="3"/>
        <v>-138000</v>
      </c>
      <c r="AM207" s="117" t="str">
        <f>VLOOKUP(AJ207,'關係企業(人)'!A:C,3,FALSE)</f>
        <v>緯創資通股份有限公司</v>
      </c>
    </row>
    <row r="208" spans="1:39">
      <c r="A208" s="4" t="s">
        <v>47</v>
      </c>
      <c r="B208" s="4" t="s">
        <v>1025</v>
      </c>
      <c r="C208" s="4" t="s">
        <v>2403</v>
      </c>
      <c r="D208" s="4" t="s">
        <v>2404</v>
      </c>
      <c r="E208" s="5">
        <v>45679</v>
      </c>
      <c r="F208" s="5">
        <v>45679</v>
      </c>
      <c r="G208" s="4" t="s">
        <v>1027</v>
      </c>
      <c r="H208" s="4" t="s">
        <v>679</v>
      </c>
      <c r="I208" s="4" t="s">
        <v>2410</v>
      </c>
      <c r="J208" s="4" t="s">
        <v>1026</v>
      </c>
      <c r="K208" s="4" t="s">
        <v>2406</v>
      </c>
      <c r="L208" s="4" t="s">
        <v>2407</v>
      </c>
      <c r="M208" s="12">
        <v>-138000</v>
      </c>
      <c r="N208" s="4" t="s">
        <v>48</v>
      </c>
      <c r="O208" s="12">
        <v>-138000</v>
      </c>
      <c r="P208" s="4" t="s">
        <v>48</v>
      </c>
      <c r="Q208" s="4" t="s">
        <v>680</v>
      </c>
      <c r="R208" s="4" t="s">
        <v>701</v>
      </c>
      <c r="X208" s="4" t="s">
        <v>702</v>
      </c>
      <c r="Z208" s="4" t="s">
        <v>702</v>
      </c>
      <c r="AA208" s="4" t="s">
        <v>2422</v>
      </c>
      <c r="AD208" s="4" t="s">
        <v>676</v>
      </c>
      <c r="AG208" s="5"/>
      <c r="AH208" s="4" t="s">
        <v>2408</v>
      </c>
      <c r="AJ208" s="4" t="s">
        <v>700</v>
      </c>
      <c r="AK208" s="117">
        <f>IF(N208="NTD",1,VLOOKUP(X208,'8.匯率'!O:Q,2,FALSE))</f>
        <v>1</v>
      </c>
      <c r="AL208" s="204">
        <f t="shared" si="3"/>
        <v>-138000</v>
      </c>
      <c r="AM208" s="117" t="str">
        <f>VLOOKUP(AJ208,'關係企業(人)'!A:C,3,FALSE)</f>
        <v>緯育股份有限公司</v>
      </c>
    </row>
    <row r="209" spans="1:39">
      <c r="A209" s="4" t="s">
        <v>47</v>
      </c>
      <c r="B209" s="4" t="s">
        <v>1012</v>
      </c>
      <c r="C209" s="4" t="s">
        <v>2403</v>
      </c>
      <c r="D209" s="4" t="s">
        <v>2404</v>
      </c>
      <c r="E209" s="5">
        <v>45679</v>
      </c>
      <c r="F209" s="5">
        <v>45679</v>
      </c>
      <c r="G209" s="4" t="s">
        <v>1533</v>
      </c>
      <c r="H209" s="4" t="s">
        <v>679</v>
      </c>
      <c r="I209" s="4" t="s">
        <v>2410</v>
      </c>
      <c r="J209" s="4" t="s">
        <v>1013</v>
      </c>
      <c r="K209" s="4" t="s">
        <v>2406</v>
      </c>
      <c r="L209" s="4" t="s">
        <v>2407</v>
      </c>
      <c r="M209" s="12">
        <v>-167534</v>
      </c>
      <c r="N209" s="4" t="s">
        <v>48</v>
      </c>
      <c r="O209" s="12">
        <v>-167534</v>
      </c>
      <c r="P209" s="4" t="s">
        <v>48</v>
      </c>
      <c r="Q209" s="4" t="s">
        <v>680</v>
      </c>
      <c r="R209" s="4" t="s">
        <v>698</v>
      </c>
      <c r="X209" s="4" t="s">
        <v>50</v>
      </c>
      <c r="Z209" s="4" t="s">
        <v>50</v>
      </c>
      <c r="AA209" s="4" t="s">
        <v>2419</v>
      </c>
      <c r="AD209" s="4" t="s">
        <v>676</v>
      </c>
      <c r="AG209" s="5"/>
      <c r="AH209" s="4" t="s">
        <v>2408</v>
      </c>
      <c r="AJ209" s="4" t="s">
        <v>38</v>
      </c>
      <c r="AK209" s="117">
        <f>IF(N209="NTD",1,VLOOKUP(X209,'8.匯率'!O:Q,2,FALSE))</f>
        <v>1</v>
      </c>
      <c r="AL209" s="204">
        <f t="shared" si="3"/>
        <v>-167534</v>
      </c>
      <c r="AM209" s="117" t="str">
        <f>VLOOKUP(AJ209,'關係企業(人)'!A:C,3,FALSE)</f>
        <v>緯創資通股份有限公司</v>
      </c>
    </row>
    <row r="210" spans="1:39">
      <c r="A210" s="4" t="s">
        <v>47</v>
      </c>
      <c r="B210" s="4" t="s">
        <v>1014</v>
      </c>
      <c r="C210" s="4" t="s">
        <v>2403</v>
      </c>
      <c r="D210" s="4" t="s">
        <v>2404</v>
      </c>
      <c r="E210" s="5">
        <v>45679</v>
      </c>
      <c r="F210" s="5">
        <v>45679</v>
      </c>
      <c r="G210" s="4" t="s">
        <v>1534</v>
      </c>
      <c r="H210" s="4" t="s">
        <v>679</v>
      </c>
      <c r="I210" s="4" t="s">
        <v>2410</v>
      </c>
      <c r="J210" s="4" t="s">
        <v>1015</v>
      </c>
      <c r="K210" s="4" t="s">
        <v>2406</v>
      </c>
      <c r="L210" s="4" t="s">
        <v>2407</v>
      </c>
      <c r="M210" s="12">
        <v>-155000</v>
      </c>
      <c r="N210" s="4" t="s">
        <v>48</v>
      </c>
      <c r="O210" s="12">
        <v>-155000</v>
      </c>
      <c r="P210" s="4" t="s">
        <v>48</v>
      </c>
      <c r="Q210" s="4" t="s">
        <v>680</v>
      </c>
      <c r="R210" s="4" t="s">
        <v>698</v>
      </c>
      <c r="X210" s="4" t="s">
        <v>50</v>
      </c>
      <c r="Z210" s="4" t="s">
        <v>50</v>
      </c>
      <c r="AA210" s="4" t="s">
        <v>2419</v>
      </c>
      <c r="AD210" s="4" t="s">
        <v>676</v>
      </c>
      <c r="AG210" s="5"/>
      <c r="AH210" s="4" t="s">
        <v>2408</v>
      </c>
      <c r="AJ210" s="4" t="s">
        <v>38</v>
      </c>
      <c r="AK210" s="117">
        <f>IF(N210="NTD",1,VLOOKUP(X210,'8.匯率'!O:Q,2,FALSE))</f>
        <v>1</v>
      </c>
      <c r="AL210" s="204">
        <f t="shared" si="3"/>
        <v>-155000</v>
      </c>
      <c r="AM210" s="117" t="str">
        <f>VLOOKUP(AJ210,'關係企業(人)'!A:C,3,FALSE)</f>
        <v>緯創資通股份有限公司</v>
      </c>
    </row>
    <row r="211" spans="1:39">
      <c r="A211" s="4" t="s">
        <v>47</v>
      </c>
      <c r="B211" s="4" t="s">
        <v>1016</v>
      </c>
      <c r="C211" s="4" t="s">
        <v>2403</v>
      </c>
      <c r="D211" s="4" t="s">
        <v>2404</v>
      </c>
      <c r="E211" s="5">
        <v>45679</v>
      </c>
      <c r="F211" s="5">
        <v>45679</v>
      </c>
      <c r="G211" s="4" t="s">
        <v>1535</v>
      </c>
      <c r="H211" s="4" t="s">
        <v>679</v>
      </c>
      <c r="I211" s="4" t="s">
        <v>2410</v>
      </c>
      <c r="J211" s="4" t="s">
        <v>1017</v>
      </c>
      <c r="K211" s="4" t="s">
        <v>2406</v>
      </c>
      <c r="L211" s="4" t="s">
        <v>2407</v>
      </c>
      <c r="M211" s="12">
        <v>-178000</v>
      </c>
      <c r="N211" s="4" t="s">
        <v>48</v>
      </c>
      <c r="O211" s="12">
        <v>-178000</v>
      </c>
      <c r="P211" s="4" t="s">
        <v>48</v>
      </c>
      <c r="Q211" s="4" t="s">
        <v>680</v>
      </c>
      <c r="R211" s="4" t="s">
        <v>698</v>
      </c>
      <c r="X211" s="4" t="s">
        <v>50</v>
      </c>
      <c r="Z211" s="4" t="s">
        <v>50</v>
      </c>
      <c r="AA211" s="4" t="s">
        <v>2419</v>
      </c>
      <c r="AD211" s="4" t="s">
        <v>676</v>
      </c>
      <c r="AG211" s="5"/>
      <c r="AH211" s="4" t="s">
        <v>2408</v>
      </c>
      <c r="AJ211" s="4" t="s">
        <v>38</v>
      </c>
      <c r="AK211" s="117">
        <f>IF(N211="NTD",1,VLOOKUP(X211,'8.匯率'!O:Q,2,FALSE))</f>
        <v>1</v>
      </c>
      <c r="AL211" s="204">
        <f t="shared" si="3"/>
        <v>-178000</v>
      </c>
      <c r="AM211" s="117" t="str">
        <f>VLOOKUP(AJ211,'關係企業(人)'!A:C,3,FALSE)</f>
        <v>緯創資通股份有限公司</v>
      </c>
    </row>
    <row r="212" spans="1:39">
      <c r="A212" s="4" t="s">
        <v>47</v>
      </c>
      <c r="B212" s="4" t="s">
        <v>1018</v>
      </c>
      <c r="C212" s="4" t="s">
        <v>2403</v>
      </c>
      <c r="D212" s="4" t="s">
        <v>2404</v>
      </c>
      <c r="E212" s="5">
        <v>45679</v>
      </c>
      <c r="F212" s="5">
        <v>45679</v>
      </c>
      <c r="G212" s="4" t="s">
        <v>1536</v>
      </c>
      <c r="H212" s="4" t="s">
        <v>679</v>
      </c>
      <c r="I212" s="4" t="s">
        <v>2410</v>
      </c>
      <c r="J212" s="4" t="s">
        <v>1019</v>
      </c>
      <c r="K212" s="4" t="s">
        <v>2406</v>
      </c>
      <c r="L212" s="4" t="s">
        <v>2407</v>
      </c>
      <c r="M212" s="12">
        <v>-155000</v>
      </c>
      <c r="N212" s="4" t="s">
        <v>48</v>
      </c>
      <c r="O212" s="12">
        <v>-155000</v>
      </c>
      <c r="P212" s="4" t="s">
        <v>48</v>
      </c>
      <c r="Q212" s="4" t="s">
        <v>680</v>
      </c>
      <c r="R212" s="4" t="s">
        <v>698</v>
      </c>
      <c r="X212" s="4" t="s">
        <v>50</v>
      </c>
      <c r="Z212" s="4" t="s">
        <v>50</v>
      </c>
      <c r="AA212" s="4" t="s">
        <v>2419</v>
      </c>
      <c r="AD212" s="4" t="s">
        <v>676</v>
      </c>
      <c r="AG212" s="5"/>
      <c r="AH212" s="4" t="s">
        <v>2408</v>
      </c>
      <c r="AJ212" s="4" t="s">
        <v>38</v>
      </c>
      <c r="AK212" s="117">
        <f>IF(N212="NTD",1,VLOOKUP(X212,'8.匯率'!O:Q,2,FALSE))</f>
        <v>1</v>
      </c>
      <c r="AL212" s="204">
        <f t="shared" si="3"/>
        <v>-155000</v>
      </c>
      <c r="AM212" s="117" t="str">
        <f>VLOOKUP(AJ212,'關係企業(人)'!A:C,3,FALSE)</f>
        <v>緯創資通股份有限公司</v>
      </c>
    </row>
    <row r="213" spans="1:39">
      <c r="A213" s="4" t="s">
        <v>47</v>
      </c>
      <c r="B213" s="4" t="s">
        <v>1020</v>
      </c>
      <c r="C213" s="4" t="s">
        <v>2403</v>
      </c>
      <c r="D213" s="4" t="s">
        <v>2404</v>
      </c>
      <c r="E213" s="5">
        <v>45679</v>
      </c>
      <c r="F213" s="5">
        <v>45679</v>
      </c>
      <c r="G213" s="4" t="s">
        <v>1537</v>
      </c>
      <c r="H213" s="4" t="s">
        <v>679</v>
      </c>
      <c r="I213" s="4" t="s">
        <v>2410</v>
      </c>
      <c r="J213" s="4" t="s">
        <v>1021</v>
      </c>
      <c r="K213" s="4" t="s">
        <v>2406</v>
      </c>
      <c r="L213" s="4" t="s">
        <v>2407</v>
      </c>
      <c r="M213" s="12">
        <v>-153853</v>
      </c>
      <c r="N213" s="4" t="s">
        <v>48</v>
      </c>
      <c r="O213" s="12">
        <v>-153853</v>
      </c>
      <c r="P213" s="4" t="s">
        <v>48</v>
      </c>
      <c r="Q213" s="4" t="s">
        <v>680</v>
      </c>
      <c r="R213" s="4" t="s">
        <v>698</v>
      </c>
      <c r="X213" s="4" t="s">
        <v>50</v>
      </c>
      <c r="Z213" s="4" t="s">
        <v>50</v>
      </c>
      <c r="AA213" s="4" t="s">
        <v>2419</v>
      </c>
      <c r="AD213" s="4" t="s">
        <v>676</v>
      </c>
      <c r="AG213" s="5"/>
      <c r="AH213" s="4" t="s">
        <v>2408</v>
      </c>
      <c r="AJ213" s="4" t="s">
        <v>38</v>
      </c>
      <c r="AK213" s="117">
        <f>IF(N213="NTD",1,VLOOKUP(X213,'8.匯率'!O:Q,2,FALSE))</f>
        <v>1</v>
      </c>
      <c r="AL213" s="204">
        <f t="shared" si="3"/>
        <v>-153853</v>
      </c>
      <c r="AM213" s="117" t="str">
        <f>VLOOKUP(AJ213,'關係企業(人)'!A:C,3,FALSE)</f>
        <v>緯創資通股份有限公司</v>
      </c>
    </row>
    <row r="214" spans="1:39">
      <c r="A214" s="4" t="s">
        <v>47</v>
      </c>
      <c r="B214" s="4" t="s">
        <v>1022</v>
      </c>
      <c r="C214" s="4" t="s">
        <v>2403</v>
      </c>
      <c r="D214" s="4" t="s">
        <v>2415</v>
      </c>
      <c r="E214" s="5">
        <v>45469</v>
      </c>
      <c r="F214" s="5">
        <v>45698</v>
      </c>
      <c r="G214" s="4" t="s">
        <v>2529</v>
      </c>
      <c r="H214" s="4" t="s">
        <v>679</v>
      </c>
      <c r="I214" s="4" t="s">
        <v>2410</v>
      </c>
      <c r="J214" s="4" t="s">
        <v>699</v>
      </c>
      <c r="K214" s="4" t="s">
        <v>2411</v>
      </c>
      <c r="L214" s="4" t="s">
        <v>2412</v>
      </c>
      <c r="M214" s="12">
        <v>2660</v>
      </c>
      <c r="N214" s="4" t="s">
        <v>48</v>
      </c>
      <c r="O214" s="12">
        <v>2660</v>
      </c>
      <c r="P214" s="4" t="s">
        <v>48</v>
      </c>
      <c r="Q214" s="4" t="s">
        <v>680</v>
      </c>
      <c r="R214" s="4" t="s">
        <v>695</v>
      </c>
      <c r="X214" s="4" t="s">
        <v>50</v>
      </c>
      <c r="Z214" s="4" t="s">
        <v>50</v>
      </c>
      <c r="AA214" s="4" t="s">
        <v>2419</v>
      </c>
      <c r="AD214" s="4" t="s">
        <v>676</v>
      </c>
      <c r="AG214" s="5"/>
      <c r="AH214" s="4" t="s">
        <v>2408</v>
      </c>
      <c r="AJ214" s="4" t="s">
        <v>38</v>
      </c>
      <c r="AK214" s="117">
        <f>IF(N214="NTD",1,VLOOKUP(X214,'8.匯率'!O:Q,2,FALSE))</f>
        <v>1</v>
      </c>
      <c r="AL214" s="204">
        <f t="shared" si="3"/>
        <v>2660</v>
      </c>
      <c r="AM214" s="117" t="str">
        <f>VLOOKUP(AJ214,'關係企業(人)'!A:C,3,FALSE)</f>
        <v>緯創資通股份有限公司</v>
      </c>
    </row>
    <row r="215" spans="1:39">
      <c r="A215" s="4" t="s">
        <v>47</v>
      </c>
      <c r="B215" s="4" t="s">
        <v>1023</v>
      </c>
      <c r="C215" s="4" t="s">
        <v>2403</v>
      </c>
      <c r="D215" s="4" t="s">
        <v>2415</v>
      </c>
      <c r="E215" s="5">
        <v>45503</v>
      </c>
      <c r="F215" s="5">
        <v>45698</v>
      </c>
      <c r="G215" s="4" t="s">
        <v>2530</v>
      </c>
      <c r="H215" s="4" t="s">
        <v>679</v>
      </c>
      <c r="I215" s="4" t="s">
        <v>2410</v>
      </c>
      <c r="J215" s="4" t="s">
        <v>808</v>
      </c>
      <c r="K215" s="4" t="s">
        <v>2411</v>
      </c>
      <c r="L215" s="4" t="s">
        <v>2412</v>
      </c>
      <c r="M215" s="12">
        <v>2935</v>
      </c>
      <c r="N215" s="4" t="s">
        <v>48</v>
      </c>
      <c r="O215" s="12">
        <v>2935</v>
      </c>
      <c r="P215" s="4" t="s">
        <v>48</v>
      </c>
      <c r="Q215" s="4" t="s">
        <v>680</v>
      </c>
      <c r="R215" s="4" t="s">
        <v>695</v>
      </c>
      <c r="X215" s="4" t="s">
        <v>50</v>
      </c>
      <c r="Z215" s="4" t="s">
        <v>50</v>
      </c>
      <c r="AA215" s="4" t="s">
        <v>2419</v>
      </c>
      <c r="AD215" s="4" t="s">
        <v>676</v>
      </c>
      <c r="AG215" s="5"/>
      <c r="AH215" s="4" t="s">
        <v>2408</v>
      </c>
      <c r="AJ215" s="4" t="s">
        <v>38</v>
      </c>
      <c r="AK215" s="117">
        <f>IF(N215="NTD",1,VLOOKUP(X215,'8.匯率'!O:Q,2,FALSE))</f>
        <v>1</v>
      </c>
      <c r="AL215" s="204">
        <f t="shared" si="3"/>
        <v>2935</v>
      </c>
      <c r="AM215" s="117" t="str">
        <f>VLOOKUP(AJ215,'關係企業(人)'!A:C,3,FALSE)</f>
        <v>緯創資通股份有限公司</v>
      </c>
    </row>
    <row r="216" spans="1:39">
      <c r="A216" s="4" t="s">
        <v>47</v>
      </c>
      <c r="B216" s="4" t="s">
        <v>1024</v>
      </c>
      <c r="C216" s="4" t="s">
        <v>2403</v>
      </c>
      <c r="D216" s="4" t="s">
        <v>2415</v>
      </c>
      <c r="E216" s="5">
        <v>45653</v>
      </c>
      <c r="F216" s="5">
        <v>45699</v>
      </c>
      <c r="G216" s="4" t="s">
        <v>2531</v>
      </c>
      <c r="H216" s="4" t="s">
        <v>679</v>
      </c>
      <c r="I216" s="4" t="s">
        <v>2410</v>
      </c>
      <c r="J216" s="4" t="s">
        <v>826</v>
      </c>
      <c r="K216" s="4" t="s">
        <v>2411</v>
      </c>
      <c r="L216" s="4" t="s">
        <v>2412</v>
      </c>
      <c r="M216" s="12">
        <v>61362</v>
      </c>
      <c r="N216" s="4" t="s">
        <v>48</v>
      </c>
      <c r="O216" s="12">
        <v>61362</v>
      </c>
      <c r="P216" s="4" t="s">
        <v>48</v>
      </c>
      <c r="Q216" s="4" t="s">
        <v>681</v>
      </c>
      <c r="R216" s="4" t="s">
        <v>827</v>
      </c>
      <c r="X216" s="4" t="s">
        <v>50</v>
      </c>
      <c r="Z216" s="4" t="s">
        <v>50</v>
      </c>
      <c r="AA216" s="4" t="s">
        <v>2419</v>
      </c>
      <c r="AD216" s="4" t="s">
        <v>676</v>
      </c>
      <c r="AG216" s="5"/>
      <c r="AH216" s="4" t="s">
        <v>2408</v>
      </c>
      <c r="AJ216" s="4" t="s">
        <v>38</v>
      </c>
      <c r="AK216" s="117">
        <f>IF(N216="NTD",1,VLOOKUP(X216,'8.匯率'!O:Q,2,FALSE))</f>
        <v>1</v>
      </c>
      <c r="AL216" s="204">
        <f t="shared" si="3"/>
        <v>61362</v>
      </c>
      <c r="AM216" s="117" t="str">
        <f>VLOOKUP(AJ216,'關係企業(人)'!A:C,3,FALSE)</f>
        <v>緯創資通股份有限公司</v>
      </c>
    </row>
    <row r="217" spans="1:39">
      <c r="A217" s="4" t="s">
        <v>47</v>
      </c>
      <c r="B217" s="4" t="s">
        <v>1027</v>
      </c>
      <c r="C217" s="4" t="s">
        <v>2403</v>
      </c>
      <c r="D217" s="4" t="s">
        <v>2415</v>
      </c>
      <c r="E217" s="5">
        <v>45679</v>
      </c>
      <c r="F217" s="5">
        <v>45701</v>
      </c>
      <c r="G217" s="4" t="s">
        <v>1025</v>
      </c>
      <c r="H217" s="4" t="s">
        <v>679</v>
      </c>
      <c r="I217" s="4" t="s">
        <v>2410</v>
      </c>
      <c r="J217" s="4" t="s">
        <v>1026</v>
      </c>
      <c r="K217" s="4" t="s">
        <v>2411</v>
      </c>
      <c r="L217" s="4" t="s">
        <v>2412</v>
      </c>
      <c r="M217" s="12">
        <v>138000</v>
      </c>
      <c r="N217" s="4" t="s">
        <v>48</v>
      </c>
      <c r="O217" s="12">
        <v>138000</v>
      </c>
      <c r="P217" s="4" t="s">
        <v>48</v>
      </c>
      <c r="Q217" s="4" t="s">
        <v>680</v>
      </c>
      <c r="R217" s="4" t="s">
        <v>701</v>
      </c>
      <c r="X217" s="4" t="s">
        <v>702</v>
      </c>
      <c r="Z217" s="4" t="s">
        <v>702</v>
      </c>
      <c r="AA217" s="4" t="s">
        <v>2422</v>
      </c>
      <c r="AD217" s="4" t="s">
        <v>676</v>
      </c>
      <c r="AG217" s="5"/>
      <c r="AH217" s="4" t="s">
        <v>2408</v>
      </c>
      <c r="AJ217" s="4" t="s">
        <v>700</v>
      </c>
      <c r="AK217" s="117">
        <f>IF(N217="NTD",1,VLOOKUP(X217,'8.匯率'!O:Q,2,FALSE))</f>
        <v>1</v>
      </c>
      <c r="AL217" s="204">
        <f t="shared" si="3"/>
        <v>138000</v>
      </c>
      <c r="AM217" s="117" t="str">
        <f>VLOOKUP(AJ217,'關係企業(人)'!A:C,3,FALSE)</f>
        <v>緯育股份有限公司</v>
      </c>
    </row>
    <row r="218" spans="1:39">
      <c r="A218" s="4" t="s">
        <v>47</v>
      </c>
      <c r="B218" s="4" t="s">
        <v>1028</v>
      </c>
      <c r="C218" s="4" t="s">
        <v>2403</v>
      </c>
      <c r="D218" s="4" t="s">
        <v>2415</v>
      </c>
      <c r="E218" s="5">
        <v>45595</v>
      </c>
      <c r="F218" s="5">
        <v>45701</v>
      </c>
      <c r="G218" s="4" t="s">
        <v>2532</v>
      </c>
      <c r="H218" s="4" t="s">
        <v>679</v>
      </c>
      <c r="I218" s="4" t="s">
        <v>2410</v>
      </c>
      <c r="J218" s="4" t="s">
        <v>719</v>
      </c>
      <c r="K218" s="4" t="s">
        <v>2411</v>
      </c>
      <c r="L218" s="4" t="s">
        <v>2412</v>
      </c>
      <c r="M218" s="12">
        <v>155000</v>
      </c>
      <c r="N218" s="4" t="s">
        <v>48</v>
      </c>
      <c r="O218" s="12">
        <v>155000</v>
      </c>
      <c r="P218" s="4" t="s">
        <v>48</v>
      </c>
      <c r="Q218" s="4" t="s">
        <v>680</v>
      </c>
      <c r="R218" s="4" t="s">
        <v>709</v>
      </c>
      <c r="X218" s="4" t="s">
        <v>50</v>
      </c>
      <c r="Z218" s="4" t="s">
        <v>50</v>
      </c>
      <c r="AA218" s="4" t="s">
        <v>2419</v>
      </c>
      <c r="AD218" s="4" t="s">
        <v>676</v>
      </c>
      <c r="AG218" s="5"/>
      <c r="AH218" s="4" t="s">
        <v>2408</v>
      </c>
      <c r="AJ218" s="4" t="s">
        <v>38</v>
      </c>
      <c r="AK218" s="117">
        <f>IF(N218="NTD",1,VLOOKUP(X218,'8.匯率'!O:Q,2,FALSE))</f>
        <v>1</v>
      </c>
      <c r="AL218" s="204">
        <f t="shared" si="3"/>
        <v>155000</v>
      </c>
      <c r="AM218" s="117" t="str">
        <f>VLOOKUP(AJ218,'關係企業(人)'!A:C,3,FALSE)</f>
        <v>緯創資通股份有限公司</v>
      </c>
    </row>
    <row r="219" spans="1:39">
      <c r="A219" s="4" t="s">
        <v>47</v>
      </c>
      <c r="B219" s="4" t="s">
        <v>1031</v>
      </c>
      <c r="C219" s="4" t="s">
        <v>2403</v>
      </c>
      <c r="D219" s="4" t="s">
        <v>2415</v>
      </c>
      <c r="E219" s="5">
        <v>45679</v>
      </c>
      <c r="F219" s="5">
        <v>45702</v>
      </c>
      <c r="G219" s="4" t="s">
        <v>1029</v>
      </c>
      <c r="H219" s="4" t="s">
        <v>679</v>
      </c>
      <c r="I219" s="4" t="s">
        <v>2410</v>
      </c>
      <c r="J219" s="4" t="s">
        <v>1030</v>
      </c>
      <c r="K219" s="4" t="s">
        <v>2411</v>
      </c>
      <c r="L219" s="4" t="s">
        <v>2412</v>
      </c>
      <c r="M219" s="12">
        <v>145886</v>
      </c>
      <c r="N219" s="4" t="s">
        <v>48</v>
      </c>
      <c r="O219" s="12">
        <v>145886</v>
      </c>
      <c r="P219" s="4" t="s">
        <v>48</v>
      </c>
      <c r="Q219" s="4" t="s">
        <v>683</v>
      </c>
      <c r="R219" s="4" t="s">
        <v>56</v>
      </c>
      <c r="X219" s="4" t="s">
        <v>57</v>
      </c>
      <c r="Z219" s="4" t="s">
        <v>57</v>
      </c>
      <c r="AA219" s="4" t="s">
        <v>2424</v>
      </c>
      <c r="AD219" s="4" t="s">
        <v>676</v>
      </c>
      <c r="AG219" s="5"/>
      <c r="AH219" s="4" t="s">
        <v>2408</v>
      </c>
      <c r="AJ219" s="4" t="s">
        <v>55</v>
      </c>
      <c r="AK219" s="117">
        <f>IF(N219="NTD",1,VLOOKUP(X219,'8.匯率'!O:Q,2,FALSE))</f>
        <v>1</v>
      </c>
      <c r="AL219" s="204">
        <f t="shared" si="3"/>
        <v>145886</v>
      </c>
      <c r="AM219" s="117" t="str">
        <f>VLOOKUP(AJ219,'關係企業(人)'!A:C,3,FALSE)</f>
        <v>緯穎科技服務股份有限公司</v>
      </c>
    </row>
    <row r="220" spans="1:39">
      <c r="A220" s="4" t="s">
        <v>47</v>
      </c>
      <c r="B220" s="4" t="s">
        <v>1034</v>
      </c>
      <c r="C220" s="4" t="s">
        <v>2403</v>
      </c>
      <c r="D220" s="4" t="s">
        <v>2415</v>
      </c>
      <c r="E220" s="5">
        <v>45679</v>
      </c>
      <c r="F220" s="5">
        <v>45702</v>
      </c>
      <c r="G220" s="4" t="s">
        <v>1032</v>
      </c>
      <c r="H220" s="4" t="s">
        <v>679</v>
      </c>
      <c r="I220" s="4" t="s">
        <v>2410</v>
      </c>
      <c r="J220" s="4" t="s">
        <v>1033</v>
      </c>
      <c r="K220" s="4" t="s">
        <v>2411</v>
      </c>
      <c r="L220" s="4" t="s">
        <v>2412</v>
      </c>
      <c r="M220" s="12">
        <v>110000</v>
      </c>
      <c r="N220" s="4" t="s">
        <v>48</v>
      </c>
      <c r="O220" s="12">
        <v>110000</v>
      </c>
      <c r="P220" s="4" t="s">
        <v>48</v>
      </c>
      <c r="Q220" s="4" t="s">
        <v>683</v>
      </c>
      <c r="R220" s="4" t="s">
        <v>56</v>
      </c>
      <c r="X220" s="4" t="s">
        <v>57</v>
      </c>
      <c r="Z220" s="4" t="s">
        <v>57</v>
      </c>
      <c r="AA220" s="4" t="s">
        <v>2424</v>
      </c>
      <c r="AD220" s="4" t="s">
        <v>676</v>
      </c>
      <c r="AG220" s="5"/>
      <c r="AH220" s="4" t="s">
        <v>2408</v>
      </c>
      <c r="AJ220" s="4" t="s">
        <v>55</v>
      </c>
      <c r="AK220" s="117">
        <f>IF(N220="NTD",1,VLOOKUP(X220,'8.匯率'!O:Q,2,FALSE))</f>
        <v>1</v>
      </c>
      <c r="AL220" s="204">
        <f t="shared" si="3"/>
        <v>110000</v>
      </c>
      <c r="AM220" s="117" t="str">
        <f>VLOOKUP(AJ220,'關係企業(人)'!A:C,3,FALSE)</f>
        <v>緯穎科技服務股份有限公司</v>
      </c>
    </row>
    <row r="221" spans="1:39">
      <c r="A221" s="4" t="s">
        <v>47</v>
      </c>
      <c r="B221" s="4" t="s">
        <v>1037</v>
      </c>
      <c r="C221" s="4" t="s">
        <v>2403</v>
      </c>
      <c r="D221" s="4" t="s">
        <v>2415</v>
      </c>
      <c r="E221" s="5">
        <v>45679</v>
      </c>
      <c r="F221" s="5">
        <v>45702</v>
      </c>
      <c r="G221" s="4" t="s">
        <v>1035</v>
      </c>
      <c r="H221" s="4" t="s">
        <v>679</v>
      </c>
      <c r="I221" s="4" t="s">
        <v>2410</v>
      </c>
      <c r="J221" s="4" t="s">
        <v>1036</v>
      </c>
      <c r="K221" s="4" t="s">
        <v>2411</v>
      </c>
      <c r="L221" s="4" t="s">
        <v>2412</v>
      </c>
      <c r="M221" s="12">
        <v>110000</v>
      </c>
      <c r="N221" s="4" t="s">
        <v>48</v>
      </c>
      <c r="O221" s="12">
        <v>110000</v>
      </c>
      <c r="P221" s="4" t="s">
        <v>48</v>
      </c>
      <c r="Q221" s="4" t="s">
        <v>683</v>
      </c>
      <c r="R221" s="4" t="s">
        <v>56</v>
      </c>
      <c r="X221" s="4" t="s">
        <v>57</v>
      </c>
      <c r="Z221" s="4" t="s">
        <v>57</v>
      </c>
      <c r="AA221" s="4" t="s">
        <v>2424</v>
      </c>
      <c r="AD221" s="4" t="s">
        <v>676</v>
      </c>
      <c r="AG221" s="5"/>
      <c r="AH221" s="4" t="s">
        <v>2408</v>
      </c>
      <c r="AJ221" s="4" t="s">
        <v>55</v>
      </c>
      <c r="AK221" s="117">
        <f>IF(N221="NTD",1,VLOOKUP(X221,'8.匯率'!O:Q,2,FALSE))</f>
        <v>1</v>
      </c>
      <c r="AL221" s="204">
        <f t="shared" si="3"/>
        <v>110000</v>
      </c>
      <c r="AM221" s="117" t="str">
        <f>VLOOKUP(AJ221,'關係企業(人)'!A:C,3,FALSE)</f>
        <v>緯穎科技服務股份有限公司</v>
      </c>
    </row>
    <row r="222" spans="1:39">
      <c r="A222" s="4" t="s">
        <v>47</v>
      </c>
      <c r="B222" s="4" t="s">
        <v>1040</v>
      </c>
      <c r="C222" s="4" t="s">
        <v>2403</v>
      </c>
      <c r="D222" s="4" t="s">
        <v>2415</v>
      </c>
      <c r="E222" s="5">
        <v>45679</v>
      </c>
      <c r="F222" s="5">
        <v>45702</v>
      </c>
      <c r="G222" s="4" t="s">
        <v>1038</v>
      </c>
      <c r="H222" s="4" t="s">
        <v>679</v>
      </c>
      <c r="I222" s="4" t="s">
        <v>2410</v>
      </c>
      <c r="J222" s="4" t="s">
        <v>1039</v>
      </c>
      <c r="K222" s="4" t="s">
        <v>2411</v>
      </c>
      <c r="L222" s="4" t="s">
        <v>2412</v>
      </c>
      <c r="M222" s="12">
        <v>138000</v>
      </c>
      <c r="N222" s="4" t="s">
        <v>48</v>
      </c>
      <c r="O222" s="12">
        <v>138000</v>
      </c>
      <c r="P222" s="4" t="s">
        <v>48</v>
      </c>
      <c r="Q222" s="4" t="s">
        <v>683</v>
      </c>
      <c r="R222" s="4" t="s">
        <v>56</v>
      </c>
      <c r="X222" s="4" t="s">
        <v>57</v>
      </c>
      <c r="Z222" s="4" t="s">
        <v>57</v>
      </c>
      <c r="AA222" s="4" t="s">
        <v>2424</v>
      </c>
      <c r="AD222" s="4" t="s">
        <v>676</v>
      </c>
      <c r="AG222" s="5"/>
      <c r="AH222" s="4" t="s">
        <v>2408</v>
      </c>
      <c r="AJ222" s="4" t="s">
        <v>55</v>
      </c>
      <c r="AK222" s="117">
        <f>IF(N222="NTD",1,VLOOKUP(X222,'8.匯率'!O:Q,2,FALSE))</f>
        <v>1</v>
      </c>
      <c r="AL222" s="204">
        <f t="shared" si="3"/>
        <v>138000</v>
      </c>
      <c r="AM222" s="117" t="str">
        <f>VLOOKUP(AJ222,'關係企業(人)'!A:C,3,FALSE)</f>
        <v>緯穎科技服務股份有限公司</v>
      </c>
    </row>
    <row r="223" spans="1:39">
      <c r="A223" s="4" t="s">
        <v>47</v>
      </c>
      <c r="B223" s="4" t="s">
        <v>1042</v>
      </c>
      <c r="C223" s="4" t="s">
        <v>2403</v>
      </c>
      <c r="D223" s="4" t="s">
        <v>2415</v>
      </c>
      <c r="E223" s="5">
        <v>45679</v>
      </c>
      <c r="F223" s="5">
        <v>45702</v>
      </c>
      <c r="G223" s="4" t="s">
        <v>694</v>
      </c>
      <c r="H223" s="4" t="s">
        <v>679</v>
      </c>
      <c r="I223" s="4" t="s">
        <v>2410</v>
      </c>
      <c r="J223" s="4" t="s">
        <v>1041</v>
      </c>
      <c r="K223" s="4" t="s">
        <v>2411</v>
      </c>
      <c r="L223" s="4" t="s">
        <v>2412</v>
      </c>
      <c r="M223" s="12">
        <v>129886</v>
      </c>
      <c r="N223" s="4" t="s">
        <v>48</v>
      </c>
      <c r="O223" s="12">
        <v>129886</v>
      </c>
      <c r="P223" s="4" t="s">
        <v>48</v>
      </c>
      <c r="Q223" s="4" t="s">
        <v>683</v>
      </c>
      <c r="R223" s="4" t="s">
        <v>56</v>
      </c>
      <c r="X223" s="4" t="s">
        <v>57</v>
      </c>
      <c r="Z223" s="4" t="s">
        <v>57</v>
      </c>
      <c r="AA223" s="4" t="s">
        <v>2424</v>
      </c>
      <c r="AD223" s="4" t="s">
        <v>676</v>
      </c>
      <c r="AG223" s="5"/>
      <c r="AH223" s="4" t="s">
        <v>2408</v>
      </c>
      <c r="AJ223" s="4" t="s">
        <v>55</v>
      </c>
      <c r="AK223" s="117">
        <f>IF(N223="NTD",1,VLOOKUP(X223,'8.匯率'!O:Q,2,FALSE))</f>
        <v>1</v>
      </c>
      <c r="AL223" s="204">
        <f t="shared" si="3"/>
        <v>129886</v>
      </c>
      <c r="AM223" s="117" t="str">
        <f>VLOOKUP(AJ223,'關係企業(人)'!A:C,3,FALSE)</f>
        <v>緯穎科技服務股份有限公司</v>
      </c>
    </row>
    <row r="224" spans="1:39">
      <c r="A224" s="4" t="s">
        <v>47</v>
      </c>
      <c r="B224" s="4" t="s">
        <v>1045</v>
      </c>
      <c r="C224" s="4" t="s">
        <v>2403</v>
      </c>
      <c r="D224" s="4" t="s">
        <v>2415</v>
      </c>
      <c r="E224" s="5">
        <v>45679</v>
      </c>
      <c r="F224" s="5">
        <v>45702</v>
      </c>
      <c r="G224" s="4" t="s">
        <v>1043</v>
      </c>
      <c r="H224" s="4" t="s">
        <v>679</v>
      </c>
      <c r="I224" s="4" t="s">
        <v>2410</v>
      </c>
      <c r="J224" s="4" t="s">
        <v>1044</v>
      </c>
      <c r="K224" s="4" t="s">
        <v>2411</v>
      </c>
      <c r="L224" s="4" t="s">
        <v>2412</v>
      </c>
      <c r="M224" s="12">
        <v>84117</v>
      </c>
      <c r="N224" s="4" t="s">
        <v>48</v>
      </c>
      <c r="O224" s="12">
        <v>84117</v>
      </c>
      <c r="P224" s="4" t="s">
        <v>48</v>
      </c>
      <c r="Q224" s="4" t="s">
        <v>683</v>
      </c>
      <c r="R224" s="4" t="s">
        <v>56</v>
      </c>
      <c r="X224" s="4" t="s">
        <v>57</v>
      </c>
      <c r="Z224" s="4" t="s">
        <v>57</v>
      </c>
      <c r="AA224" s="4" t="s">
        <v>2424</v>
      </c>
      <c r="AD224" s="4" t="s">
        <v>676</v>
      </c>
      <c r="AG224" s="5"/>
      <c r="AH224" s="4" t="s">
        <v>2408</v>
      </c>
      <c r="AJ224" s="4" t="s">
        <v>55</v>
      </c>
      <c r="AK224" s="117">
        <f>IF(N224="NTD",1,VLOOKUP(X224,'8.匯率'!O:Q,2,FALSE))</f>
        <v>1</v>
      </c>
      <c r="AL224" s="204">
        <f t="shared" si="3"/>
        <v>84117</v>
      </c>
      <c r="AM224" s="117" t="str">
        <f>VLOOKUP(AJ224,'關係企業(人)'!A:C,3,FALSE)</f>
        <v>緯穎科技服務股份有限公司</v>
      </c>
    </row>
    <row r="225" spans="1:39">
      <c r="A225" s="4" t="s">
        <v>47</v>
      </c>
      <c r="B225" s="4" t="s">
        <v>1048</v>
      </c>
      <c r="C225" s="4" t="s">
        <v>2403</v>
      </c>
      <c r="D225" s="4" t="s">
        <v>2415</v>
      </c>
      <c r="E225" s="5">
        <v>45679</v>
      </c>
      <c r="F225" s="5">
        <v>45702</v>
      </c>
      <c r="G225" s="4" t="s">
        <v>1046</v>
      </c>
      <c r="H225" s="4" t="s">
        <v>679</v>
      </c>
      <c r="I225" s="4" t="s">
        <v>2410</v>
      </c>
      <c r="J225" s="4" t="s">
        <v>1047</v>
      </c>
      <c r="K225" s="4" t="s">
        <v>2411</v>
      </c>
      <c r="L225" s="4" t="s">
        <v>2412</v>
      </c>
      <c r="M225" s="12">
        <v>145886</v>
      </c>
      <c r="N225" s="4" t="s">
        <v>48</v>
      </c>
      <c r="O225" s="12">
        <v>145886</v>
      </c>
      <c r="P225" s="4" t="s">
        <v>48</v>
      </c>
      <c r="Q225" s="4" t="s">
        <v>683</v>
      </c>
      <c r="R225" s="4" t="s">
        <v>56</v>
      </c>
      <c r="X225" s="4" t="s">
        <v>57</v>
      </c>
      <c r="Z225" s="4" t="s">
        <v>57</v>
      </c>
      <c r="AA225" s="4" t="s">
        <v>2424</v>
      </c>
      <c r="AD225" s="4" t="s">
        <v>676</v>
      </c>
      <c r="AG225" s="5"/>
      <c r="AH225" s="4" t="s">
        <v>2408</v>
      </c>
      <c r="AJ225" s="4" t="s">
        <v>55</v>
      </c>
      <c r="AK225" s="117">
        <f>IF(N225="NTD",1,VLOOKUP(X225,'8.匯率'!O:Q,2,FALSE))</f>
        <v>1</v>
      </c>
      <c r="AL225" s="204">
        <f t="shared" si="3"/>
        <v>145886</v>
      </c>
      <c r="AM225" s="117" t="str">
        <f>VLOOKUP(AJ225,'關係企業(人)'!A:C,3,FALSE)</f>
        <v>緯穎科技服務股份有限公司</v>
      </c>
    </row>
    <row r="226" spans="1:39">
      <c r="A226" s="4" t="s">
        <v>47</v>
      </c>
      <c r="B226" s="4" t="s">
        <v>1051</v>
      </c>
      <c r="C226" s="4" t="s">
        <v>2403</v>
      </c>
      <c r="D226" s="4" t="s">
        <v>2415</v>
      </c>
      <c r="E226" s="5">
        <v>45679</v>
      </c>
      <c r="F226" s="5">
        <v>45702</v>
      </c>
      <c r="G226" s="4" t="s">
        <v>1049</v>
      </c>
      <c r="H226" s="4" t="s">
        <v>679</v>
      </c>
      <c r="I226" s="4" t="s">
        <v>2410</v>
      </c>
      <c r="J226" s="4" t="s">
        <v>1050</v>
      </c>
      <c r="K226" s="4" t="s">
        <v>2411</v>
      </c>
      <c r="L226" s="4" t="s">
        <v>2412</v>
      </c>
      <c r="M226" s="12">
        <v>155000</v>
      </c>
      <c r="N226" s="4" t="s">
        <v>48</v>
      </c>
      <c r="O226" s="12">
        <v>155000</v>
      </c>
      <c r="P226" s="4" t="s">
        <v>48</v>
      </c>
      <c r="Q226" s="4" t="s">
        <v>683</v>
      </c>
      <c r="R226" s="4" t="s">
        <v>56</v>
      </c>
      <c r="X226" s="4" t="s">
        <v>57</v>
      </c>
      <c r="Z226" s="4" t="s">
        <v>57</v>
      </c>
      <c r="AA226" s="4" t="s">
        <v>2424</v>
      </c>
      <c r="AD226" s="4" t="s">
        <v>676</v>
      </c>
      <c r="AG226" s="5"/>
      <c r="AH226" s="4" t="s">
        <v>2408</v>
      </c>
      <c r="AJ226" s="4" t="s">
        <v>55</v>
      </c>
      <c r="AK226" s="117">
        <f>IF(N226="NTD",1,VLOOKUP(X226,'8.匯率'!O:Q,2,FALSE))</f>
        <v>1</v>
      </c>
      <c r="AL226" s="204">
        <f t="shared" si="3"/>
        <v>155000</v>
      </c>
      <c r="AM226" s="117" t="str">
        <f>VLOOKUP(AJ226,'關係企業(人)'!A:C,3,FALSE)</f>
        <v>緯穎科技服務股份有限公司</v>
      </c>
    </row>
    <row r="227" spans="1:39">
      <c r="A227" s="4" t="s">
        <v>47</v>
      </c>
      <c r="B227" s="4" t="s">
        <v>1054</v>
      </c>
      <c r="C227" s="4" t="s">
        <v>2403</v>
      </c>
      <c r="D227" s="4" t="s">
        <v>2415</v>
      </c>
      <c r="E227" s="5">
        <v>45679</v>
      </c>
      <c r="F227" s="5">
        <v>45702</v>
      </c>
      <c r="G227" s="4" t="s">
        <v>1052</v>
      </c>
      <c r="H227" s="4" t="s">
        <v>679</v>
      </c>
      <c r="I227" s="4" t="s">
        <v>2410</v>
      </c>
      <c r="J227" s="4" t="s">
        <v>1053</v>
      </c>
      <c r="K227" s="4" t="s">
        <v>2411</v>
      </c>
      <c r="L227" s="4" t="s">
        <v>2412</v>
      </c>
      <c r="M227" s="12">
        <v>155000</v>
      </c>
      <c r="N227" s="4" t="s">
        <v>48</v>
      </c>
      <c r="O227" s="12">
        <v>155000</v>
      </c>
      <c r="P227" s="4" t="s">
        <v>48</v>
      </c>
      <c r="Q227" s="4" t="s">
        <v>683</v>
      </c>
      <c r="R227" s="4" t="s">
        <v>56</v>
      </c>
      <c r="X227" s="4" t="s">
        <v>57</v>
      </c>
      <c r="Z227" s="4" t="s">
        <v>57</v>
      </c>
      <c r="AA227" s="4" t="s">
        <v>2424</v>
      </c>
      <c r="AD227" s="4" t="s">
        <v>676</v>
      </c>
      <c r="AG227" s="5"/>
      <c r="AH227" s="4" t="s">
        <v>2408</v>
      </c>
      <c r="AJ227" s="4" t="s">
        <v>55</v>
      </c>
      <c r="AK227" s="117">
        <f>IF(N227="NTD",1,VLOOKUP(X227,'8.匯率'!O:Q,2,FALSE))</f>
        <v>1</v>
      </c>
      <c r="AL227" s="204">
        <f t="shared" si="3"/>
        <v>155000</v>
      </c>
      <c r="AM227" s="117" t="str">
        <f>VLOOKUP(AJ227,'關係企業(人)'!A:C,3,FALSE)</f>
        <v>緯穎科技服務股份有限公司</v>
      </c>
    </row>
    <row r="228" spans="1:39">
      <c r="A228" s="4" t="s">
        <v>47</v>
      </c>
      <c r="B228" s="4" t="s">
        <v>1057</v>
      </c>
      <c r="C228" s="4" t="s">
        <v>2403</v>
      </c>
      <c r="D228" s="4" t="s">
        <v>2415</v>
      </c>
      <c r="E228" s="5">
        <v>45679</v>
      </c>
      <c r="F228" s="5">
        <v>45702</v>
      </c>
      <c r="G228" s="4" t="s">
        <v>1055</v>
      </c>
      <c r="H228" s="4" t="s">
        <v>679</v>
      </c>
      <c r="I228" s="4" t="s">
        <v>2410</v>
      </c>
      <c r="J228" s="4" t="s">
        <v>1056</v>
      </c>
      <c r="K228" s="4" t="s">
        <v>2411</v>
      </c>
      <c r="L228" s="4" t="s">
        <v>2412</v>
      </c>
      <c r="M228" s="12">
        <v>138000</v>
      </c>
      <c r="N228" s="4" t="s">
        <v>48</v>
      </c>
      <c r="O228" s="12">
        <v>138000</v>
      </c>
      <c r="P228" s="4" t="s">
        <v>48</v>
      </c>
      <c r="Q228" s="4" t="s">
        <v>683</v>
      </c>
      <c r="R228" s="4" t="s">
        <v>56</v>
      </c>
      <c r="X228" s="4" t="s">
        <v>57</v>
      </c>
      <c r="Z228" s="4" t="s">
        <v>57</v>
      </c>
      <c r="AA228" s="4" t="s">
        <v>2424</v>
      </c>
      <c r="AD228" s="4" t="s">
        <v>676</v>
      </c>
      <c r="AG228" s="5"/>
      <c r="AH228" s="4" t="s">
        <v>2408</v>
      </c>
      <c r="AJ228" s="4" t="s">
        <v>55</v>
      </c>
      <c r="AK228" s="117">
        <f>IF(N228="NTD",1,VLOOKUP(X228,'8.匯率'!O:Q,2,FALSE))</f>
        <v>1</v>
      </c>
      <c r="AL228" s="204">
        <f t="shared" si="3"/>
        <v>138000</v>
      </c>
      <c r="AM228" s="117" t="str">
        <f>VLOOKUP(AJ228,'關係企業(人)'!A:C,3,FALSE)</f>
        <v>緯穎科技服務股份有限公司</v>
      </c>
    </row>
    <row r="229" spans="1:39">
      <c r="A229" s="4" t="s">
        <v>47</v>
      </c>
      <c r="B229" s="4" t="s">
        <v>1060</v>
      </c>
      <c r="C229" s="4" t="s">
        <v>2403</v>
      </c>
      <c r="D229" s="4" t="s">
        <v>2415</v>
      </c>
      <c r="E229" s="5">
        <v>45679</v>
      </c>
      <c r="F229" s="5">
        <v>45702</v>
      </c>
      <c r="G229" s="4" t="s">
        <v>1058</v>
      </c>
      <c r="H229" s="4" t="s">
        <v>679</v>
      </c>
      <c r="I229" s="4" t="s">
        <v>2410</v>
      </c>
      <c r="J229" s="4" t="s">
        <v>1059</v>
      </c>
      <c r="K229" s="4" t="s">
        <v>2411</v>
      </c>
      <c r="L229" s="4" t="s">
        <v>2412</v>
      </c>
      <c r="M229" s="12">
        <v>155000</v>
      </c>
      <c r="N229" s="4" t="s">
        <v>48</v>
      </c>
      <c r="O229" s="12">
        <v>155000</v>
      </c>
      <c r="P229" s="4" t="s">
        <v>48</v>
      </c>
      <c r="Q229" s="4" t="s">
        <v>683</v>
      </c>
      <c r="R229" s="4" t="s">
        <v>56</v>
      </c>
      <c r="X229" s="4" t="s">
        <v>57</v>
      </c>
      <c r="Z229" s="4" t="s">
        <v>57</v>
      </c>
      <c r="AA229" s="4" t="s">
        <v>2424</v>
      </c>
      <c r="AD229" s="4" t="s">
        <v>676</v>
      </c>
      <c r="AG229" s="5"/>
      <c r="AH229" s="4" t="s">
        <v>2408</v>
      </c>
      <c r="AJ229" s="4" t="s">
        <v>55</v>
      </c>
      <c r="AK229" s="117">
        <f>IF(N229="NTD",1,VLOOKUP(X229,'8.匯率'!O:Q,2,FALSE))</f>
        <v>1</v>
      </c>
      <c r="AL229" s="204">
        <f t="shared" si="3"/>
        <v>155000</v>
      </c>
      <c r="AM229" s="117" t="str">
        <f>VLOOKUP(AJ229,'關係企業(人)'!A:C,3,FALSE)</f>
        <v>緯穎科技服務股份有限公司</v>
      </c>
    </row>
    <row r="230" spans="1:39">
      <c r="A230" s="4" t="s">
        <v>47</v>
      </c>
      <c r="B230" s="4" t="s">
        <v>1063</v>
      </c>
      <c r="C230" s="4" t="s">
        <v>2403</v>
      </c>
      <c r="D230" s="4" t="s">
        <v>2415</v>
      </c>
      <c r="E230" s="5">
        <v>45679</v>
      </c>
      <c r="F230" s="5">
        <v>45702</v>
      </c>
      <c r="G230" s="4" t="s">
        <v>1061</v>
      </c>
      <c r="H230" s="4" t="s">
        <v>679</v>
      </c>
      <c r="I230" s="4" t="s">
        <v>2410</v>
      </c>
      <c r="J230" s="4" t="s">
        <v>1062</v>
      </c>
      <c r="K230" s="4" t="s">
        <v>2411</v>
      </c>
      <c r="L230" s="4" t="s">
        <v>2412</v>
      </c>
      <c r="M230" s="12">
        <v>138000</v>
      </c>
      <c r="N230" s="4" t="s">
        <v>48</v>
      </c>
      <c r="O230" s="12">
        <v>138000</v>
      </c>
      <c r="P230" s="4" t="s">
        <v>48</v>
      </c>
      <c r="Q230" s="4" t="s">
        <v>683</v>
      </c>
      <c r="R230" s="4" t="s">
        <v>56</v>
      </c>
      <c r="X230" s="4" t="s">
        <v>57</v>
      </c>
      <c r="Z230" s="4" t="s">
        <v>57</v>
      </c>
      <c r="AA230" s="4" t="s">
        <v>2424</v>
      </c>
      <c r="AD230" s="4" t="s">
        <v>676</v>
      </c>
      <c r="AG230" s="5"/>
      <c r="AH230" s="4" t="s">
        <v>2408</v>
      </c>
      <c r="AJ230" s="4" t="s">
        <v>55</v>
      </c>
      <c r="AK230" s="117">
        <f>IF(N230="NTD",1,VLOOKUP(X230,'8.匯率'!O:Q,2,FALSE))</f>
        <v>1</v>
      </c>
      <c r="AL230" s="204">
        <f t="shared" si="3"/>
        <v>138000</v>
      </c>
      <c r="AM230" s="117" t="str">
        <f>VLOOKUP(AJ230,'關係企業(人)'!A:C,3,FALSE)</f>
        <v>緯穎科技服務股份有限公司</v>
      </c>
    </row>
    <row r="231" spans="1:39">
      <c r="A231" s="4" t="s">
        <v>47</v>
      </c>
      <c r="B231" s="4" t="s">
        <v>1066</v>
      </c>
      <c r="C231" s="4" t="s">
        <v>2403</v>
      </c>
      <c r="D231" s="4" t="s">
        <v>2415</v>
      </c>
      <c r="E231" s="5">
        <v>45679</v>
      </c>
      <c r="F231" s="5">
        <v>45702</v>
      </c>
      <c r="G231" s="4" t="s">
        <v>1064</v>
      </c>
      <c r="H231" s="4" t="s">
        <v>679</v>
      </c>
      <c r="I231" s="4" t="s">
        <v>2410</v>
      </c>
      <c r="J231" s="4" t="s">
        <v>1065</v>
      </c>
      <c r="K231" s="4" t="s">
        <v>2411</v>
      </c>
      <c r="L231" s="4" t="s">
        <v>2412</v>
      </c>
      <c r="M231" s="12">
        <v>110000</v>
      </c>
      <c r="N231" s="4" t="s">
        <v>48</v>
      </c>
      <c r="O231" s="12">
        <v>110000</v>
      </c>
      <c r="P231" s="4" t="s">
        <v>48</v>
      </c>
      <c r="Q231" s="4" t="s">
        <v>683</v>
      </c>
      <c r="R231" s="4" t="s">
        <v>56</v>
      </c>
      <c r="X231" s="4" t="s">
        <v>57</v>
      </c>
      <c r="Z231" s="4" t="s">
        <v>57</v>
      </c>
      <c r="AA231" s="4" t="s">
        <v>2424</v>
      </c>
      <c r="AD231" s="4" t="s">
        <v>676</v>
      </c>
      <c r="AG231" s="5"/>
      <c r="AH231" s="4" t="s">
        <v>2408</v>
      </c>
      <c r="AJ231" s="4" t="s">
        <v>55</v>
      </c>
      <c r="AK231" s="117">
        <f>IF(N231="NTD",1,VLOOKUP(X231,'8.匯率'!O:Q,2,FALSE))</f>
        <v>1</v>
      </c>
      <c r="AL231" s="204">
        <f t="shared" si="3"/>
        <v>110000</v>
      </c>
      <c r="AM231" s="117" t="str">
        <f>VLOOKUP(AJ231,'關係企業(人)'!A:C,3,FALSE)</f>
        <v>緯穎科技服務股份有限公司</v>
      </c>
    </row>
    <row r="232" spans="1:39">
      <c r="A232" s="4" t="s">
        <v>47</v>
      </c>
      <c r="B232" s="4" t="s">
        <v>1069</v>
      </c>
      <c r="C232" s="4" t="s">
        <v>2403</v>
      </c>
      <c r="D232" s="4" t="s">
        <v>2415</v>
      </c>
      <c r="E232" s="5">
        <v>45679</v>
      </c>
      <c r="F232" s="5">
        <v>45702</v>
      </c>
      <c r="G232" s="4" t="s">
        <v>1067</v>
      </c>
      <c r="H232" s="4" t="s">
        <v>679</v>
      </c>
      <c r="I232" s="4" t="s">
        <v>2410</v>
      </c>
      <c r="J232" s="4" t="s">
        <v>1068</v>
      </c>
      <c r="K232" s="4" t="s">
        <v>2411</v>
      </c>
      <c r="L232" s="4" t="s">
        <v>2412</v>
      </c>
      <c r="M232" s="12">
        <v>138000</v>
      </c>
      <c r="N232" s="4" t="s">
        <v>48</v>
      </c>
      <c r="O232" s="12">
        <v>138000</v>
      </c>
      <c r="P232" s="4" t="s">
        <v>48</v>
      </c>
      <c r="Q232" s="4" t="s">
        <v>683</v>
      </c>
      <c r="R232" s="4" t="s">
        <v>56</v>
      </c>
      <c r="X232" s="4" t="s">
        <v>57</v>
      </c>
      <c r="Z232" s="4" t="s">
        <v>57</v>
      </c>
      <c r="AA232" s="4" t="s">
        <v>2424</v>
      </c>
      <c r="AD232" s="4" t="s">
        <v>676</v>
      </c>
      <c r="AG232" s="5"/>
      <c r="AH232" s="4" t="s">
        <v>2408</v>
      </c>
      <c r="AJ232" s="4" t="s">
        <v>55</v>
      </c>
      <c r="AK232" s="117">
        <f>IF(N232="NTD",1,VLOOKUP(X232,'8.匯率'!O:Q,2,FALSE))</f>
        <v>1</v>
      </c>
      <c r="AL232" s="204">
        <f t="shared" si="3"/>
        <v>138000</v>
      </c>
      <c r="AM232" s="117" t="str">
        <f>VLOOKUP(AJ232,'關係企業(人)'!A:C,3,FALSE)</f>
        <v>緯穎科技服務股份有限公司</v>
      </c>
    </row>
    <row r="233" spans="1:39">
      <c r="A233" s="4" t="s">
        <v>47</v>
      </c>
      <c r="B233" s="4" t="s">
        <v>1473</v>
      </c>
      <c r="C233" s="4" t="s">
        <v>2403</v>
      </c>
      <c r="D233" s="4" t="s">
        <v>2415</v>
      </c>
      <c r="E233" s="5">
        <v>45679</v>
      </c>
      <c r="F233" s="5">
        <v>45707</v>
      </c>
      <c r="G233" s="4" t="s">
        <v>897</v>
      </c>
      <c r="H233" s="4" t="s">
        <v>679</v>
      </c>
      <c r="I233" s="4" t="s">
        <v>2410</v>
      </c>
      <c r="J233" s="4" t="s">
        <v>898</v>
      </c>
      <c r="K233" s="4" t="s">
        <v>2411</v>
      </c>
      <c r="L233" s="4" t="s">
        <v>2412</v>
      </c>
      <c r="M233" s="12">
        <v>100000</v>
      </c>
      <c r="N233" s="4" t="s">
        <v>48</v>
      </c>
      <c r="O233" s="12">
        <v>100000</v>
      </c>
      <c r="P233" s="4" t="s">
        <v>48</v>
      </c>
      <c r="Q233" s="4" t="s">
        <v>682</v>
      </c>
      <c r="R233" s="4" t="s">
        <v>53</v>
      </c>
      <c r="X233" s="4" t="s">
        <v>50</v>
      </c>
      <c r="Z233" s="4" t="s">
        <v>50</v>
      </c>
      <c r="AA233" s="4" t="s">
        <v>2419</v>
      </c>
      <c r="AD233" s="4" t="s">
        <v>676</v>
      </c>
      <c r="AG233" s="5"/>
      <c r="AH233" s="4" t="s">
        <v>2408</v>
      </c>
      <c r="AJ233" s="4" t="s">
        <v>38</v>
      </c>
      <c r="AK233" s="117">
        <f>IF(N233="NTD",1,VLOOKUP(X233,'8.匯率'!O:Q,2,FALSE))</f>
        <v>1</v>
      </c>
      <c r="AL233" s="204">
        <f t="shared" si="3"/>
        <v>100000</v>
      </c>
      <c r="AM233" s="117" t="str">
        <f>VLOOKUP(AJ233,'關係企業(人)'!A:C,3,FALSE)</f>
        <v>緯創資通股份有限公司</v>
      </c>
    </row>
    <row r="234" spans="1:39">
      <c r="A234" s="4" t="s">
        <v>47</v>
      </c>
      <c r="B234" s="4" t="s">
        <v>1474</v>
      </c>
      <c r="C234" s="4" t="s">
        <v>2403</v>
      </c>
      <c r="D234" s="4" t="s">
        <v>2415</v>
      </c>
      <c r="E234" s="5">
        <v>45679</v>
      </c>
      <c r="F234" s="5">
        <v>45707</v>
      </c>
      <c r="G234" s="4" t="s">
        <v>899</v>
      </c>
      <c r="H234" s="4" t="s">
        <v>679</v>
      </c>
      <c r="I234" s="4" t="s">
        <v>2410</v>
      </c>
      <c r="J234" s="4" t="s">
        <v>900</v>
      </c>
      <c r="K234" s="4" t="s">
        <v>2411</v>
      </c>
      <c r="L234" s="4" t="s">
        <v>2412</v>
      </c>
      <c r="M234" s="12">
        <v>113657</v>
      </c>
      <c r="N234" s="4" t="s">
        <v>48</v>
      </c>
      <c r="O234" s="12">
        <v>113657</v>
      </c>
      <c r="P234" s="4" t="s">
        <v>48</v>
      </c>
      <c r="Q234" s="4" t="s">
        <v>682</v>
      </c>
      <c r="R234" s="4" t="s">
        <v>53</v>
      </c>
      <c r="X234" s="4" t="s">
        <v>50</v>
      </c>
      <c r="Z234" s="4" t="s">
        <v>50</v>
      </c>
      <c r="AA234" s="4" t="s">
        <v>2419</v>
      </c>
      <c r="AD234" s="4" t="s">
        <v>676</v>
      </c>
      <c r="AG234" s="5"/>
      <c r="AH234" s="4" t="s">
        <v>2408</v>
      </c>
      <c r="AJ234" s="4" t="s">
        <v>38</v>
      </c>
      <c r="AK234" s="117">
        <f>IF(N234="NTD",1,VLOOKUP(X234,'8.匯率'!O:Q,2,FALSE))</f>
        <v>1</v>
      </c>
      <c r="AL234" s="204">
        <f t="shared" si="3"/>
        <v>113657</v>
      </c>
      <c r="AM234" s="117" t="str">
        <f>VLOOKUP(AJ234,'關係企業(人)'!A:C,3,FALSE)</f>
        <v>緯創資通股份有限公司</v>
      </c>
    </row>
    <row r="235" spans="1:39">
      <c r="A235" s="4" t="s">
        <v>47</v>
      </c>
      <c r="B235" s="4" t="s">
        <v>1475</v>
      </c>
      <c r="C235" s="4" t="s">
        <v>2403</v>
      </c>
      <c r="D235" s="4" t="s">
        <v>2415</v>
      </c>
      <c r="E235" s="5">
        <v>45679</v>
      </c>
      <c r="F235" s="5">
        <v>45707</v>
      </c>
      <c r="G235" s="4" t="s">
        <v>901</v>
      </c>
      <c r="H235" s="4" t="s">
        <v>679</v>
      </c>
      <c r="I235" s="4" t="s">
        <v>2410</v>
      </c>
      <c r="J235" s="4" t="s">
        <v>902</v>
      </c>
      <c r="K235" s="4" t="s">
        <v>2411</v>
      </c>
      <c r="L235" s="4" t="s">
        <v>2412</v>
      </c>
      <c r="M235" s="12">
        <v>110000</v>
      </c>
      <c r="N235" s="4" t="s">
        <v>48</v>
      </c>
      <c r="O235" s="12">
        <v>110000</v>
      </c>
      <c r="P235" s="4" t="s">
        <v>48</v>
      </c>
      <c r="Q235" s="4" t="s">
        <v>682</v>
      </c>
      <c r="R235" s="4" t="s">
        <v>53</v>
      </c>
      <c r="X235" s="4" t="s">
        <v>50</v>
      </c>
      <c r="Z235" s="4" t="s">
        <v>50</v>
      </c>
      <c r="AA235" s="4" t="s">
        <v>2419</v>
      </c>
      <c r="AD235" s="4" t="s">
        <v>676</v>
      </c>
      <c r="AG235" s="5"/>
      <c r="AH235" s="4" t="s">
        <v>2408</v>
      </c>
      <c r="AJ235" s="4" t="s">
        <v>38</v>
      </c>
      <c r="AK235" s="117">
        <f>IF(N235="NTD",1,VLOOKUP(X235,'8.匯率'!O:Q,2,FALSE))</f>
        <v>1</v>
      </c>
      <c r="AL235" s="204">
        <f t="shared" si="3"/>
        <v>110000</v>
      </c>
      <c r="AM235" s="117" t="str">
        <f>VLOOKUP(AJ235,'關係企業(人)'!A:C,3,FALSE)</f>
        <v>緯創資通股份有限公司</v>
      </c>
    </row>
    <row r="236" spans="1:39">
      <c r="A236" s="4" t="s">
        <v>47</v>
      </c>
      <c r="B236" s="4" t="s">
        <v>1476</v>
      </c>
      <c r="C236" s="4" t="s">
        <v>2403</v>
      </c>
      <c r="D236" s="4" t="s">
        <v>2415</v>
      </c>
      <c r="E236" s="5">
        <v>45679</v>
      </c>
      <c r="F236" s="5">
        <v>45707</v>
      </c>
      <c r="G236" s="4" t="s">
        <v>905</v>
      </c>
      <c r="H236" s="4" t="s">
        <v>679</v>
      </c>
      <c r="I236" s="4" t="s">
        <v>2410</v>
      </c>
      <c r="J236" s="4" t="s">
        <v>906</v>
      </c>
      <c r="K236" s="4" t="s">
        <v>2411</v>
      </c>
      <c r="L236" s="4" t="s">
        <v>2412</v>
      </c>
      <c r="M236" s="12">
        <v>129886</v>
      </c>
      <c r="N236" s="4" t="s">
        <v>48</v>
      </c>
      <c r="O236" s="12">
        <v>129886</v>
      </c>
      <c r="P236" s="4" t="s">
        <v>48</v>
      </c>
      <c r="Q236" s="4" t="s">
        <v>682</v>
      </c>
      <c r="R236" s="4" t="s">
        <v>53</v>
      </c>
      <c r="X236" s="4" t="s">
        <v>50</v>
      </c>
      <c r="Z236" s="4" t="s">
        <v>50</v>
      </c>
      <c r="AA236" s="4" t="s">
        <v>2419</v>
      </c>
      <c r="AD236" s="4" t="s">
        <v>676</v>
      </c>
      <c r="AG236" s="5"/>
      <c r="AH236" s="4" t="s">
        <v>2408</v>
      </c>
      <c r="AJ236" s="4" t="s">
        <v>38</v>
      </c>
      <c r="AK236" s="117">
        <f>IF(N236="NTD",1,VLOOKUP(X236,'8.匯率'!O:Q,2,FALSE))</f>
        <v>1</v>
      </c>
      <c r="AL236" s="204">
        <f t="shared" si="3"/>
        <v>129886</v>
      </c>
      <c r="AM236" s="117" t="str">
        <f>VLOOKUP(AJ236,'關係企業(人)'!A:C,3,FALSE)</f>
        <v>緯創資通股份有限公司</v>
      </c>
    </row>
    <row r="237" spans="1:39">
      <c r="A237" s="4" t="s">
        <v>47</v>
      </c>
      <c r="B237" s="4" t="s">
        <v>1477</v>
      </c>
      <c r="C237" s="4" t="s">
        <v>2403</v>
      </c>
      <c r="D237" s="4" t="s">
        <v>2415</v>
      </c>
      <c r="E237" s="5">
        <v>45679</v>
      </c>
      <c r="F237" s="5">
        <v>45707</v>
      </c>
      <c r="G237" s="4" t="s">
        <v>907</v>
      </c>
      <c r="H237" s="4" t="s">
        <v>679</v>
      </c>
      <c r="I237" s="4" t="s">
        <v>2410</v>
      </c>
      <c r="J237" s="4" t="s">
        <v>908</v>
      </c>
      <c r="K237" s="4" t="s">
        <v>2411</v>
      </c>
      <c r="L237" s="4" t="s">
        <v>2412</v>
      </c>
      <c r="M237" s="12">
        <v>138000</v>
      </c>
      <c r="N237" s="4" t="s">
        <v>48</v>
      </c>
      <c r="O237" s="12">
        <v>138000</v>
      </c>
      <c r="P237" s="4" t="s">
        <v>48</v>
      </c>
      <c r="Q237" s="4" t="s">
        <v>682</v>
      </c>
      <c r="R237" s="4" t="s">
        <v>53</v>
      </c>
      <c r="X237" s="4" t="s">
        <v>50</v>
      </c>
      <c r="Z237" s="4" t="s">
        <v>50</v>
      </c>
      <c r="AA237" s="4" t="s">
        <v>2419</v>
      </c>
      <c r="AD237" s="4" t="s">
        <v>676</v>
      </c>
      <c r="AG237" s="5"/>
      <c r="AH237" s="4" t="s">
        <v>2408</v>
      </c>
      <c r="AJ237" s="4" t="s">
        <v>38</v>
      </c>
      <c r="AK237" s="117">
        <f>IF(N237="NTD",1,VLOOKUP(X237,'8.匯率'!O:Q,2,FALSE))</f>
        <v>1</v>
      </c>
      <c r="AL237" s="204">
        <f t="shared" si="3"/>
        <v>138000</v>
      </c>
      <c r="AM237" s="117" t="str">
        <f>VLOOKUP(AJ237,'關係企業(人)'!A:C,3,FALSE)</f>
        <v>緯創資通股份有限公司</v>
      </c>
    </row>
    <row r="238" spans="1:39">
      <c r="A238" s="4" t="s">
        <v>47</v>
      </c>
      <c r="B238" s="4" t="s">
        <v>1478</v>
      </c>
      <c r="C238" s="4" t="s">
        <v>2403</v>
      </c>
      <c r="D238" s="4" t="s">
        <v>2415</v>
      </c>
      <c r="E238" s="5">
        <v>45679</v>
      </c>
      <c r="F238" s="5">
        <v>45707</v>
      </c>
      <c r="G238" s="4" t="s">
        <v>909</v>
      </c>
      <c r="H238" s="4" t="s">
        <v>679</v>
      </c>
      <c r="I238" s="4" t="s">
        <v>2410</v>
      </c>
      <c r="J238" s="4" t="s">
        <v>910</v>
      </c>
      <c r="K238" s="4" t="s">
        <v>2411</v>
      </c>
      <c r="L238" s="4" t="s">
        <v>2412</v>
      </c>
      <c r="M238" s="12">
        <v>110000</v>
      </c>
      <c r="N238" s="4" t="s">
        <v>48</v>
      </c>
      <c r="O238" s="12">
        <v>110000</v>
      </c>
      <c r="P238" s="4" t="s">
        <v>48</v>
      </c>
      <c r="Q238" s="4" t="s">
        <v>682</v>
      </c>
      <c r="R238" s="4" t="s">
        <v>53</v>
      </c>
      <c r="X238" s="4" t="s">
        <v>50</v>
      </c>
      <c r="Z238" s="4" t="s">
        <v>50</v>
      </c>
      <c r="AA238" s="4" t="s">
        <v>2419</v>
      </c>
      <c r="AD238" s="4" t="s">
        <v>676</v>
      </c>
      <c r="AG238" s="5"/>
      <c r="AH238" s="4" t="s">
        <v>2408</v>
      </c>
      <c r="AJ238" s="4" t="s">
        <v>38</v>
      </c>
      <c r="AK238" s="117">
        <f>IF(N238="NTD",1,VLOOKUP(X238,'8.匯率'!O:Q,2,FALSE))</f>
        <v>1</v>
      </c>
      <c r="AL238" s="204">
        <f t="shared" si="3"/>
        <v>110000</v>
      </c>
      <c r="AM238" s="117" t="str">
        <f>VLOOKUP(AJ238,'關係企業(人)'!A:C,3,FALSE)</f>
        <v>緯創資通股份有限公司</v>
      </c>
    </row>
    <row r="239" spans="1:39">
      <c r="A239" s="4" t="s">
        <v>47</v>
      </c>
      <c r="B239" s="4" t="s">
        <v>1479</v>
      </c>
      <c r="C239" s="4" t="s">
        <v>2403</v>
      </c>
      <c r="D239" s="4" t="s">
        <v>2415</v>
      </c>
      <c r="E239" s="5">
        <v>45679</v>
      </c>
      <c r="F239" s="5">
        <v>45707</v>
      </c>
      <c r="G239" s="4" t="s">
        <v>911</v>
      </c>
      <c r="H239" s="4" t="s">
        <v>679</v>
      </c>
      <c r="I239" s="4" t="s">
        <v>2410</v>
      </c>
      <c r="J239" s="4" t="s">
        <v>912</v>
      </c>
      <c r="K239" s="4" t="s">
        <v>2411</v>
      </c>
      <c r="L239" s="4" t="s">
        <v>2412</v>
      </c>
      <c r="M239" s="12">
        <v>133957</v>
      </c>
      <c r="N239" s="4" t="s">
        <v>48</v>
      </c>
      <c r="O239" s="12">
        <v>133957</v>
      </c>
      <c r="P239" s="4" t="s">
        <v>48</v>
      </c>
      <c r="Q239" s="4" t="s">
        <v>682</v>
      </c>
      <c r="R239" s="4" t="s">
        <v>53</v>
      </c>
      <c r="X239" s="4" t="s">
        <v>50</v>
      </c>
      <c r="Z239" s="4" t="s">
        <v>50</v>
      </c>
      <c r="AA239" s="4" t="s">
        <v>2419</v>
      </c>
      <c r="AD239" s="4" t="s">
        <v>676</v>
      </c>
      <c r="AG239" s="5"/>
      <c r="AH239" s="4" t="s">
        <v>2408</v>
      </c>
      <c r="AJ239" s="4" t="s">
        <v>38</v>
      </c>
      <c r="AK239" s="117">
        <f>IF(N239="NTD",1,VLOOKUP(X239,'8.匯率'!O:Q,2,FALSE))</f>
        <v>1</v>
      </c>
      <c r="AL239" s="204">
        <f t="shared" si="3"/>
        <v>133957</v>
      </c>
      <c r="AM239" s="117" t="str">
        <f>VLOOKUP(AJ239,'關係企業(人)'!A:C,3,FALSE)</f>
        <v>緯創資通股份有限公司</v>
      </c>
    </row>
    <row r="240" spans="1:39">
      <c r="A240" s="4" t="s">
        <v>47</v>
      </c>
      <c r="B240" s="4" t="s">
        <v>1480</v>
      </c>
      <c r="C240" s="4" t="s">
        <v>2403</v>
      </c>
      <c r="D240" s="4" t="s">
        <v>2415</v>
      </c>
      <c r="E240" s="5">
        <v>45679</v>
      </c>
      <c r="F240" s="5">
        <v>45707</v>
      </c>
      <c r="G240" s="4" t="s">
        <v>913</v>
      </c>
      <c r="H240" s="4" t="s">
        <v>679</v>
      </c>
      <c r="I240" s="4" t="s">
        <v>2410</v>
      </c>
      <c r="J240" s="4" t="s">
        <v>914</v>
      </c>
      <c r="K240" s="4" t="s">
        <v>2411</v>
      </c>
      <c r="L240" s="4" t="s">
        <v>2412</v>
      </c>
      <c r="M240" s="12">
        <v>138000</v>
      </c>
      <c r="N240" s="4" t="s">
        <v>48</v>
      </c>
      <c r="O240" s="12">
        <v>138000</v>
      </c>
      <c r="P240" s="4" t="s">
        <v>48</v>
      </c>
      <c r="Q240" s="4" t="s">
        <v>682</v>
      </c>
      <c r="R240" s="4" t="s">
        <v>53</v>
      </c>
      <c r="X240" s="4" t="s">
        <v>50</v>
      </c>
      <c r="Z240" s="4" t="s">
        <v>50</v>
      </c>
      <c r="AA240" s="4" t="s">
        <v>2419</v>
      </c>
      <c r="AD240" s="4" t="s">
        <v>676</v>
      </c>
      <c r="AG240" s="5"/>
      <c r="AH240" s="4" t="s">
        <v>2408</v>
      </c>
      <c r="AJ240" s="4" t="s">
        <v>38</v>
      </c>
      <c r="AK240" s="117">
        <f>IF(N240="NTD",1,VLOOKUP(X240,'8.匯率'!O:Q,2,FALSE))</f>
        <v>1</v>
      </c>
      <c r="AL240" s="204">
        <f t="shared" si="3"/>
        <v>138000</v>
      </c>
      <c r="AM240" s="117" t="str">
        <f>VLOOKUP(AJ240,'關係企業(人)'!A:C,3,FALSE)</f>
        <v>緯創資通股份有限公司</v>
      </c>
    </row>
    <row r="241" spans="1:39">
      <c r="A241" s="4" t="s">
        <v>47</v>
      </c>
      <c r="B241" s="4" t="s">
        <v>1481</v>
      </c>
      <c r="C241" s="4" t="s">
        <v>2403</v>
      </c>
      <c r="D241" s="4" t="s">
        <v>2415</v>
      </c>
      <c r="E241" s="5">
        <v>45679</v>
      </c>
      <c r="F241" s="5">
        <v>45707</v>
      </c>
      <c r="G241" s="4" t="s">
        <v>915</v>
      </c>
      <c r="H241" s="4" t="s">
        <v>679</v>
      </c>
      <c r="I241" s="4" t="s">
        <v>2410</v>
      </c>
      <c r="J241" s="4" t="s">
        <v>916</v>
      </c>
      <c r="K241" s="4" t="s">
        <v>2411</v>
      </c>
      <c r="L241" s="4" t="s">
        <v>2412</v>
      </c>
      <c r="M241" s="12">
        <v>93357</v>
      </c>
      <c r="N241" s="4" t="s">
        <v>48</v>
      </c>
      <c r="O241" s="12">
        <v>93357</v>
      </c>
      <c r="P241" s="4" t="s">
        <v>48</v>
      </c>
      <c r="Q241" s="4" t="s">
        <v>682</v>
      </c>
      <c r="R241" s="4" t="s">
        <v>53</v>
      </c>
      <c r="X241" s="4" t="s">
        <v>50</v>
      </c>
      <c r="Z241" s="4" t="s">
        <v>50</v>
      </c>
      <c r="AA241" s="4" t="s">
        <v>2419</v>
      </c>
      <c r="AD241" s="4" t="s">
        <v>676</v>
      </c>
      <c r="AG241" s="5"/>
      <c r="AH241" s="4" t="s">
        <v>2408</v>
      </c>
      <c r="AJ241" s="4" t="s">
        <v>38</v>
      </c>
      <c r="AK241" s="117">
        <f>IF(N241="NTD",1,VLOOKUP(X241,'8.匯率'!O:Q,2,FALSE))</f>
        <v>1</v>
      </c>
      <c r="AL241" s="204">
        <f t="shared" si="3"/>
        <v>93357</v>
      </c>
      <c r="AM241" s="117" t="str">
        <f>VLOOKUP(AJ241,'關係企業(人)'!A:C,3,FALSE)</f>
        <v>緯創資通股份有限公司</v>
      </c>
    </row>
    <row r="242" spans="1:39">
      <c r="A242" s="4" t="s">
        <v>47</v>
      </c>
      <c r="B242" s="4" t="s">
        <v>1482</v>
      </c>
      <c r="C242" s="4" t="s">
        <v>2403</v>
      </c>
      <c r="D242" s="4" t="s">
        <v>2415</v>
      </c>
      <c r="E242" s="5">
        <v>45679</v>
      </c>
      <c r="F242" s="5">
        <v>45707</v>
      </c>
      <c r="G242" s="4" t="s">
        <v>917</v>
      </c>
      <c r="H242" s="4" t="s">
        <v>679</v>
      </c>
      <c r="I242" s="4" t="s">
        <v>2410</v>
      </c>
      <c r="J242" s="4" t="s">
        <v>918</v>
      </c>
      <c r="K242" s="4" t="s">
        <v>2411</v>
      </c>
      <c r="L242" s="4" t="s">
        <v>2412</v>
      </c>
      <c r="M242" s="12">
        <v>95447</v>
      </c>
      <c r="N242" s="4" t="s">
        <v>48</v>
      </c>
      <c r="O242" s="12">
        <v>95447</v>
      </c>
      <c r="P242" s="4" t="s">
        <v>48</v>
      </c>
      <c r="Q242" s="4" t="s">
        <v>682</v>
      </c>
      <c r="R242" s="4" t="s">
        <v>53</v>
      </c>
      <c r="X242" s="4" t="s">
        <v>50</v>
      </c>
      <c r="Z242" s="4" t="s">
        <v>50</v>
      </c>
      <c r="AA242" s="4" t="s">
        <v>2419</v>
      </c>
      <c r="AD242" s="4" t="s">
        <v>676</v>
      </c>
      <c r="AG242" s="5"/>
      <c r="AH242" s="4" t="s">
        <v>2408</v>
      </c>
      <c r="AJ242" s="4" t="s">
        <v>38</v>
      </c>
      <c r="AK242" s="117">
        <f>IF(N242="NTD",1,VLOOKUP(X242,'8.匯率'!O:Q,2,FALSE))</f>
        <v>1</v>
      </c>
      <c r="AL242" s="204">
        <f t="shared" si="3"/>
        <v>95447</v>
      </c>
      <c r="AM242" s="117" t="str">
        <f>VLOOKUP(AJ242,'關係企業(人)'!A:C,3,FALSE)</f>
        <v>緯創資通股份有限公司</v>
      </c>
    </row>
    <row r="243" spans="1:39">
      <c r="A243" s="4" t="s">
        <v>47</v>
      </c>
      <c r="B243" s="4" t="s">
        <v>1483</v>
      </c>
      <c r="C243" s="4" t="s">
        <v>2403</v>
      </c>
      <c r="D243" s="4" t="s">
        <v>2415</v>
      </c>
      <c r="E243" s="5">
        <v>45679</v>
      </c>
      <c r="F243" s="5">
        <v>45707</v>
      </c>
      <c r="G243" s="4" t="s">
        <v>919</v>
      </c>
      <c r="H243" s="4" t="s">
        <v>679</v>
      </c>
      <c r="I243" s="4" t="s">
        <v>2410</v>
      </c>
      <c r="J243" s="4" t="s">
        <v>920</v>
      </c>
      <c r="K243" s="4" t="s">
        <v>2411</v>
      </c>
      <c r="L243" s="4" t="s">
        <v>2412</v>
      </c>
      <c r="M243" s="12">
        <v>129886</v>
      </c>
      <c r="N243" s="4" t="s">
        <v>48</v>
      </c>
      <c r="O243" s="12">
        <v>129886</v>
      </c>
      <c r="P243" s="4" t="s">
        <v>48</v>
      </c>
      <c r="Q243" s="4" t="s">
        <v>682</v>
      </c>
      <c r="R243" s="4" t="s">
        <v>53</v>
      </c>
      <c r="X243" s="4" t="s">
        <v>50</v>
      </c>
      <c r="Z243" s="4" t="s">
        <v>50</v>
      </c>
      <c r="AA243" s="4" t="s">
        <v>2419</v>
      </c>
      <c r="AD243" s="4" t="s">
        <v>676</v>
      </c>
      <c r="AG243" s="5"/>
      <c r="AH243" s="4" t="s">
        <v>2408</v>
      </c>
      <c r="AJ243" s="4" t="s">
        <v>38</v>
      </c>
      <c r="AK243" s="117">
        <f>IF(N243="NTD",1,VLOOKUP(X243,'8.匯率'!O:Q,2,FALSE))</f>
        <v>1</v>
      </c>
      <c r="AL243" s="204">
        <f t="shared" si="3"/>
        <v>129886</v>
      </c>
      <c r="AM243" s="117" t="str">
        <f>VLOOKUP(AJ243,'關係企業(人)'!A:C,3,FALSE)</f>
        <v>緯創資通股份有限公司</v>
      </c>
    </row>
    <row r="244" spans="1:39">
      <c r="A244" s="4" t="s">
        <v>47</v>
      </c>
      <c r="B244" s="4" t="s">
        <v>1484</v>
      </c>
      <c r="C244" s="4" t="s">
        <v>2403</v>
      </c>
      <c r="D244" s="4" t="s">
        <v>2415</v>
      </c>
      <c r="E244" s="5">
        <v>45679</v>
      </c>
      <c r="F244" s="5">
        <v>45707</v>
      </c>
      <c r="G244" s="4" t="s">
        <v>921</v>
      </c>
      <c r="H244" s="4" t="s">
        <v>679</v>
      </c>
      <c r="I244" s="4" t="s">
        <v>2410</v>
      </c>
      <c r="J244" s="4" t="s">
        <v>922</v>
      </c>
      <c r="K244" s="4" t="s">
        <v>2411</v>
      </c>
      <c r="L244" s="4" t="s">
        <v>2412</v>
      </c>
      <c r="M244" s="12">
        <v>100000</v>
      </c>
      <c r="N244" s="4" t="s">
        <v>48</v>
      </c>
      <c r="O244" s="12">
        <v>100000</v>
      </c>
      <c r="P244" s="4" t="s">
        <v>48</v>
      </c>
      <c r="Q244" s="4" t="s">
        <v>682</v>
      </c>
      <c r="R244" s="4" t="s">
        <v>53</v>
      </c>
      <c r="X244" s="4" t="s">
        <v>50</v>
      </c>
      <c r="Z244" s="4" t="s">
        <v>50</v>
      </c>
      <c r="AA244" s="4" t="s">
        <v>2419</v>
      </c>
      <c r="AD244" s="4" t="s">
        <v>676</v>
      </c>
      <c r="AG244" s="5"/>
      <c r="AH244" s="4" t="s">
        <v>2408</v>
      </c>
      <c r="AJ244" s="4" t="s">
        <v>38</v>
      </c>
      <c r="AK244" s="117">
        <f>IF(N244="NTD",1,VLOOKUP(X244,'8.匯率'!O:Q,2,FALSE))</f>
        <v>1</v>
      </c>
      <c r="AL244" s="204">
        <f t="shared" si="3"/>
        <v>100000</v>
      </c>
      <c r="AM244" s="117" t="str">
        <f>VLOOKUP(AJ244,'關係企業(人)'!A:C,3,FALSE)</f>
        <v>緯創資通股份有限公司</v>
      </c>
    </row>
    <row r="245" spans="1:39">
      <c r="A245" s="4" t="s">
        <v>47</v>
      </c>
      <c r="B245" s="4" t="s">
        <v>1485</v>
      </c>
      <c r="C245" s="4" t="s">
        <v>2403</v>
      </c>
      <c r="D245" s="4" t="s">
        <v>2415</v>
      </c>
      <c r="E245" s="5">
        <v>45679</v>
      </c>
      <c r="F245" s="5">
        <v>45707</v>
      </c>
      <c r="G245" s="4" t="s">
        <v>923</v>
      </c>
      <c r="H245" s="4" t="s">
        <v>679</v>
      </c>
      <c r="I245" s="4" t="s">
        <v>2410</v>
      </c>
      <c r="J245" s="4" t="s">
        <v>924</v>
      </c>
      <c r="K245" s="4" t="s">
        <v>2411</v>
      </c>
      <c r="L245" s="4" t="s">
        <v>2412</v>
      </c>
      <c r="M245" s="12">
        <v>150428</v>
      </c>
      <c r="N245" s="4" t="s">
        <v>48</v>
      </c>
      <c r="O245" s="12">
        <v>150428</v>
      </c>
      <c r="P245" s="4" t="s">
        <v>48</v>
      </c>
      <c r="Q245" s="4" t="s">
        <v>682</v>
      </c>
      <c r="R245" s="4" t="s">
        <v>53</v>
      </c>
      <c r="X245" s="4" t="s">
        <v>50</v>
      </c>
      <c r="Z245" s="4" t="s">
        <v>50</v>
      </c>
      <c r="AA245" s="4" t="s">
        <v>2419</v>
      </c>
      <c r="AD245" s="4" t="s">
        <v>676</v>
      </c>
      <c r="AG245" s="5"/>
      <c r="AH245" s="4" t="s">
        <v>2408</v>
      </c>
      <c r="AJ245" s="4" t="s">
        <v>38</v>
      </c>
      <c r="AK245" s="117">
        <f>IF(N245="NTD",1,VLOOKUP(X245,'8.匯率'!O:Q,2,FALSE))</f>
        <v>1</v>
      </c>
      <c r="AL245" s="204">
        <f t="shared" si="3"/>
        <v>150428</v>
      </c>
      <c r="AM245" s="117" t="str">
        <f>VLOOKUP(AJ245,'關係企業(人)'!A:C,3,FALSE)</f>
        <v>緯創資通股份有限公司</v>
      </c>
    </row>
    <row r="246" spans="1:39">
      <c r="A246" s="4" t="s">
        <v>47</v>
      </c>
      <c r="B246" s="4" t="s">
        <v>1486</v>
      </c>
      <c r="C246" s="4" t="s">
        <v>2403</v>
      </c>
      <c r="D246" s="4" t="s">
        <v>2415</v>
      </c>
      <c r="E246" s="5">
        <v>45679</v>
      </c>
      <c r="F246" s="5">
        <v>45707</v>
      </c>
      <c r="G246" s="4" t="s">
        <v>925</v>
      </c>
      <c r="H246" s="4" t="s">
        <v>679</v>
      </c>
      <c r="I246" s="4" t="s">
        <v>2410</v>
      </c>
      <c r="J246" s="4" t="s">
        <v>926</v>
      </c>
      <c r="K246" s="4" t="s">
        <v>2411</v>
      </c>
      <c r="L246" s="4" t="s">
        <v>2412</v>
      </c>
      <c r="M246" s="12">
        <v>129886</v>
      </c>
      <c r="N246" s="4" t="s">
        <v>48</v>
      </c>
      <c r="O246" s="12">
        <v>129886</v>
      </c>
      <c r="P246" s="4" t="s">
        <v>48</v>
      </c>
      <c r="Q246" s="4" t="s">
        <v>682</v>
      </c>
      <c r="R246" s="4" t="s">
        <v>53</v>
      </c>
      <c r="X246" s="4" t="s">
        <v>50</v>
      </c>
      <c r="Z246" s="4" t="s">
        <v>50</v>
      </c>
      <c r="AA246" s="4" t="s">
        <v>2419</v>
      </c>
      <c r="AD246" s="4" t="s">
        <v>676</v>
      </c>
      <c r="AG246" s="5"/>
      <c r="AH246" s="4" t="s">
        <v>2408</v>
      </c>
      <c r="AJ246" s="4" t="s">
        <v>38</v>
      </c>
      <c r="AK246" s="117">
        <f>IF(N246="NTD",1,VLOOKUP(X246,'8.匯率'!O:Q,2,FALSE))</f>
        <v>1</v>
      </c>
      <c r="AL246" s="204">
        <f t="shared" si="3"/>
        <v>129886</v>
      </c>
      <c r="AM246" s="117" t="str">
        <f>VLOOKUP(AJ246,'關係企業(人)'!A:C,3,FALSE)</f>
        <v>緯創資通股份有限公司</v>
      </c>
    </row>
    <row r="247" spans="1:39">
      <c r="A247" s="4" t="s">
        <v>47</v>
      </c>
      <c r="B247" s="4" t="s">
        <v>1487</v>
      </c>
      <c r="C247" s="4" t="s">
        <v>2403</v>
      </c>
      <c r="D247" s="4" t="s">
        <v>2415</v>
      </c>
      <c r="E247" s="5">
        <v>45679</v>
      </c>
      <c r="F247" s="5">
        <v>45707</v>
      </c>
      <c r="G247" s="4" t="s">
        <v>927</v>
      </c>
      <c r="H247" s="4" t="s">
        <v>679</v>
      </c>
      <c r="I247" s="4" t="s">
        <v>2410</v>
      </c>
      <c r="J247" s="4" t="s">
        <v>928</v>
      </c>
      <c r="K247" s="4" t="s">
        <v>2411</v>
      </c>
      <c r="L247" s="4" t="s">
        <v>2412</v>
      </c>
      <c r="M247" s="12">
        <v>155000</v>
      </c>
      <c r="N247" s="4" t="s">
        <v>48</v>
      </c>
      <c r="O247" s="12">
        <v>155000</v>
      </c>
      <c r="P247" s="4" t="s">
        <v>48</v>
      </c>
      <c r="Q247" s="4" t="s">
        <v>682</v>
      </c>
      <c r="R247" s="4" t="s">
        <v>53</v>
      </c>
      <c r="X247" s="4" t="s">
        <v>50</v>
      </c>
      <c r="Z247" s="4" t="s">
        <v>50</v>
      </c>
      <c r="AA247" s="4" t="s">
        <v>2419</v>
      </c>
      <c r="AD247" s="4" t="s">
        <v>676</v>
      </c>
      <c r="AG247" s="5"/>
      <c r="AH247" s="4" t="s">
        <v>2408</v>
      </c>
      <c r="AJ247" s="4" t="s">
        <v>38</v>
      </c>
      <c r="AK247" s="117">
        <f>IF(N247="NTD",1,VLOOKUP(X247,'8.匯率'!O:Q,2,FALSE))</f>
        <v>1</v>
      </c>
      <c r="AL247" s="204">
        <f t="shared" si="3"/>
        <v>155000</v>
      </c>
      <c r="AM247" s="117" t="str">
        <f>VLOOKUP(AJ247,'關係企業(人)'!A:C,3,FALSE)</f>
        <v>緯創資通股份有限公司</v>
      </c>
    </row>
    <row r="248" spans="1:39">
      <c r="A248" s="4" t="s">
        <v>47</v>
      </c>
      <c r="B248" s="4" t="s">
        <v>1488</v>
      </c>
      <c r="C248" s="4" t="s">
        <v>2403</v>
      </c>
      <c r="D248" s="4" t="s">
        <v>2415</v>
      </c>
      <c r="E248" s="5">
        <v>45679</v>
      </c>
      <c r="F248" s="5">
        <v>45707</v>
      </c>
      <c r="G248" s="4" t="s">
        <v>929</v>
      </c>
      <c r="H248" s="4" t="s">
        <v>679</v>
      </c>
      <c r="I248" s="4" t="s">
        <v>2410</v>
      </c>
      <c r="J248" s="4" t="s">
        <v>930</v>
      </c>
      <c r="K248" s="4" t="s">
        <v>2411</v>
      </c>
      <c r="L248" s="4" t="s">
        <v>2412</v>
      </c>
      <c r="M248" s="12">
        <v>129886</v>
      </c>
      <c r="N248" s="4" t="s">
        <v>48</v>
      </c>
      <c r="O248" s="12">
        <v>129886</v>
      </c>
      <c r="P248" s="4" t="s">
        <v>48</v>
      </c>
      <c r="Q248" s="4" t="s">
        <v>682</v>
      </c>
      <c r="R248" s="4" t="s">
        <v>53</v>
      </c>
      <c r="X248" s="4" t="s">
        <v>50</v>
      </c>
      <c r="Z248" s="4" t="s">
        <v>50</v>
      </c>
      <c r="AA248" s="4" t="s">
        <v>2419</v>
      </c>
      <c r="AD248" s="4" t="s">
        <v>676</v>
      </c>
      <c r="AG248" s="5"/>
      <c r="AH248" s="4" t="s">
        <v>2408</v>
      </c>
      <c r="AJ248" s="4" t="s">
        <v>38</v>
      </c>
      <c r="AK248" s="117">
        <f>IF(N248="NTD",1,VLOOKUP(X248,'8.匯率'!O:Q,2,FALSE))</f>
        <v>1</v>
      </c>
      <c r="AL248" s="204">
        <f t="shared" si="3"/>
        <v>129886</v>
      </c>
      <c r="AM248" s="117" t="str">
        <f>VLOOKUP(AJ248,'關係企業(人)'!A:C,3,FALSE)</f>
        <v>緯創資通股份有限公司</v>
      </c>
    </row>
    <row r="249" spans="1:39">
      <c r="A249" s="4" t="s">
        <v>47</v>
      </c>
      <c r="B249" s="4" t="s">
        <v>1489</v>
      </c>
      <c r="C249" s="4" t="s">
        <v>2403</v>
      </c>
      <c r="D249" s="4" t="s">
        <v>2415</v>
      </c>
      <c r="E249" s="5">
        <v>45679</v>
      </c>
      <c r="F249" s="5">
        <v>45707</v>
      </c>
      <c r="G249" s="4" t="s">
        <v>931</v>
      </c>
      <c r="H249" s="4" t="s">
        <v>679</v>
      </c>
      <c r="I249" s="4" t="s">
        <v>2410</v>
      </c>
      <c r="J249" s="4" t="s">
        <v>932</v>
      </c>
      <c r="K249" s="4" t="s">
        <v>2411</v>
      </c>
      <c r="L249" s="4" t="s">
        <v>2412</v>
      </c>
      <c r="M249" s="12">
        <v>138000</v>
      </c>
      <c r="N249" s="4" t="s">
        <v>48</v>
      </c>
      <c r="O249" s="12">
        <v>138000</v>
      </c>
      <c r="P249" s="4" t="s">
        <v>48</v>
      </c>
      <c r="Q249" s="4" t="s">
        <v>682</v>
      </c>
      <c r="R249" s="4" t="s">
        <v>53</v>
      </c>
      <c r="X249" s="4" t="s">
        <v>50</v>
      </c>
      <c r="Z249" s="4" t="s">
        <v>50</v>
      </c>
      <c r="AA249" s="4" t="s">
        <v>2419</v>
      </c>
      <c r="AD249" s="4" t="s">
        <v>676</v>
      </c>
      <c r="AG249" s="5"/>
      <c r="AH249" s="4" t="s">
        <v>2408</v>
      </c>
      <c r="AJ249" s="4" t="s">
        <v>38</v>
      </c>
      <c r="AK249" s="117">
        <f>IF(N249="NTD",1,VLOOKUP(X249,'8.匯率'!O:Q,2,FALSE))</f>
        <v>1</v>
      </c>
      <c r="AL249" s="204">
        <f t="shared" si="3"/>
        <v>138000</v>
      </c>
      <c r="AM249" s="117" t="str">
        <f>VLOOKUP(AJ249,'關係企業(人)'!A:C,3,FALSE)</f>
        <v>緯創資通股份有限公司</v>
      </c>
    </row>
    <row r="250" spans="1:39">
      <c r="A250" s="4" t="s">
        <v>47</v>
      </c>
      <c r="B250" s="4" t="s">
        <v>1490</v>
      </c>
      <c r="C250" s="4" t="s">
        <v>2403</v>
      </c>
      <c r="D250" s="4" t="s">
        <v>2415</v>
      </c>
      <c r="E250" s="5">
        <v>45679</v>
      </c>
      <c r="F250" s="5">
        <v>45707</v>
      </c>
      <c r="G250" s="4" t="s">
        <v>933</v>
      </c>
      <c r="H250" s="4" t="s">
        <v>679</v>
      </c>
      <c r="I250" s="4" t="s">
        <v>2410</v>
      </c>
      <c r="J250" s="4" t="s">
        <v>934</v>
      </c>
      <c r="K250" s="4" t="s">
        <v>2411</v>
      </c>
      <c r="L250" s="4" t="s">
        <v>2412</v>
      </c>
      <c r="M250" s="12">
        <v>150428</v>
      </c>
      <c r="N250" s="4" t="s">
        <v>48</v>
      </c>
      <c r="O250" s="12">
        <v>150428</v>
      </c>
      <c r="P250" s="4" t="s">
        <v>48</v>
      </c>
      <c r="Q250" s="4" t="s">
        <v>682</v>
      </c>
      <c r="R250" s="4" t="s">
        <v>53</v>
      </c>
      <c r="X250" s="4" t="s">
        <v>50</v>
      </c>
      <c r="Z250" s="4" t="s">
        <v>50</v>
      </c>
      <c r="AA250" s="4" t="s">
        <v>2419</v>
      </c>
      <c r="AD250" s="4" t="s">
        <v>676</v>
      </c>
      <c r="AG250" s="5"/>
      <c r="AH250" s="4" t="s">
        <v>2408</v>
      </c>
      <c r="AJ250" s="4" t="s">
        <v>38</v>
      </c>
      <c r="AK250" s="117">
        <f>IF(N250="NTD",1,VLOOKUP(X250,'8.匯率'!O:Q,2,FALSE))</f>
        <v>1</v>
      </c>
      <c r="AL250" s="204">
        <f t="shared" si="3"/>
        <v>150428</v>
      </c>
      <c r="AM250" s="117" t="str">
        <f>VLOOKUP(AJ250,'關係企業(人)'!A:C,3,FALSE)</f>
        <v>緯創資通股份有限公司</v>
      </c>
    </row>
    <row r="251" spans="1:39">
      <c r="A251" s="4" t="s">
        <v>47</v>
      </c>
      <c r="B251" s="4" t="s">
        <v>1491</v>
      </c>
      <c r="C251" s="4" t="s">
        <v>2403</v>
      </c>
      <c r="D251" s="4" t="s">
        <v>2415</v>
      </c>
      <c r="E251" s="5">
        <v>45679</v>
      </c>
      <c r="F251" s="5">
        <v>45707</v>
      </c>
      <c r="G251" s="4" t="s">
        <v>935</v>
      </c>
      <c r="H251" s="4" t="s">
        <v>679</v>
      </c>
      <c r="I251" s="4" t="s">
        <v>2410</v>
      </c>
      <c r="J251" s="4" t="s">
        <v>936</v>
      </c>
      <c r="K251" s="4" t="s">
        <v>2411</v>
      </c>
      <c r="L251" s="4" t="s">
        <v>2412</v>
      </c>
      <c r="M251" s="12">
        <v>138000</v>
      </c>
      <c r="N251" s="4" t="s">
        <v>48</v>
      </c>
      <c r="O251" s="12">
        <v>138000</v>
      </c>
      <c r="P251" s="4" t="s">
        <v>48</v>
      </c>
      <c r="Q251" s="4" t="s">
        <v>682</v>
      </c>
      <c r="R251" s="4" t="s">
        <v>53</v>
      </c>
      <c r="X251" s="4" t="s">
        <v>50</v>
      </c>
      <c r="Z251" s="4" t="s">
        <v>50</v>
      </c>
      <c r="AA251" s="4" t="s">
        <v>2419</v>
      </c>
      <c r="AD251" s="4" t="s">
        <v>676</v>
      </c>
      <c r="AG251" s="5"/>
      <c r="AH251" s="4" t="s">
        <v>2408</v>
      </c>
      <c r="AJ251" s="4" t="s">
        <v>38</v>
      </c>
      <c r="AK251" s="117">
        <f>IF(N251="NTD",1,VLOOKUP(X251,'8.匯率'!O:Q,2,FALSE))</f>
        <v>1</v>
      </c>
      <c r="AL251" s="204">
        <f t="shared" si="3"/>
        <v>138000</v>
      </c>
      <c r="AM251" s="117" t="str">
        <f>VLOOKUP(AJ251,'關係企業(人)'!A:C,3,FALSE)</f>
        <v>緯創資通股份有限公司</v>
      </c>
    </row>
    <row r="252" spans="1:39">
      <c r="A252" s="4" t="s">
        <v>47</v>
      </c>
      <c r="B252" s="4" t="s">
        <v>1492</v>
      </c>
      <c r="C252" s="4" t="s">
        <v>2403</v>
      </c>
      <c r="D252" s="4" t="s">
        <v>2415</v>
      </c>
      <c r="E252" s="5">
        <v>45679</v>
      </c>
      <c r="F252" s="5">
        <v>45707</v>
      </c>
      <c r="G252" s="4" t="s">
        <v>937</v>
      </c>
      <c r="H252" s="4" t="s">
        <v>679</v>
      </c>
      <c r="I252" s="4" t="s">
        <v>2410</v>
      </c>
      <c r="J252" s="4" t="s">
        <v>938</v>
      </c>
      <c r="K252" s="4" t="s">
        <v>2411</v>
      </c>
      <c r="L252" s="4" t="s">
        <v>2412</v>
      </c>
      <c r="M252" s="12">
        <v>129886</v>
      </c>
      <c r="N252" s="4" t="s">
        <v>48</v>
      </c>
      <c r="O252" s="12">
        <v>129886</v>
      </c>
      <c r="P252" s="4" t="s">
        <v>48</v>
      </c>
      <c r="Q252" s="4" t="s">
        <v>682</v>
      </c>
      <c r="R252" s="4" t="s">
        <v>53</v>
      </c>
      <c r="X252" s="4" t="s">
        <v>50</v>
      </c>
      <c r="Z252" s="4" t="s">
        <v>50</v>
      </c>
      <c r="AA252" s="4" t="s">
        <v>2419</v>
      </c>
      <c r="AD252" s="4" t="s">
        <v>676</v>
      </c>
      <c r="AG252" s="5"/>
      <c r="AH252" s="4" t="s">
        <v>2408</v>
      </c>
      <c r="AJ252" s="4" t="s">
        <v>38</v>
      </c>
      <c r="AK252" s="117">
        <f>IF(N252="NTD",1,VLOOKUP(X252,'8.匯率'!O:Q,2,FALSE))</f>
        <v>1</v>
      </c>
      <c r="AL252" s="204">
        <f t="shared" si="3"/>
        <v>129886</v>
      </c>
      <c r="AM252" s="117" t="str">
        <f>VLOOKUP(AJ252,'關係企業(人)'!A:C,3,FALSE)</f>
        <v>緯創資通股份有限公司</v>
      </c>
    </row>
    <row r="253" spans="1:39">
      <c r="A253" s="4" t="s">
        <v>47</v>
      </c>
      <c r="B253" s="4" t="s">
        <v>1493</v>
      </c>
      <c r="C253" s="4" t="s">
        <v>2403</v>
      </c>
      <c r="D253" s="4" t="s">
        <v>2415</v>
      </c>
      <c r="E253" s="5">
        <v>45679</v>
      </c>
      <c r="F253" s="5">
        <v>45707</v>
      </c>
      <c r="G253" s="4" t="s">
        <v>939</v>
      </c>
      <c r="H253" s="4" t="s">
        <v>679</v>
      </c>
      <c r="I253" s="4" t="s">
        <v>2410</v>
      </c>
      <c r="J253" s="4" t="s">
        <v>940</v>
      </c>
      <c r="K253" s="4" t="s">
        <v>2411</v>
      </c>
      <c r="L253" s="4" t="s">
        <v>2412</v>
      </c>
      <c r="M253" s="12">
        <v>138000</v>
      </c>
      <c r="N253" s="4" t="s">
        <v>48</v>
      </c>
      <c r="O253" s="12">
        <v>138000</v>
      </c>
      <c r="P253" s="4" t="s">
        <v>48</v>
      </c>
      <c r="Q253" s="4" t="s">
        <v>682</v>
      </c>
      <c r="R253" s="4" t="s">
        <v>53</v>
      </c>
      <c r="X253" s="4" t="s">
        <v>50</v>
      </c>
      <c r="Z253" s="4" t="s">
        <v>50</v>
      </c>
      <c r="AA253" s="4" t="s">
        <v>2419</v>
      </c>
      <c r="AD253" s="4" t="s">
        <v>676</v>
      </c>
      <c r="AG253" s="5"/>
      <c r="AH253" s="4" t="s">
        <v>2408</v>
      </c>
      <c r="AJ253" s="4" t="s">
        <v>38</v>
      </c>
      <c r="AK253" s="117">
        <f>IF(N253="NTD",1,VLOOKUP(X253,'8.匯率'!O:Q,2,FALSE))</f>
        <v>1</v>
      </c>
      <c r="AL253" s="204">
        <f t="shared" si="3"/>
        <v>138000</v>
      </c>
      <c r="AM253" s="117" t="str">
        <f>VLOOKUP(AJ253,'關係企業(人)'!A:C,3,FALSE)</f>
        <v>緯創資通股份有限公司</v>
      </c>
    </row>
    <row r="254" spans="1:39">
      <c r="A254" s="4" t="s">
        <v>47</v>
      </c>
      <c r="B254" s="4" t="s">
        <v>1494</v>
      </c>
      <c r="C254" s="4" t="s">
        <v>2403</v>
      </c>
      <c r="D254" s="4" t="s">
        <v>2415</v>
      </c>
      <c r="E254" s="5">
        <v>45679</v>
      </c>
      <c r="F254" s="5">
        <v>45707</v>
      </c>
      <c r="G254" s="4" t="s">
        <v>941</v>
      </c>
      <c r="H254" s="4" t="s">
        <v>679</v>
      </c>
      <c r="I254" s="4" t="s">
        <v>2410</v>
      </c>
      <c r="J254" s="4" t="s">
        <v>942</v>
      </c>
      <c r="K254" s="4" t="s">
        <v>2411</v>
      </c>
      <c r="L254" s="4" t="s">
        <v>2412</v>
      </c>
      <c r="M254" s="12">
        <v>110000</v>
      </c>
      <c r="N254" s="4" t="s">
        <v>48</v>
      </c>
      <c r="O254" s="12">
        <v>110000</v>
      </c>
      <c r="P254" s="4" t="s">
        <v>48</v>
      </c>
      <c r="Q254" s="4" t="s">
        <v>682</v>
      </c>
      <c r="R254" s="4" t="s">
        <v>53</v>
      </c>
      <c r="X254" s="4" t="s">
        <v>50</v>
      </c>
      <c r="Z254" s="4" t="s">
        <v>50</v>
      </c>
      <c r="AA254" s="4" t="s">
        <v>2419</v>
      </c>
      <c r="AD254" s="4" t="s">
        <v>676</v>
      </c>
      <c r="AG254" s="5"/>
      <c r="AH254" s="4" t="s">
        <v>2408</v>
      </c>
      <c r="AJ254" s="4" t="s">
        <v>38</v>
      </c>
      <c r="AK254" s="117">
        <f>IF(N254="NTD",1,VLOOKUP(X254,'8.匯率'!O:Q,2,FALSE))</f>
        <v>1</v>
      </c>
      <c r="AL254" s="204">
        <f t="shared" si="3"/>
        <v>110000</v>
      </c>
      <c r="AM254" s="117" t="str">
        <f>VLOOKUP(AJ254,'關係企業(人)'!A:C,3,FALSE)</f>
        <v>緯創資通股份有限公司</v>
      </c>
    </row>
    <row r="255" spans="1:39">
      <c r="A255" s="4" t="s">
        <v>47</v>
      </c>
      <c r="B255" s="4" t="s">
        <v>1495</v>
      </c>
      <c r="C255" s="4" t="s">
        <v>2403</v>
      </c>
      <c r="D255" s="4" t="s">
        <v>2415</v>
      </c>
      <c r="E255" s="5">
        <v>45679</v>
      </c>
      <c r="F255" s="5">
        <v>45707</v>
      </c>
      <c r="G255" s="4" t="s">
        <v>943</v>
      </c>
      <c r="H255" s="4" t="s">
        <v>679</v>
      </c>
      <c r="I255" s="4" t="s">
        <v>2410</v>
      </c>
      <c r="J255" s="4" t="s">
        <v>944</v>
      </c>
      <c r="K255" s="4" t="s">
        <v>2411</v>
      </c>
      <c r="L255" s="4" t="s">
        <v>2412</v>
      </c>
      <c r="M255" s="12">
        <v>138000</v>
      </c>
      <c r="N255" s="4" t="s">
        <v>48</v>
      </c>
      <c r="O255" s="12">
        <v>138000</v>
      </c>
      <c r="P255" s="4" t="s">
        <v>48</v>
      </c>
      <c r="Q255" s="4" t="s">
        <v>682</v>
      </c>
      <c r="R255" s="4" t="s">
        <v>53</v>
      </c>
      <c r="X255" s="4" t="s">
        <v>50</v>
      </c>
      <c r="Z255" s="4" t="s">
        <v>50</v>
      </c>
      <c r="AA255" s="4" t="s">
        <v>2419</v>
      </c>
      <c r="AD255" s="4" t="s">
        <v>676</v>
      </c>
      <c r="AG255" s="5"/>
      <c r="AH255" s="4" t="s">
        <v>2408</v>
      </c>
      <c r="AJ255" s="4" t="s">
        <v>38</v>
      </c>
      <c r="AK255" s="117">
        <f>IF(N255="NTD",1,VLOOKUP(X255,'8.匯率'!O:Q,2,FALSE))</f>
        <v>1</v>
      </c>
      <c r="AL255" s="204">
        <f t="shared" si="3"/>
        <v>138000</v>
      </c>
      <c r="AM255" s="117" t="str">
        <f>VLOOKUP(AJ255,'關係企業(人)'!A:C,3,FALSE)</f>
        <v>緯創資通股份有限公司</v>
      </c>
    </row>
    <row r="256" spans="1:39">
      <c r="A256" s="4" t="s">
        <v>47</v>
      </c>
      <c r="B256" s="4" t="s">
        <v>1496</v>
      </c>
      <c r="C256" s="4" t="s">
        <v>2403</v>
      </c>
      <c r="D256" s="4" t="s">
        <v>2415</v>
      </c>
      <c r="E256" s="5">
        <v>45679</v>
      </c>
      <c r="F256" s="5">
        <v>45707</v>
      </c>
      <c r="G256" s="4" t="s">
        <v>945</v>
      </c>
      <c r="H256" s="4" t="s">
        <v>679</v>
      </c>
      <c r="I256" s="4" t="s">
        <v>2410</v>
      </c>
      <c r="J256" s="4" t="s">
        <v>946</v>
      </c>
      <c r="K256" s="4" t="s">
        <v>2411</v>
      </c>
      <c r="L256" s="4" t="s">
        <v>2412</v>
      </c>
      <c r="M256" s="12">
        <v>155000</v>
      </c>
      <c r="N256" s="4" t="s">
        <v>48</v>
      </c>
      <c r="O256" s="12">
        <v>155000</v>
      </c>
      <c r="P256" s="4" t="s">
        <v>48</v>
      </c>
      <c r="Q256" s="4" t="s">
        <v>682</v>
      </c>
      <c r="R256" s="4" t="s">
        <v>53</v>
      </c>
      <c r="X256" s="4" t="s">
        <v>50</v>
      </c>
      <c r="Z256" s="4" t="s">
        <v>50</v>
      </c>
      <c r="AA256" s="4" t="s">
        <v>2419</v>
      </c>
      <c r="AD256" s="4" t="s">
        <v>676</v>
      </c>
      <c r="AG256" s="5"/>
      <c r="AH256" s="4" t="s">
        <v>2408</v>
      </c>
      <c r="AJ256" s="4" t="s">
        <v>38</v>
      </c>
      <c r="AK256" s="117">
        <f>IF(N256="NTD",1,VLOOKUP(X256,'8.匯率'!O:Q,2,FALSE))</f>
        <v>1</v>
      </c>
      <c r="AL256" s="204">
        <f t="shared" si="3"/>
        <v>155000</v>
      </c>
      <c r="AM256" s="117" t="str">
        <f>VLOOKUP(AJ256,'關係企業(人)'!A:C,3,FALSE)</f>
        <v>緯創資通股份有限公司</v>
      </c>
    </row>
    <row r="257" spans="1:39">
      <c r="A257" s="4" t="s">
        <v>47</v>
      </c>
      <c r="B257" s="4" t="s">
        <v>1497</v>
      </c>
      <c r="C257" s="4" t="s">
        <v>2403</v>
      </c>
      <c r="D257" s="4" t="s">
        <v>2415</v>
      </c>
      <c r="E257" s="5">
        <v>45679</v>
      </c>
      <c r="F257" s="5">
        <v>45707</v>
      </c>
      <c r="G257" s="4" t="s">
        <v>947</v>
      </c>
      <c r="H257" s="4" t="s">
        <v>679</v>
      </c>
      <c r="I257" s="4" t="s">
        <v>2410</v>
      </c>
      <c r="J257" s="4" t="s">
        <v>948</v>
      </c>
      <c r="K257" s="4" t="s">
        <v>2411</v>
      </c>
      <c r="L257" s="4" t="s">
        <v>2412</v>
      </c>
      <c r="M257" s="12">
        <v>97053</v>
      </c>
      <c r="N257" s="4" t="s">
        <v>48</v>
      </c>
      <c r="O257" s="12">
        <v>97053</v>
      </c>
      <c r="P257" s="4" t="s">
        <v>48</v>
      </c>
      <c r="Q257" s="4" t="s">
        <v>682</v>
      </c>
      <c r="R257" s="4" t="s">
        <v>53</v>
      </c>
      <c r="X257" s="4" t="s">
        <v>50</v>
      </c>
      <c r="Z257" s="4" t="s">
        <v>50</v>
      </c>
      <c r="AA257" s="4" t="s">
        <v>2419</v>
      </c>
      <c r="AD257" s="4" t="s">
        <v>676</v>
      </c>
      <c r="AG257" s="5"/>
      <c r="AH257" s="4" t="s">
        <v>2408</v>
      </c>
      <c r="AJ257" s="4" t="s">
        <v>38</v>
      </c>
      <c r="AK257" s="117">
        <f>IF(N257="NTD",1,VLOOKUP(X257,'8.匯率'!O:Q,2,FALSE))</f>
        <v>1</v>
      </c>
      <c r="AL257" s="204">
        <f t="shared" si="3"/>
        <v>97053</v>
      </c>
      <c r="AM257" s="117" t="str">
        <f>VLOOKUP(AJ257,'關係企業(人)'!A:C,3,FALSE)</f>
        <v>緯創資通股份有限公司</v>
      </c>
    </row>
    <row r="258" spans="1:39">
      <c r="A258" s="4" t="s">
        <v>47</v>
      </c>
      <c r="B258" s="4" t="s">
        <v>1498</v>
      </c>
      <c r="C258" s="4" t="s">
        <v>2403</v>
      </c>
      <c r="D258" s="4" t="s">
        <v>2415</v>
      </c>
      <c r="E258" s="5">
        <v>45679</v>
      </c>
      <c r="F258" s="5">
        <v>45707</v>
      </c>
      <c r="G258" s="4" t="s">
        <v>949</v>
      </c>
      <c r="H258" s="4" t="s">
        <v>679</v>
      </c>
      <c r="I258" s="4" t="s">
        <v>2410</v>
      </c>
      <c r="J258" s="4" t="s">
        <v>950</v>
      </c>
      <c r="K258" s="4" t="s">
        <v>2411</v>
      </c>
      <c r="L258" s="4" t="s">
        <v>2412</v>
      </c>
      <c r="M258" s="12">
        <v>138000</v>
      </c>
      <c r="N258" s="4" t="s">
        <v>48</v>
      </c>
      <c r="O258" s="12">
        <v>138000</v>
      </c>
      <c r="P258" s="4" t="s">
        <v>48</v>
      </c>
      <c r="Q258" s="4" t="s">
        <v>682</v>
      </c>
      <c r="R258" s="4" t="s">
        <v>53</v>
      </c>
      <c r="X258" s="4" t="s">
        <v>50</v>
      </c>
      <c r="Z258" s="4" t="s">
        <v>50</v>
      </c>
      <c r="AA258" s="4" t="s">
        <v>2419</v>
      </c>
      <c r="AD258" s="4" t="s">
        <v>676</v>
      </c>
      <c r="AG258" s="5"/>
      <c r="AH258" s="4" t="s">
        <v>2408</v>
      </c>
      <c r="AJ258" s="4" t="s">
        <v>38</v>
      </c>
      <c r="AK258" s="117">
        <f>IF(N258="NTD",1,VLOOKUP(X258,'8.匯率'!O:Q,2,FALSE))</f>
        <v>1</v>
      </c>
      <c r="AL258" s="204">
        <f t="shared" si="3"/>
        <v>138000</v>
      </c>
      <c r="AM258" s="117" t="str">
        <f>VLOOKUP(AJ258,'關係企業(人)'!A:C,3,FALSE)</f>
        <v>緯創資通股份有限公司</v>
      </c>
    </row>
    <row r="259" spans="1:39">
      <c r="A259" s="4" t="s">
        <v>47</v>
      </c>
      <c r="B259" s="4" t="s">
        <v>1499</v>
      </c>
      <c r="C259" s="4" t="s">
        <v>2403</v>
      </c>
      <c r="D259" s="4" t="s">
        <v>2415</v>
      </c>
      <c r="E259" s="5">
        <v>45679</v>
      </c>
      <c r="F259" s="5">
        <v>45707</v>
      </c>
      <c r="G259" s="4" t="s">
        <v>951</v>
      </c>
      <c r="H259" s="4" t="s">
        <v>679</v>
      </c>
      <c r="I259" s="4" t="s">
        <v>2410</v>
      </c>
      <c r="J259" s="4" t="s">
        <v>952</v>
      </c>
      <c r="K259" s="4" t="s">
        <v>2411</v>
      </c>
      <c r="L259" s="4" t="s">
        <v>2412</v>
      </c>
      <c r="M259" s="12">
        <v>121757</v>
      </c>
      <c r="N259" s="4" t="s">
        <v>48</v>
      </c>
      <c r="O259" s="12">
        <v>121757</v>
      </c>
      <c r="P259" s="4" t="s">
        <v>48</v>
      </c>
      <c r="Q259" s="4" t="s">
        <v>682</v>
      </c>
      <c r="R259" s="4" t="s">
        <v>53</v>
      </c>
      <c r="X259" s="4" t="s">
        <v>50</v>
      </c>
      <c r="Z259" s="4" t="s">
        <v>50</v>
      </c>
      <c r="AA259" s="4" t="s">
        <v>2419</v>
      </c>
      <c r="AD259" s="4" t="s">
        <v>676</v>
      </c>
      <c r="AG259" s="5"/>
      <c r="AH259" s="4" t="s">
        <v>2408</v>
      </c>
      <c r="AJ259" s="4" t="s">
        <v>38</v>
      </c>
      <c r="AK259" s="117">
        <f>IF(N259="NTD",1,VLOOKUP(X259,'8.匯率'!O:Q,2,FALSE))</f>
        <v>1</v>
      </c>
      <c r="AL259" s="204">
        <f t="shared" ref="AL259:AL322" si="4">M259*AK259</f>
        <v>121757</v>
      </c>
      <c r="AM259" s="117" t="str">
        <f>VLOOKUP(AJ259,'關係企業(人)'!A:C,3,FALSE)</f>
        <v>緯創資通股份有限公司</v>
      </c>
    </row>
    <row r="260" spans="1:39">
      <c r="A260" s="4" t="s">
        <v>47</v>
      </c>
      <c r="B260" s="4" t="s">
        <v>1500</v>
      </c>
      <c r="C260" s="4" t="s">
        <v>2403</v>
      </c>
      <c r="D260" s="4" t="s">
        <v>2415</v>
      </c>
      <c r="E260" s="5">
        <v>45679</v>
      </c>
      <c r="F260" s="5">
        <v>45707</v>
      </c>
      <c r="G260" s="4" t="s">
        <v>953</v>
      </c>
      <c r="H260" s="4" t="s">
        <v>679</v>
      </c>
      <c r="I260" s="4" t="s">
        <v>2410</v>
      </c>
      <c r="J260" s="4" t="s">
        <v>954</v>
      </c>
      <c r="K260" s="4" t="s">
        <v>2411</v>
      </c>
      <c r="L260" s="4" t="s">
        <v>2412</v>
      </c>
      <c r="M260" s="12">
        <v>32471</v>
      </c>
      <c r="N260" s="4" t="s">
        <v>48</v>
      </c>
      <c r="O260" s="12">
        <v>32471</v>
      </c>
      <c r="P260" s="4" t="s">
        <v>48</v>
      </c>
      <c r="Q260" s="4" t="s">
        <v>682</v>
      </c>
      <c r="R260" s="4" t="s">
        <v>53</v>
      </c>
      <c r="X260" s="4" t="s">
        <v>50</v>
      </c>
      <c r="Z260" s="4" t="s">
        <v>50</v>
      </c>
      <c r="AA260" s="4" t="s">
        <v>2419</v>
      </c>
      <c r="AD260" s="4" t="s">
        <v>676</v>
      </c>
      <c r="AG260" s="5"/>
      <c r="AH260" s="4" t="s">
        <v>2408</v>
      </c>
      <c r="AJ260" s="4" t="s">
        <v>38</v>
      </c>
      <c r="AK260" s="117">
        <f>IF(N260="NTD",1,VLOOKUP(X260,'8.匯率'!O:Q,2,FALSE))</f>
        <v>1</v>
      </c>
      <c r="AL260" s="204">
        <f t="shared" si="4"/>
        <v>32471</v>
      </c>
      <c r="AM260" s="117" t="str">
        <f>VLOOKUP(AJ260,'關係企業(人)'!A:C,3,FALSE)</f>
        <v>緯創資通股份有限公司</v>
      </c>
    </row>
    <row r="261" spans="1:39">
      <c r="A261" s="4" t="s">
        <v>47</v>
      </c>
      <c r="B261" s="4" t="s">
        <v>1501</v>
      </c>
      <c r="C261" s="4" t="s">
        <v>2403</v>
      </c>
      <c r="D261" s="4" t="s">
        <v>2415</v>
      </c>
      <c r="E261" s="5">
        <v>45679</v>
      </c>
      <c r="F261" s="5">
        <v>45707</v>
      </c>
      <c r="G261" s="4" t="s">
        <v>859</v>
      </c>
      <c r="H261" s="4" t="s">
        <v>679</v>
      </c>
      <c r="I261" s="4" t="s">
        <v>2410</v>
      </c>
      <c r="J261" s="4" t="s">
        <v>860</v>
      </c>
      <c r="K261" s="4" t="s">
        <v>2411</v>
      </c>
      <c r="L261" s="4" t="s">
        <v>2412</v>
      </c>
      <c r="M261" s="12">
        <v>110000</v>
      </c>
      <c r="N261" s="4" t="s">
        <v>48</v>
      </c>
      <c r="O261" s="12">
        <v>110000</v>
      </c>
      <c r="P261" s="4" t="s">
        <v>48</v>
      </c>
      <c r="Q261" s="4" t="s">
        <v>681</v>
      </c>
      <c r="R261" s="4" t="s">
        <v>54</v>
      </c>
      <c r="X261" s="4" t="s">
        <v>50</v>
      </c>
      <c r="Z261" s="4" t="s">
        <v>50</v>
      </c>
      <c r="AA261" s="4" t="s">
        <v>2419</v>
      </c>
      <c r="AD261" s="4" t="s">
        <v>676</v>
      </c>
      <c r="AG261" s="5"/>
      <c r="AH261" s="4" t="s">
        <v>2408</v>
      </c>
      <c r="AJ261" s="4" t="s">
        <v>38</v>
      </c>
      <c r="AK261" s="117">
        <f>IF(N261="NTD",1,VLOOKUP(X261,'8.匯率'!O:Q,2,FALSE))</f>
        <v>1</v>
      </c>
      <c r="AL261" s="204">
        <f t="shared" si="4"/>
        <v>110000</v>
      </c>
      <c r="AM261" s="117" t="str">
        <f>VLOOKUP(AJ261,'關係企業(人)'!A:C,3,FALSE)</f>
        <v>緯創資通股份有限公司</v>
      </c>
    </row>
    <row r="262" spans="1:39">
      <c r="A262" s="4" t="s">
        <v>47</v>
      </c>
      <c r="B262" s="4" t="s">
        <v>1502</v>
      </c>
      <c r="C262" s="4" t="s">
        <v>2403</v>
      </c>
      <c r="D262" s="4" t="s">
        <v>2415</v>
      </c>
      <c r="E262" s="5">
        <v>45679</v>
      </c>
      <c r="F262" s="5">
        <v>45707</v>
      </c>
      <c r="G262" s="4" t="s">
        <v>861</v>
      </c>
      <c r="H262" s="4" t="s">
        <v>679</v>
      </c>
      <c r="I262" s="4" t="s">
        <v>2410</v>
      </c>
      <c r="J262" s="4" t="s">
        <v>862</v>
      </c>
      <c r="K262" s="4" t="s">
        <v>2411</v>
      </c>
      <c r="L262" s="4" t="s">
        <v>2412</v>
      </c>
      <c r="M262" s="12">
        <v>105529</v>
      </c>
      <c r="N262" s="4" t="s">
        <v>48</v>
      </c>
      <c r="O262" s="12">
        <v>105529</v>
      </c>
      <c r="P262" s="4" t="s">
        <v>48</v>
      </c>
      <c r="Q262" s="4" t="s">
        <v>681</v>
      </c>
      <c r="R262" s="4" t="s">
        <v>54</v>
      </c>
      <c r="X262" s="4" t="s">
        <v>50</v>
      </c>
      <c r="Z262" s="4" t="s">
        <v>50</v>
      </c>
      <c r="AA262" s="4" t="s">
        <v>2419</v>
      </c>
      <c r="AD262" s="4" t="s">
        <v>676</v>
      </c>
      <c r="AG262" s="5"/>
      <c r="AH262" s="4" t="s">
        <v>2408</v>
      </c>
      <c r="AJ262" s="4" t="s">
        <v>38</v>
      </c>
      <c r="AK262" s="117">
        <f>IF(N262="NTD",1,VLOOKUP(X262,'8.匯率'!O:Q,2,FALSE))</f>
        <v>1</v>
      </c>
      <c r="AL262" s="204">
        <f t="shared" si="4"/>
        <v>105529</v>
      </c>
      <c r="AM262" s="117" t="str">
        <f>VLOOKUP(AJ262,'關係企業(人)'!A:C,3,FALSE)</f>
        <v>緯創資通股份有限公司</v>
      </c>
    </row>
    <row r="263" spans="1:39">
      <c r="A263" s="4" t="s">
        <v>47</v>
      </c>
      <c r="B263" s="4" t="s">
        <v>1503</v>
      </c>
      <c r="C263" s="4" t="s">
        <v>2403</v>
      </c>
      <c r="D263" s="4" t="s">
        <v>2415</v>
      </c>
      <c r="E263" s="5">
        <v>45679</v>
      </c>
      <c r="F263" s="5">
        <v>45707</v>
      </c>
      <c r="G263" s="4" t="s">
        <v>863</v>
      </c>
      <c r="H263" s="4" t="s">
        <v>679</v>
      </c>
      <c r="I263" s="4" t="s">
        <v>2410</v>
      </c>
      <c r="J263" s="4" t="s">
        <v>864</v>
      </c>
      <c r="K263" s="4" t="s">
        <v>2411</v>
      </c>
      <c r="L263" s="4" t="s">
        <v>2412</v>
      </c>
      <c r="M263" s="12">
        <v>121771</v>
      </c>
      <c r="N263" s="4" t="s">
        <v>48</v>
      </c>
      <c r="O263" s="12">
        <v>121771</v>
      </c>
      <c r="P263" s="4" t="s">
        <v>48</v>
      </c>
      <c r="Q263" s="4" t="s">
        <v>681</v>
      </c>
      <c r="R263" s="4" t="s">
        <v>54</v>
      </c>
      <c r="X263" s="4" t="s">
        <v>50</v>
      </c>
      <c r="Z263" s="4" t="s">
        <v>50</v>
      </c>
      <c r="AA263" s="4" t="s">
        <v>2419</v>
      </c>
      <c r="AD263" s="4" t="s">
        <v>676</v>
      </c>
      <c r="AG263" s="5"/>
      <c r="AH263" s="4" t="s">
        <v>2408</v>
      </c>
      <c r="AJ263" s="4" t="s">
        <v>38</v>
      </c>
      <c r="AK263" s="117">
        <f>IF(N263="NTD",1,VLOOKUP(X263,'8.匯率'!O:Q,2,FALSE))</f>
        <v>1</v>
      </c>
      <c r="AL263" s="204">
        <f t="shared" si="4"/>
        <v>121771</v>
      </c>
      <c r="AM263" s="117" t="str">
        <f>VLOOKUP(AJ263,'關係企業(人)'!A:C,3,FALSE)</f>
        <v>緯創資通股份有限公司</v>
      </c>
    </row>
    <row r="264" spans="1:39">
      <c r="A264" s="4" t="s">
        <v>47</v>
      </c>
      <c r="B264" s="4" t="s">
        <v>1504</v>
      </c>
      <c r="C264" s="4" t="s">
        <v>2403</v>
      </c>
      <c r="D264" s="4" t="s">
        <v>2415</v>
      </c>
      <c r="E264" s="5">
        <v>45679</v>
      </c>
      <c r="F264" s="5">
        <v>45707</v>
      </c>
      <c r="G264" s="4" t="s">
        <v>865</v>
      </c>
      <c r="H264" s="4" t="s">
        <v>679</v>
      </c>
      <c r="I264" s="4" t="s">
        <v>2410</v>
      </c>
      <c r="J264" s="4" t="s">
        <v>866</v>
      </c>
      <c r="K264" s="4" t="s">
        <v>2411</v>
      </c>
      <c r="L264" s="4" t="s">
        <v>2412</v>
      </c>
      <c r="M264" s="12">
        <v>138000</v>
      </c>
      <c r="N264" s="4" t="s">
        <v>48</v>
      </c>
      <c r="O264" s="12">
        <v>138000</v>
      </c>
      <c r="P264" s="4" t="s">
        <v>48</v>
      </c>
      <c r="Q264" s="4" t="s">
        <v>681</v>
      </c>
      <c r="R264" s="4" t="s">
        <v>54</v>
      </c>
      <c r="X264" s="4" t="s">
        <v>50</v>
      </c>
      <c r="Z264" s="4" t="s">
        <v>50</v>
      </c>
      <c r="AA264" s="4" t="s">
        <v>2419</v>
      </c>
      <c r="AD264" s="4" t="s">
        <v>676</v>
      </c>
      <c r="AG264" s="5"/>
      <c r="AH264" s="4" t="s">
        <v>2408</v>
      </c>
      <c r="AJ264" s="4" t="s">
        <v>38</v>
      </c>
      <c r="AK264" s="117">
        <f>IF(N264="NTD",1,VLOOKUP(X264,'8.匯率'!O:Q,2,FALSE))</f>
        <v>1</v>
      </c>
      <c r="AL264" s="204">
        <f t="shared" si="4"/>
        <v>138000</v>
      </c>
      <c r="AM264" s="117" t="str">
        <f>VLOOKUP(AJ264,'關係企業(人)'!A:C,3,FALSE)</f>
        <v>緯創資通股份有限公司</v>
      </c>
    </row>
    <row r="265" spans="1:39">
      <c r="A265" s="4" t="s">
        <v>47</v>
      </c>
      <c r="B265" s="4" t="s">
        <v>1505</v>
      </c>
      <c r="C265" s="4" t="s">
        <v>2403</v>
      </c>
      <c r="D265" s="4" t="s">
        <v>2415</v>
      </c>
      <c r="E265" s="5">
        <v>45679</v>
      </c>
      <c r="F265" s="5">
        <v>45707</v>
      </c>
      <c r="G265" s="4" t="s">
        <v>867</v>
      </c>
      <c r="H265" s="4" t="s">
        <v>679</v>
      </c>
      <c r="I265" s="4" t="s">
        <v>2410</v>
      </c>
      <c r="J265" s="4" t="s">
        <v>868</v>
      </c>
      <c r="K265" s="4" t="s">
        <v>2411</v>
      </c>
      <c r="L265" s="4" t="s">
        <v>2412</v>
      </c>
      <c r="M265" s="12">
        <v>90000</v>
      </c>
      <c r="N265" s="4" t="s">
        <v>48</v>
      </c>
      <c r="O265" s="12">
        <v>90000</v>
      </c>
      <c r="P265" s="4" t="s">
        <v>48</v>
      </c>
      <c r="Q265" s="4" t="s">
        <v>681</v>
      </c>
      <c r="R265" s="4" t="s">
        <v>54</v>
      </c>
      <c r="X265" s="4" t="s">
        <v>50</v>
      </c>
      <c r="Z265" s="4" t="s">
        <v>50</v>
      </c>
      <c r="AA265" s="4" t="s">
        <v>2419</v>
      </c>
      <c r="AD265" s="4" t="s">
        <v>676</v>
      </c>
      <c r="AG265" s="5"/>
      <c r="AH265" s="4" t="s">
        <v>2408</v>
      </c>
      <c r="AJ265" s="4" t="s">
        <v>38</v>
      </c>
      <c r="AK265" s="117">
        <f>IF(N265="NTD",1,VLOOKUP(X265,'8.匯率'!O:Q,2,FALSE))</f>
        <v>1</v>
      </c>
      <c r="AL265" s="204">
        <f t="shared" si="4"/>
        <v>90000</v>
      </c>
      <c r="AM265" s="117" t="str">
        <f>VLOOKUP(AJ265,'關係企業(人)'!A:C,3,FALSE)</f>
        <v>緯創資通股份有限公司</v>
      </c>
    </row>
    <row r="266" spans="1:39">
      <c r="A266" s="4" t="s">
        <v>47</v>
      </c>
      <c r="B266" s="4" t="s">
        <v>1506</v>
      </c>
      <c r="C266" s="4" t="s">
        <v>2403</v>
      </c>
      <c r="D266" s="4" t="s">
        <v>2415</v>
      </c>
      <c r="E266" s="5">
        <v>45679</v>
      </c>
      <c r="F266" s="5">
        <v>45707</v>
      </c>
      <c r="G266" s="4" t="s">
        <v>869</v>
      </c>
      <c r="H266" s="4" t="s">
        <v>679</v>
      </c>
      <c r="I266" s="4" t="s">
        <v>2410</v>
      </c>
      <c r="J266" s="4" t="s">
        <v>870</v>
      </c>
      <c r="K266" s="4" t="s">
        <v>2411</v>
      </c>
      <c r="L266" s="4" t="s">
        <v>2412</v>
      </c>
      <c r="M266" s="12">
        <v>93819</v>
      </c>
      <c r="N266" s="4" t="s">
        <v>48</v>
      </c>
      <c r="O266" s="12">
        <v>93819</v>
      </c>
      <c r="P266" s="4" t="s">
        <v>48</v>
      </c>
      <c r="Q266" s="4" t="s">
        <v>681</v>
      </c>
      <c r="R266" s="4" t="s">
        <v>54</v>
      </c>
      <c r="X266" s="4" t="s">
        <v>50</v>
      </c>
      <c r="Z266" s="4" t="s">
        <v>50</v>
      </c>
      <c r="AA266" s="4" t="s">
        <v>2419</v>
      </c>
      <c r="AD266" s="4" t="s">
        <v>676</v>
      </c>
      <c r="AG266" s="5"/>
      <c r="AH266" s="4" t="s">
        <v>2408</v>
      </c>
      <c r="AJ266" s="4" t="s">
        <v>38</v>
      </c>
      <c r="AK266" s="117">
        <f>IF(N266="NTD",1,VLOOKUP(X266,'8.匯率'!O:Q,2,FALSE))</f>
        <v>1</v>
      </c>
      <c r="AL266" s="204">
        <f t="shared" si="4"/>
        <v>93819</v>
      </c>
      <c r="AM266" s="117" t="str">
        <f>VLOOKUP(AJ266,'關係企業(人)'!A:C,3,FALSE)</f>
        <v>緯創資通股份有限公司</v>
      </c>
    </row>
    <row r="267" spans="1:39">
      <c r="A267" s="4" t="s">
        <v>47</v>
      </c>
      <c r="B267" s="4" t="s">
        <v>1507</v>
      </c>
      <c r="C267" s="4" t="s">
        <v>2403</v>
      </c>
      <c r="D267" s="4" t="s">
        <v>2415</v>
      </c>
      <c r="E267" s="5">
        <v>45679</v>
      </c>
      <c r="F267" s="5">
        <v>45707</v>
      </c>
      <c r="G267" s="4" t="s">
        <v>871</v>
      </c>
      <c r="H267" s="4" t="s">
        <v>679</v>
      </c>
      <c r="I267" s="4" t="s">
        <v>2410</v>
      </c>
      <c r="J267" s="4" t="s">
        <v>872</v>
      </c>
      <c r="K267" s="4" t="s">
        <v>2411</v>
      </c>
      <c r="L267" s="4" t="s">
        <v>2412</v>
      </c>
      <c r="M267" s="12">
        <v>90000</v>
      </c>
      <c r="N267" s="4" t="s">
        <v>48</v>
      </c>
      <c r="O267" s="12">
        <v>90000</v>
      </c>
      <c r="P267" s="4" t="s">
        <v>48</v>
      </c>
      <c r="Q267" s="4" t="s">
        <v>681</v>
      </c>
      <c r="R267" s="4" t="s">
        <v>54</v>
      </c>
      <c r="X267" s="4" t="s">
        <v>50</v>
      </c>
      <c r="Z267" s="4" t="s">
        <v>50</v>
      </c>
      <c r="AA267" s="4" t="s">
        <v>2419</v>
      </c>
      <c r="AD267" s="4" t="s">
        <v>676</v>
      </c>
      <c r="AG267" s="5"/>
      <c r="AH267" s="4" t="s">
        <v>2408</v>
      </c>
      <c r="AJ267" s="4" t="s">
        <v>38</v>
      </c>
      <c r="AK267" s="117">
        <f>IF(N267="NTD",1,VLOOKUP(X267,'8.匯率'!O:Q,2,FALSE))</f>
        <v>1</v>
      </c>
      <c r="AL267" s="204">
        <f t="shared" si="4"/>
        <v>90000</v>
      </c>
      <c r="AM267" s="117" t="str">
        <f>VLOOKUP(AJ267,'關係企業(人)'!A:C,3,FALSE)</f>
        <v>緯創資通股份有限公司</v>
      </c>
    </row>
    <row r="268" spans="1:39">
      <c r="A268" s="4" t="s">
        <v>47</v>
      </c>
      <c r="B268" s="4" t="s">
        <v>1508</v>
      </c>
      <c r="C268" s="4" t="s">
        <v>2403</v>
      </c>
      <c r="D268" s="4" t="s">
        <v>2415</v>
      </c>
      <c r="E268" s="5">
        <v>45679</v>
      </c>
      <c r="F268" s="5">
        <v>45707</v>
      </c>
      <c r="G268" s="4" t="s">
        <v>903</v>
      </c>
      <c r="H268" s="4" t="s">
        <v>679</v>
      </c>
      <c r="I268" s="4" t="s">
        <v>2410</v>
      </c>
      <c r="J268" s="4" t="s">
        <v>904</v>
      </c>
      <c r="K268" s="4" t="s">
        <v>2411</v>
      </c>
      <c r="L268" s="4" t="s">
        <v>2412</v>
      </c>
      <c r="M268" s="12">
        <v>110000</v>
      </c>
      <c r="N268" s="4" t="s">
        <v>48</v>
      </c>
      <c r="O268" s="12">
        <v>110000</v>
      </c>
      <c r="P268" s="4" t="s">
        <v>48</v>
      </c>
      <c r="Q268" s="4" t="s">
        <v>682</v>
      </c>
      <c r="R268" s="4" t="s">
        <v>53</v>
      </c>
      <c r="X268" s="4" t="s">
        <v>50</v>
      </c>
      <c r="Z268" s="4" t="s">
        <v>50</v>
      </c>
      <c r="AA268" s="4" t="s">
        <v>2419</v>
      </c>
      <c r="AD268" s="4" t="s">
        <v>676</v>
      </c>
      <c r="AG268" s="5"/>
      <c r="AH268" s="4" t="s">
        <v>2408</v>
      </c>
      <c r="AJ268" s="4" t="s">
        <v>38</v>
      </c>
      <c r="AK268" s="117">
        <f>IF(N268="NTD",1,VLOOKUP(X268,'8.匯率'!O:Q,2,FALSE))</f>
        <v>1</v>
      </c>
      <c r="AL268" s="204">
        <f t="shared" si="4"/>
        <v>110000</v>
      </c>
      <c r="AM268" s="117" t="str">
        <f>VLOOKUP(AJ268,'關係企業(人)'!A:C,3,FALSE)</f>
        <v>緯創資通股份有限公司</v>
      </c>
    </row>
    <row r="269" spans="1:39">
      <c r="A269" s="4" t="s">
        <v>47</v>
      </c>
      <c r="B269" s="4" t="s">
        <v>1509</v>
      </c>
      <c r="C269" s="4" t="s">
        <v>2403</v>
      </c>
      <c r="D269" s="4" t="s">
        <v>2415</v>
      </c>
      <c r="E269" s="5">
        <v>45595</v>
      </c>
      <c r="F269" s="5">
        <v>45707</v>
      </c>
      <c r="G269" s="4" t="s">
        <v>2533</v>
      </c>
      <c r="H269" s="4" t="s">
        <v>679</v>
      </c>
      <c r="I269" s="4" t="s">
        <v>2410</v>
      </c>
      <c r="J269" s="4" t="s">
        <v>711</v>
      </c>
      <c r="K269" s="4" t="s">
        <v>2411</v>
      </c>
      <c r="L269" s="4" t="s">
        <v>2412</v>
      </c>
      <c r="M269" s="12">
        <v>930</v>
      </c>
      <c r="N269" s="4" t="s">
        <v>48</v>
      </c>
      <c r="O269" s="12">
        <v>930</v>
      </c>
      <c r="P269" s="4" t="s">
        <v>48</v>
      </c>
      <c r="Q269" s="4" t="s">
        <v>681</v>
      </c>
      <c r="R269" s="4" t="s">
        <v>54</v>
      </c>
      <c r="X269" s="4" t="s">
        <v>50</v>
      </c>
      <c r="Z269" s="4" t="s">
        <v>50</v>
      </c>
      <c r="AA269" s="4" t="s">
        <v>2419</v>
      </c>
      <c r="AD269" s="4" t="s">
        <v>676</v>
      </c>
      <c r="AG269" s="5"/>
      <c r="AH269" s="4" t="s">
        <v>2408</v>
      </c>
      <c r="AJ269" s="4" t="s">
        <v>38</v>
      </c>
      <c r="AK269" s="117">
        <f>IF(N269="NTD",1,VLOOKUP(X269,'8.匯率'!O:Q,2,FALSE))</f>
        <v>1</v>
      </c>
      <c r="AL269" s="204">
        <f t="shared" si="4"/>
        <v>930</v>
      </c>
      <c r="AM269" s="117" t="str">
        <f>VLOOKUP(AJ269,'關係企業(人)'!A:C,3,FALSE)</f>
        <v>緯創資通股份有限公司</v>
      </c>
    </row>
    <row r="270" spans="1:39">
      <c r="A270" s="4" t="s">
        <v>47</v>
      </c>
      <c r="B270" s="4" t="s">
        <v>1510</v>
      </c>
      <c r="C270" s="4" t="s">
        <v>2403</v>
      </c>
      <c r="D270" s="4" t="s">
        <v>2415</v>
      </c>
      <c r="E270" s="5">
        <v>45679</v>
      </c>
      <c r="F270" s="5">
        <v>45707</v>
      </c>
      <c r="G270" s="4" t="s">
        <v>873</v>
      </c>
      <c r="H270" s="4" t="s">
        <v>679</v>
      </c>
      <c r="I270" s="4" t="s">
        <v>2410</v>
      </c>
      <c r="J270" s="4" t="s">
        <v>874</v>
      </c>
      <c r="K270" s="4" t="s">
        <v>2411</v>
      </c>
      <c r="L270" s="4" t="s">
        <v>2412</v>
      </c>
      <c r="M270" s="12">
        <v>103521</v>
      </c>
      <c r="N270" s="4" t="s">
        <v>48</v>
      </c>
      <c r="O270" s="12">
        <v>103521</v>
      </c>
      <c r="P270" s="4" t="s">
        <v>48</v>
      </c>
      <c r="Q270" s="4" t="s">
        <v>681</v>
      </c>
      <c r="R270" s="4" t="s">
        <v>54</v>
      </c>
      <c r="X270" s="4" t="s">
        <v>50</v>
      </c>
      <c r="Z270" s="4" t="s">
        <v>50</v>
      </c>
      <c r="AA270" s="4" t="s">
        <v>2419</v>
      </c>
      <c r="AD270" s="4" t="s">
        <v>676</v>
      </c>
      <c r="AG270" s="5"/>
      <c r="AH270" s="4" t="s">
        <v>2408</v>
      </c>
      <c r="AJ270" s="4" t="s">
        <v>38</v>
      </c>
      <c r="AK270" s="117">
        <f>IF(N270="NTD",1,VLOOKUP(X270,'8.匯率'!O:Q,2,FALSE))</f>
        <v>1</v>
      </c>
      <c r="AL270" s="204">
        <f t="shared" si="4"/>
        <v>103521</v>
      </c>
      <c r="AM270" s="117" t="str">
        <f>VLOOKUP(AJ270,'關係企業(人)'!A:C,3,FALSE)</f>
        <v>緯創資通股份有限公司</v>
      </c>
    </row>
    <row r="271" spans="1:39">
      <c r="A271" s="4" t="s">
        <v>47</v>
      </c>
      <c r="B271" s="4" t="s">
        <v>1511</v>
      </c>
      <c r="C271" s="4" t="s">
        <v>2403</v>
      </c>
      <c r="D271" s="4" t="s">
        <v>2415</v>
      </c>
      <c r="E271" s="5">
        <v>45679</v>
      </c>
      <c r="F271" s="5">
        <v>45707</v>
      </c>
      <c r="G271" s="4" t="s">
        <v>875</v>
      </c>
      <c r="H271" s="4" t="s">
        <v>679</v>
      </c>
      <c r="I271" s="4" t="s">
        <v>2410</v>
      </c>
      <c r="J271" s="4" t="s">
        <v>876</v>
      </c>
      <c r="K271" s="4" t="s">
        <v>2411</v>
      </c>
      <c r="L271" s="4" t="s">
        <v>2412</v>
      </c>
      <c r="M271" s="12">
        <v>138000</v>
      </c>
      <c r="N271" s="4" t="s">
        <v>48</v>
      </c>
      <c r="O271" s="12">
        <v>138000</v>
      </c>
      <c r="P271" s="4" t="s">
        <v>48</v>
      </c>
      <c r="Q271" s="4" t="s">
        <v>681</v>
      </c>
      <c r="R271" s="4" t="s">
        <v>54</v>
      </c>
      <c r="X271" s="4" t="s">
        <v>50</v>
      </c>
      <c r="Z271" s="4" t="s">
        <v>50</v>
      </c>
      <c r="AA271" s="4" t="s">
        <v>2419</v>
      </c>
      <c r="AD271" s="4" t="s">
        <v>676</v>
      </c>
      <c r="AG271" s="5"/>
      <c r="AH271" s="4" t="s">
        <v>2408</v>
      </c>
      <c r="AJ271" s="4" t="s">
        <v>38</v>
      </c>
      <c r="AK271" s="117">
        <f>IF(N271="NTD",1,VLOOKUP(X271,'8.匯率'!O:Q,2,FALSE))</f>
        <v>1</v>
      </c>
      <c r="AL271" s="204">
        <f t="shared" si="4"/>
        <v>138000</v>
      </c>
      <c r="AM271" s="117" t="str">
        <f>VLOOKUP(AJ271,'關係企業(人)'!A:C,3,FALSE)</f>
        <v>緯創資通股份有限公司</v>
      </c>
    </row>
    <row r="272" spans="1:39">
      <c r="A272" s="4" t="s">
        <v>47</v>
      </c>
      <c r="B272" s="4" t="s">
        <v>1512</v>
      </c>
      <c r="C272" s="4" t="s">
        <v>2403</v>
      </c>
      <c r="D272" s="4" t="s">
        <v>2415</v>
      </c>
      <c r="E272" s="5">
        <v>45679</v>
      </c>
      <c r="F272" s="5">
        <v>45707</v>
      </c>
      <c r="G272" s="4" t="s">
        <v>877</v>
      </c>
      <c r="H272" s="4" t="s">
        <v>679</v>
      </c>
      <c r="I272" s="4" t="s">
        <v>2410</v>
      </c>
      <c r="J272" s="4" t="s">
        <v>878</v>
      </c>
      <c r="K272" s="4" t="s">
        <v>2411</v>
      </c>
      <c r="L272" s="4" t="s">
        <v>2412</v>
      </c>
      <c r="M272" s="12">
        <v>135971</v>
      </c>
      <c r="N272" s="4" t="s">
        <v>48</v>
      </c>
      <c r="O272" s="12">
        <v>135971</v>
      </c>
      <c r="P272" s="4" t="s">
        <v>48</v>
      </c>
      <c r="Q272" s="4" t="s">
        <v>681</v>
      </c>
      <c r="R272" s="4" t="s">
        <v>54</v>
      </c>
      <c r="X272" s="4" t="s">
        <v>50</v>
      </c>
      <c r="Z272" s="4" t="s">
        <v>50</v>
      </c>
      <c r="AA272" s="4" t="s">
        <v>2419</v>
      </c>
      <c r="AD272" s="4" t="s">
        <v>676</v>
      </c>
      <c r="AG272" s="5"/>
      <c r="AH272" s="4" t="s">
        <v>2408</v>
      </c>
      <c r="AJ272" s="4" t="s">
        <v>38</v>
      </c>
      <c r="AK272" s="117">
        <f>IF(N272="NTD",1,VLOOKUP(X272,'8.匯率'!O:Q,2,FALSE))</f>
        <v>1</v>
      </c>
      <c r="AL272" s="204">
        <f t="shared" si="4"/>
        <v>135971</v>
      </c>
      <c r="AM272" s="117" t="str">
        <f>VLOOKUP(AJ272,'關係企業(人)'!A:C,3,FALSE)</f>
        <v>緯創資通股份有限公司</v>
      </c>
    </row>
    <row r="273" spans="1:39">
      <c r="A273" s="4" t="s">
        <v>47</v>
      </c>
      <c r="B273" s="4" t="s">
        <v>1513</v>
      </c>
      <c r="C273" s="4" t="s">
        <v>2403</v>
      </c>
      <c r="D273" s="4" t="s">
        <v>2415</v>
      </c>
      <c r="E273" s="5">
        <v>45679</v>
      </c>
      <c r="F273" s="5">
        <v>45707</v>
      </c>
      <c r="G273" s="4" t="s">
        <v>879</v>
      </c>
      <c r="H273" s="4" t="s">
        <v>679</v>
      </c>
      <c r="I273" s="4" t="s">
        <v>2410</v>
      </c>
      <c r="J273" s="4" t="s">
        <v>880</v>
      </c>
      <c r="K273" s="4" t="s">
        <v>2411</v>
      </c>
      <c r="L273" s="4" t="s">
        <v>2412</v>
      </c>
      <c r="M273" s="12">
        <v>90000</v>
      </c>
      <c r="N273" s="4" t="s">
        <v>48</v>
      </c>
      <c r="O273" s="12">
        <v>90000</v>
      </c>
      <c r="P273" s="4" t="s">
        <v>48</v>
      </c>
      <c r="Q273" s="4" t="s">
        <v>681</v>
      </c>
      <c r="R273" s="4" t="s">
        <v>54</v>
      </c>
      <c r="X273" s="4" t="s">
        <v>50</v>
      </c>
      <c r="Z273" s="4" t="s">
        <v>50</v>
      </c>
      <c r="AA273" s="4" t="s">
        <v>2419</v>
      </c>
      <c r="AD273" s="4" t="s">
        <v>676</v>
      </c>
      <c r="AG273" s="5"/>
      <c r="AH273" s="4" t="s">
        <v>2408</v>
      </c>
      <c r="AJ273" s="4" t="s">
        <v>38</v>
      </c>
      <c r="AK273" s="117">
        <f>IF(N273="NTD",1,VLOOKUP(X273,'8.匯率'!O:Q,2,FALSE))</f>
        <v>1</v>
      </c>
      <c r="AL273" s="204">
        <f t="shared" si="4"/>
        <v>90000</v>
      </c>
      <c r="AM273" s="117" t="str">
        <f>VLOOKUP(AJ273,'關係企業(人)'!A:C,3,FALSE)</f>
        <v>緯創資通股份有限公司</v>
      </c>
    </row>
    <row r="274" spans="1:39">
      <c r="A274" s="4" t="s">
        <v>47</v>
      </c>
      <c r="B274" s="4" t="s">
        <v>1514</v>
      </c>
      <c r="C274" s="4" t="s">
        <v>2403</v>
      </c>
      <c r="D274" s="4" t="s">
        <v>2415</v>
      </c>
      <c r="E274" s="5">
        <v>45679</v>
      </c>
      <c r="F274" s="5">
        <v>45707</v>
      </c>
      <c r="G274" s="4" t="s">
        <v>881</v>
      </c>
      <c r="H274" s="4" t="s">
        <v>679</v>
      </c>
      <c r="I274" s="4" t="s">
        <v>2410</v>
      </c>
      <c r="J274" s="4" t="s">
        <v>882</v>
      </c>
      <c r="K274" s="4" t="s">
        <v>2411</v>
      </c>
      <c r="L274" s="4" t="s">
        <v>2412</v>
      </c>
      <c r="M274" s="12">
        <v>110000</v>
      </c>
      <c r="N274" s="4" t="s">
        <v>48</v>
      </c>
      <c r="O274" s="12">
        <v>110000</v>
      </c>
      <c r="P274" s="4" t="s">
        <v>48</v>
      </c>
      <c r="Q274" s="4" t="s">
        <v>681</v>
      </c>
      <c r="R274" s="4" t="s">
        <v>54</v>
      </c>
      <c r="X274" s="4" t="s">
        <v>50</v>
      </c>
      <c r="Z274" s="4" t="s">
        <v>50</v>
      </c>
      <c r="AA274" s="4" t="s">
        <v>2419</v>
      </c>
      <c r="AD274" s="4" t="s">
        <v>676</v>
      </c>
      <c r="AG274" s="5"/>
      <c r="AH274" s="4" t="s">
        <v>2408</v>
      </c>
      <c r="AJ274" s="4" t="s">
        <v>38</v>
      </c>
      <c r="AK274" s="117">
        <f>IF(N274="NTD",1,VLOOKUP(X274,'8.匯率'!O:Q,2,FALSE))</f>
        <v>1</v>
      </c>
      <c r="AL274" s="204">
        <f t="shared" si="4"/>
        <v>110000</v>
      </c>
      <c r="AM274" s="117" t="str">
        <f>VLOOKUP(AJ274,'關係企業(人)'!A:C,3,FALSE)</f>
        <v>緯創資通股份有限公司</v>
      </c>
    </row>
    <row r="275" spans="1:39">
      <c r="A275" s="4" t="s">
        <v>47</v>
      </c>
      <c r="B275" s="4" t="s">
        <v>1515</v>
      </c>
      <c r="C275" s="4" t="s">
        <v>2403</v>
      </c>
      <c r="D275" s="4" t="s">
        <v>2415</v>
      </c>
      <c r="E275" s="5">
        <v>45679</v>
      </c>
      <c r="F275" s="5">
        <v>45707</v>
      </c>
      <c r="G275" s="4" t="s">
        <v>883</v>
      </c>
      <c r="H275" s="4" t="s">
        <v>679</v>
      </c>
      <c r="I275" s="4" t="s">
        <v>2410</v>
      </c>
      <c r="J275" s="4" t="s">
        <v>884</v>
      </c>
      <c r="K275" s="4" t="s">
        <v>2411</v>
      </c>
      <c r="L275" s="4" t="s">
        <v>2412</v>
      </c>
      <c r="M275" s="12">
        <v>110000</v>
      </c>
      <c r="N275" s="4" t="s">
        <v>48</v>
      </c>
      <c r="O275" s="12">
        <v>110000</v>
      </c>
      <c r="P275" s="4" t="s">
        <v>48</v>
      </c>
      <c r="Q275" s="4" t="s">
        <v>681</v>
      </c>
      <c r="R275" s="4" t="s">
        <v>54</v>
      </c>
      <c r="X275" s="4" t="s">
        <v>50</v>
      </c>
      <c r="Z275" s="4" t="s">
        <v>50</v>
      </c>
      <c r="AA275" s="4" t="s">
        <v>2419</v>
      </c>
      <c r="AD275" s="4" t="s">
        <v>676</v>
      </c>
      <c r="AG275" s="5"/>
      <c r="AH275" s="4" t="s">
        <v>2408</v>
      </c>
      <c r="AJ275" s="4" t="s">
        <v>38</v>
      </c>
      <c r="AK275" s="117">
        <f>IF(N275="NTD",1,VLOOKUP(X275,'8.匯率'!O:Q,2,FALSE))</f>
        <v>1</v>
      </c>
      <c r="AL275" s="204">
        <f t="shared" si="4"/>
        <v>110000</v>
      </c>
      <c r="AM275" s="117" t="str">
        <f>VLOOKUP(AJ275,'關係企業(人)'!A:C,3,FALSE)</f>
        <v>緯創資通股份有限公司</v>
      </c>
    </row>
    <row r="276" spans="1:39">
      <c r="A276" s="4" t="s">
        <v>47</v>
      </c>
      <c r="B276" s="4" t="s">
        <v>1516</v>
      </c>
      <c r="C276" s="4" t="s">
        <v>2403</v>
      </c>
      <c r="D276" s="4" t="s">
        <v>2415</v>
      </c>
      <c r="E276" s="5">
        <v>45679</v>
      </c>
      <c r="F276" s="5">
        <v>45707</v>
      </c>
      <c r="G276" s="4" t="s">
        <v>885</v>
      </c>
      <c r="H276" s="4" t="s">
        <v>679</v>
      </c>
      <c r="I276" s="4" t="s">
        <v>2410</v>
      </c>
      <c r="J276" s="4" t="s">
        <v>886</v>
      </c>
      <c r="K276" s="4" t="s">
        <v>2411</v>
      </c>
      <c r="L276" s="4" t="s">
        <v>2412</v>
      </c>
      <c r="M276" s="12">
        <v>129886</v>
      </c>
      <c r="N276" s="4" t="s">
        <v>48</v>
      </c>
      <c r="O276" s="12">
        <v>129886</v>
      </c>
      <c r="P276" s="4" t="s">
        <v>48</v>
      </c>
      <c r="Q276" s="4" t="s">
        <v>681</v>
      </c>
      <c r="R276" s="4" t="s">
        <v>54</v>
      </c>
      <c r="X276" s="4" t="s">
        <v>50</v>
      </c>
      <c r="Z276" s="4" t="s">
        <v>50</v>
      </c>
      <c r="AA276" s="4" t="s">
        <v>2419</v>
      </c>
      <c r="AD276" s="4" t="s">
        <v>676</v>
      </c>
      <c r="AG276" s="5"/>
      <c r="AH276" s="4" t="s">
        <v>2408</v>
      </c>
      <c r="AJ276" s="4" t="s">
        <v>38</v>
      </c>
      <c r="AK276" s="117">
        <f>IF(N276="NTD",1,VLOOKUP(X276,'8.匯率'!O:Q,2,FALSE))</f>
        <v>1</v>
      </c>
      <c r="AL276" s="204">
        <f t="shared" si="4"/>
        <v>129886</v>
      </c>
      <c r="AM276" s="117" t="str">
        <f>VLOOKUP(AJ276,'關係企業(人)'!A:C,3,FALSE)</f>
        <v>緯創資通股份有限公司</v>
      </c>
    </row>
    <row r="277" spans="1:39">
      <c r="A277" s="4" t="s">
        <v>47</v>
      </c>
      <c r="B277" s="4" t="s">
        <v>1517</v>
      </c>
      <c r="C277" s="4" t="s">
        <v>2403</v>
      </c>
      <c r="D277" s="4" t="s">
        <v>2415</v>
      </c>
      <c r="E277" s="5">
        <v>45679</v>
      </c>
      <c r="F277" s="5">
        <v>45707</v>
      </c>
      <c r="G277" s="4" t="s">
        <v>887</v>
      </c>
      <c r="H277" s="4" t="s">
        <v>679</v>
      </c>
      <c r="I277" s="4" t="s">
        <v>2410</v>
      </c>
      <c r="J277" s="4" t="s">
        <v>888</v>
      </c>
      <c r="K277" s="4" t="s">
        <v>2411</v>
      </c>
      <c r="L277" s="4" t="s">
        <v>2412</v>
      </c>
      <c r="M277" s="12">
        <v>145886</v>
      </c>
      <c r="N277" s="4" t="s">
        <v>48</v>
      </c>
      <c r="O277" s="12">
        <v>145886</v>
      </c>
      <c r="P277" s="4" t="s">
        <v>48</v>
      </c>
      <c r="Q277" s="4" t="s">
        <v>681</v>
      </c>
      <c r="R277" s="4" t="s">
        <v>54</v>
      </c>
      <c r="X277" s="4" t="s">
        <v>50</v>
      </c>
      <c r="Z277" s="4" t="s">
        <v>50</v>
      </c>
      <c r="AA277" s="4" t="s">
        <v>2419</v>
      </c>
      <c r="AD277" s="4" t="s">
        <v>676</v>
      </c>
      <c r="AG277" s="5"/>
      <c r="AH277" s="4" t="s">
        <v>2408</v>
      </c>
      <c r="AJ277" s="4" t="s">
        <v>38</v>
      </c>
      <c r="AK277" s="117">
        <f>IF(N277="NTD",1,VLOOKUP(X277,'8.匯率'!O:Q,2,FALSE))</f>
        <v>1</v>
      </c>
      <c r="AL277" s="204">
        <f t="shared" si="4"/>
        <v>145886</v>
      </c>
      <c r="AM277" s="117" t="str">
        <f>VLOOKUP(AJ277,'關係企業(人)'!A:C,3,FALSE)</f>
        <v>緯創資通股份有限公司</v>
      </c>
    </row>
    <row r="278" spans="1:39">
      <c r="A278" s="4" t="s">
        <v>47</v>
      </c>
      <c r="B278" s="4" t="s">
        <v>1518</v>
      </c>
      <c r="C278" s="4" t="s">
        <v>2403</v>
      </c>
      <c r="D278" s="4" t="s">
        <v>2415</v>
      </c>
      <c r="E278" s="5">
        <v>45679</v>
      </c>
      <c r="F278" s="5">
        <v>45707</v>
      </c>
      <c r="G278" s="4" t="s">
        <v>889</v>
      </c>
      <c r="H278" s="4" t="s">
        <v>679</v>
      </c>
      <c r="I278" s="4" t="s">
        <v>2410</v>
      </c>
      <c r="J278" s="4" t="s">
        <v>890</v>
      </c>
      <c r="K278" s="4" t="s">
        <v>2411</v>
      </c>
      <c r="L278" s="4" t="s">
        <v>2412</v>
      </c>
      <c r="M278" s="12">
        <v>90000</v>
      </c>
      <c r="N278" s="4" t="s">
        <v>48</v>
      </c>
      <c r="O278" s="12">
        <v>90000</v>
      </c>
      <c r="P278" s="4" t="s">
        <v>48</v>
      </c>
      <c r="Q278" s="4" t="s">
        <v>681</v>
      </c>
      <c r="R278" s="4" t="s">
        <v>54</v>
      </c>
      <c r="X278" s="4" t="s">
        <v>50</v>
      </c>
      <c r="Z278" s="4" t="s">
        <v>50</v>
      </c>
      <c r="AA278" s="4" t="s">
        <v>2419</v>
      </c>
      <c r="AD278" s="4" t="s">
        <v>676</v>
      </c>
      <c r="AG278" s="5"/>
      <c r="AH278" s="4" t="s">
        <v>2408</v>
      </c>
      <c r="AJ278" s="4" t="s">
        <v>38</v>
      </c>
      <c r="AK278" s="117">
        <f>IF(N278="NTD",1,VLOOKUP(X278,'8.匯率'!O:Q,2,FALSE))</f>
        <v>1</v>
      </c>
      <c r="AL278" s="204">
        <f t="shared" si="4"/>
        <v>90000</v>
      </c>
      <c r="AM278" s="117" t="str">
        <f>VLOOKUP(AJ278,'關係企業(人)'!A:C,3,FALSE)</f>
        <v>緯創資通股份有限公司</v>
      </c>
    </row>
    <row r="279" spans="1:39">
      <c r="A279" s="4" t="s">
        <v>47</v>
      </c>
      <c r="B279" s="4" t="s">
        <v>1519</v>
      </c>
      <c r="C279" s="4" t="s">
        <v>2403</v>
      </c>
      <c r="D279" s="4" t="s">
        <v>2415</v>
      </c>
      <c r="E279" s="5">
        <v>45679</v>
      </c>
      <c r="F279" s="5">
        <v>45707</v>
      </c>
      <c r="G279" s="4" t="s">
        <v>891</v>
      </c>
      <c r="H279" s="4" t="s">
        <v>679</v>
      </c>
      <c r="I279" s="4" t="s">
        <v>2410</v>
      </c>
      <c r="J279" s="4" t="s">
        <v>892</v>
      </c>
      <c r="K279" s="4" t="s">
        <v>2411</v>
      </c>
      <c r="L279" s="4" t="s">
        <v>2412</v>
      </c>
      <c r="M279" s="12">
        <v>138000</v>
      </c>
      <c r="N279" s="4" t="s">
        <v>48</v>
      </c>
      <c r="O279" s="12">
        <v>138000</v>
      </c>
      <c r="P279" s="4" t="s">
        <v>48</v>
      </c>
      <c r="Q279" s="4" t="s">
        <v>681</v>
      </c>
      <c r="R279" s="4" t="s">
        <v>54</v>
      </c>
      <c r="X279" s="4" t="s">
        <v>50</v>
      </c>
      <c r="Z279" s="4" t="s">
        <v>50</v>
      </c>
      <c r="AA279" s="4" t="s">
        <v>2419</v>
      </c>
      <c r="AD279" s="4" t="s">
        <v>676</v>
      </c>
      <c r="AG279" s="5"/>
      <c r="AH279" s="4" t="s">
        <v>2408</v>
      </c>
      <c r="AJ279" s="4" t="s">
        <v>38</v>
      </c>
      <c r="AK279" s="117">
        <f>IF(N279="NTD",1,VLOOKUP(X279,'8.匯率'!O:Q,2,FALSE))</f>
        <v>1</v>
      </c>
      <c r="AL279" s="204">
        <f t="shared" si="4"/>
        <v>138000</v>
      </c>
      <c r="AM279" s="117" t="str">
        <f>VLOOKUP(AJ279,'關係企業(人)'!A:C,3,FALSE)</f>
        <v>緯創資通股份有限公司</v>
      </c>
    </row>
    <row r="280" spans="1:39">
      <c r="A280" s="4" t="s">
        <v>47</v>
      </c>
      <c r="B280" s="4" t="s">
        <v>1520</v>
      </c>
      <c r="C280" s="4" t="s">
        <v>2403</v>
      </c>
      <c r="D280" s="4" t="s">
        <v>2415</v>
      </c>
      <c r="E280" s="5">
        <v>45679</v>
      </c>
      <c r="F280" s="5">
        <v>45707</v>
      </c>
      <c r="G280" s="4" t="s">
        <v>893</v>
      </c>
      <c r="H280" s="4" t="s">
        <v>679</v>
      </c>
      <c r="I280" s="4" t="s">
        <v>2410</v>
      </c>
      <c r="J280" s="4" t="s">
        <v>894</v>
      </c>
      <c r="K280" s="4" t="s">
        <v>2411</v>
      </c>
      <c r="L280" s="4" t="s">
        <v>2412</v>
      </c>
      <c r="M280" s="12">
        <v>138000</v>
      </c>
      <c r="N280" s="4" t="s">
        <v>48</v>
      </c>
      <c r="O280" s="12">
        <v>138000</v>
      </c>
      <c r="P280" s="4" t="s">
        <v>48</v>
      </c>
      <c r="Q280" s="4" t="s">
        <v>681</v>
      </c>
      <c r="R280" s="4" t="s">
        <v>54</v>
      </c>
      <c r="X280" s="4" t="s">
        <v>50</v>
      </c>
      <c r="Z280" s="4" t="s">
        <v>50</v>
      </c>
      <c r="AA280" s="4" t="s">
        <v>2419</v>
      </c>
      <c r="AD280" s="4" t="s">
        <v>676</v>
      </c>
      <c r="AG280" s="5"/>
      <c r="AH280" s="4" t="s">
        <v>2408</v>
      </c>
      <c r="AJ280" s="4" t="s">
        <v>38</v>
      </c>
      <c r="AK280" s="117">
        <f>IF(N280="NTD",1,VLOOKUP(X280,'8.匯率'!O:Q,2,FALSE))</f>
        <v>1</v>
      </c>
      <c r="AL280" s="204">
        <f t="shared" si="4"/>
        <v>138000</v>
      </c>
      <c r="AM280" s="117" t="str">
        <f>VLOOKUP(AJ280,'關係企業(人)'!A:C,3,FALSE)</f>
        <v>緯創資通股份有限公司</v>
      </c>
    </row>
    <row r="281" spans="1:39">
      <c r="A281" s="4" t="s">
        <v>47</v>
      </c>
      <c r="B281" s="4" t="s">
        <v>1521</v>
      </c>
      <c r="C281" s="4" t="s">
        <v>2403</v>
      </c>
      <c r="D281" s="4" t="s">
        <v>2415</v>
      </c>
      <c r="E281" s="5">
        <v>45679</v>
      </c>
      <c r="F281" s="5">
        <v>45707</v>
      </c>
      <c r="G281" s="4" t="s">
        <v>895</v>
      </c>
      <c r="H281" s="4" t="s">
        <v>679</v>
      </c>
      <c r="I281" s="4" t="s">
        <v>2410</v>
      </c>
      <c r="J281" s="4" t="s">
        <v>896</v>
      </c>
      <c r="K281" s="4" t="s">
        <v>2411</v>
      </c>
      <c r="L281" s="4" t="s">
        <v>2412</v>
      </c>
      <c r="M281" s="12">
        <v>106766</v>
      </c>
      <c r="N281" s="4" t="s">
        <v>48</v>
      </c>
      <c r="O281" s="12">
        <v>106766</v>
      </c>
      <c r="P281" s="4" t="s">
        <v>48</v>
      </c>
      <c r="Q281" s="4" t="s">
        <v>681</v>
      </c>
      <c r="R281" s="4" t="s">
        <v>54</v>
      </c>
      <c r="X281" s="4" t="s">
        <v>50</v>
      </c>
      <c r="Z281" s="4" t="s">
        <v>50</v>
      </c>
      <c r="AA281" s="4" t="s">
        <v>2419</v>
      </c>
      <c r="AD281" s="4" t="s">
        <v>676</v>
      </c>
      <c r="AG281" s="5"/>
      <c r="AH281" s="4" t="s">
        <v>2408</v>
      </c>
      <c r="AJ281" s="4" t="s">
        <v>38</v>
      </c>
      <c r="AK281" s="117">
        <f>IF(N281="NTD",1,VLOOKUP(X281,'8.匯率'!O:Q,2,FALSE))</f>
        <v>1</v>
      </c>
      <c r="AL281" s="204">
        <f t="shared" si="4"/>
        <v>106766</v>
      </c>
      <c r="AM281" s="117" t="str">
        <f>VLOOKUP(AJ281,'關係企業(人)'!A:C,3,FALSE)</f>
        <v>緯創資通股份有限公司</v>
      </c>
    </row>
    <row r="282" spans="1:39">
      <c r="A282" s="4" t="s">
        <v>47</v>
      </c>
      <c r="B282" s="4" t="s">
        <v>1522</v>
      </c>
      <c r="C282" s="4" t="s">
        <v>2403</v>
      </c>
      <c r="D282" s="4" t="s">
        <v>2415</v>
      </c>
      <c r="E282" s="5">
        <v>45679</v>
      </c>
      <c r="F282" s="5">
        <v>45707</v>
      </c>
      <c r="G282" s="4" t="s">
        <v>990</v>
      </c>
      <c r="H282" s="4" t="s">
        <v>679</v>
      </c>
      <c r="I282" s="4" t="s">
        <v>2410</v>
      </c>
      <c r="J282" s="4" t="s">
        <v>991</v>
      </c>
      <c r="K282" s="4" t="s">
        <v>2411</v>
      </c>
      <c r="L282" s="4" t="s">
        <v>2412</v>
      </c>
      <c r="M282" s="12">
        <v>145886</v>
      </c>
      <c r="N282" s="4" t="s">
        <v>48</v>
      </c>
      <c r="O282" s="12">
        <v>145886</v>
      </c>
      <c r="P282" s="4" t="s">
        <v>48</v>
      </c>
      <c r="Q282" s="4" t="s">
        <v>680</v>
      </c>
      <c r="R282" s="4" t="s">
        <v>143</v>
      </c>
      <c r="X282" s="4" t="s">
        <v>50</v>
      </c>
      <c r="Z282" s="4" t="s">
        <v>50</v>
      </c>
      <c r="AA282" s="4" t="s">
        <v>2419</v>
      </c>
      <c r="AD282" s="4" t="s">
        <v>676</v>
      </c>
      <c r="AG282" s="5"/>
      <c r="AH282" s="4" t="s">
        <v>2408</v>
      </c>
      <c r="AJ282" s="4" t="s">
        <v>38</v>
      </c>
      <c r="AK282" s="117">
        <f>IF(N282="NTD",1,VLOOKUP(X282,'8.匯率'!O:Q,2,FALSE))</f>
        <v>1</v>
      </c>
      <c r="AL282" s="204">
        <f t="shared" si="4"/>
        <v>145886</v>
      </c>
      <c r="AM282" s="117" t="str">
        <f>VLOOKUP(AJ282,'關係企業(人)'!A:C,3,FALSE)</f>
        <v>緯創資通股份有限公司</v>
      </c>
    </row>
    <row r="283" spans="1:39">
      <c r="A283" s="4" t="s">
        <v>47</v>
      </c>
      <c r="B283" s="4" t="s">
        <v>1523</v>
      </c>
      <c r="C283" s="4" t="s">
        <v>2403</v>
      </c>
      <c r="D283" s="4" t="s">
        <v>2415</v>
      </c>
      <c r="E283" s="5">
        <v>45679</v>
      </c>
      <c r="F283" s="5">
        <v>45707</v>
      </c>
      <c r="G283" s="4" t="s">
        <v>992</v>
      </c>
      <c r="H283" s="4" t="s">
        <v>679</v>
      </c>
      <c r="I283" s="4" t="s">
        <v>2410</v>
      </c>
      <c r="J283" s="4" t="s">
        <v>993</v>
      </c>
      <c r="K283" s="4" t="s">
        <v>2411</v>
      </c>
      <c r="L283" s="4" t="s">
        <v>2412</v>
      </c>
      <c r="M283" s="12">
        <v>155000</v>
      </c>
      <c r="N283" s="4" t="s">
        <v>48</v>
      </c>
      <c r="O283" s="12">
        <v>155000</v>
      </c>
      <c r="P283" s="4" t="s">
        <v>48</v>
      </c>
      <c r="Q283" s="4" t="s">
        <v>680</v>
      </c>
      <c r="R283" s="4" t="s">
        <v>143</v>
      </c>
      <c r="X283" s="4" t="s">
        <v>50</v>
      </c>
      <c r="Z283" s="4" t="s">
        <v>50</v>
      </c>
      <c r="AA283" s="4" t="s">
        <v>2419</v>
      </c>
      <c r="AD283" s="4" t="s">
        <v>676</v>
      </c>
      <c r="AG283" s="5"/>
      <c r="AH283" s="4" t="s">
        <v>2408</v>
      </c>
      <c r="AJ283" s="4" t="s">
        <v>38</v>
      </c>
      <c r="AK283" s="117">
        <f>IF(N283="NTD",1,VLOOKUP(X283,'8.匯率'!O:Q,2,FALSE))</f>
        <v>1</v>
      </c>
      <c r="AL283" s="204">
        <f t="shared" si="4"/>
        <v>155000</v>
      </c>
      <c r="AM283" s="117" t="str">
        <f>VLOOKUP(AJ283,'關係企業(人)'!A:C,3,FALSE)</f>
        <v>緯創資通股份有限公司</v>
      </c>
    </row>
    <row r="284" spans="1:39">
      <c r="A284" s="4" t="s">
        <v>47</v>
      </c>
      <c r="B284" s="4" t="s">
        <v>1524</v>
      </c>
      <c r="C284" s="4" t="s">
        <v>2403</v>
      </c>
      <c r="D284" s="4" t="s">
        <v>2415</v>
      </c>
      <c r="E284" s="5">
        <v>45679</v>
      </c>
      <c r="F284" s="5">
        <v>45707</v>
      </c>
      <c r="G284" s="4" t="s">
        <v>994</v>
      </c>
      <c r="H284" s="4" t="s">
        <v>679</v>
      </c>
      <c r="I284" s="4" t="s">
        <v>2410</v>
      </c>
      <c r="J284" s="4" t="s">
        <v>995</v>
      </c>
      <c r="K284" s="4" t="s">
        <v>2411</v>
      </c>
      <c r="L284" s="4" t="s">
        <v>2412</v>
      </c>
      <c r="M284" s="12">
        <v>145871</v>
      </c>
      <c r="N284" s="4" t="s">
        <v>48</v>
      </c>
      <c r="O284" s="12">
        <v>145871</v>
      </c>
      <c r="P284" s="4" t="s">
        <v>48</v>
      </c>
      <c r="Q284" s="4" t="s">
        <v>680</v>
      </c>
      <c r="R284" s="4" t="s">
        <v>143</v>
      </c>
      <c r="X284" s="4" t="s">
        <v>50</v>
      </c>
      <c r="Z284" s="4" t="s">
        <v>50</v>
      </c>
      <c r="AA284" s="4" t="s">
        <v>2419</v>
      </c>
      <c r="AD284" s="4" t="s">
        <v>676</v>
      </c>
      <c r="AG284" s="5"/>
      <c r="AH284" s="4" t="s">
        <v>2408</v>
      </c>
      <c r="AJ284" s="4" t="s">
        <v>38</v>
      </c>
      <c r="AK284" s="117">
        <f>IF(N284="NTD",1,VLOOKUP(X284,'8.匯率'!O:Q,2,FALSE))</f>
        <v>1</v>
      </c>
      <c r="AL284" s="204">
        <f t="shared" si="4"/>
        <v>145871</v>
      </c>
      <c r="AM284" s="117" t="str">
        <f>VLOOKUP(AJ284,'關係企業(人)'!A:C,3,FALSE)</f>
        <v>緯創資通股份有限公司</v>
      </c>
    </row>
    <row r="285" spans="1:39">
      <c r="A285" s="4" t="s">
        <v>47</v>
      </c>
      <c r="B285" s="4" t="s">
        <v>1525</v>
      </c>
      <c r="C285" s="4" t="s">
        <v>2403</v>
      </c>
      <c r="D285" s="4" t="s">
        <v>2415</v>
      </c>
      <c r="E285" s="5">
        <v>45679</v>
      </c>
      <c r="F285" s="5">
        <v>45707</v>
      </c>
      <c r="G285" s="4" t="s">
        <v>996</v>
      </c>
      <c r="H285" s="4" t="s">
        <v>679</v>
      </c>
      <c r="I285" s="4" t="s">
        <v>2410</v>
      </c>
      <c r="J285" s="4" t="s">
        <v>997</v>
      </c>
      <c r="K285" s="4" t="s">
        <v>2411</v>
      </c>
      <c r="L285" s="4" t="s">
        <v>2412</v>
      </c>
      <c r="M285" s="12">
        <v>125815</v>
      </c>
      <c r="N285" s="4" t="s">
        <v>48</v>
      </c>
      <c r="O285" s="12">
        <v>125815</v>
      </c>
      <c r="P285" s="4" t="s">
        <v>48</v>
      </c>
      <c r="Q285" s="4" t="s">
        <v>680</v>
      </c>
      <c r="R285" s="4" t="s">
        <v>143</v>
      </c>
      <c r="X285" s="4" t="s">
        <v>50</v>
      </c>
      <c r="Z285" s="4" t="s">
        <v>50</v>
      </c>
      <c r="AA285" s="4" t="s">
        <v>2419</v>
      </c>
      <c r="AD285" s="4" t="s">
        <v>676</v>
      </c>
      <c r="AG285" s="5"/>
      <c r="AH285" s="4" t="s">
        <v>2408</v>
      </c>
      <c r="AJ285" s="4" t="s">
        <v>38</v>
      </c>
      <c r="AK285" s="117">
        <f>IF(N285="NTD",1,VLOOKUP(X285,'8.匯率'!O:Q,2,FALSE))</f>
        <v>1</v>
      </c>
      <c r="AL285" s="204">
        <f t="shared" si="4"/>
        <v>125815</v>
      </c>
      <c r="AM285" s="117" t="str">
        <f>VLOOKUP(AJ285,'關係企業(人)'!A:C,3,FALSE)</f>
        <v>緯創資通股份有限公司</v>
      </c>
    </row>
    <row r="286" spans="1:39">
      <c r="A286" s="4" t="s">
        <v>47</v>
      </c>
      <c r="B286" s="4" t="s">
        <v>1526</v>
      </c>
      <c r="C286" s="4" t="s">
        <v>2403</v>
      </c>
      <c r="D286" s="4" t="s">
        <v>2415</v>
      </c>
      <c r="E286" s="5">
        <v>45679</v>
      </c>
      <c r="F286" s="5">
        <v>45707</v>
      </c>
      <c r="G286" s="4" t="s">
        <v>998</v>
      </c>
      <c r="H286" s="4" t="s">
        <v>679</v>
      </c>
      <c r="I286" s="4" t="s">
        <v>2410</v>
      </c>
      <c r="J286" s="4" t="s">
        <v>999</v>
      </c>
      <c r="K286" s="4" t="s">
        <v>2411</v>
      </c>
      <c r="L286" s="4" t="s">
        <v>2412</v>
      </c>
      <c r="M286" s="12">
        <v>138000</v>
      </c>
      <c r="N286" s="4" t="s">
        <v>48</v>
      </c>
      <c r="O286" s="12">
        <v>138000</v>
      </c>
      <c r="P286" s="4" t="s">
        <v>48</v>
      </c>
      <c r="Q286" s="4" t="s">
        <v>680</v>
      </c>
      <c r="R286" s="4" t="s">
        <v>143</v>
      </c>
      <c r="X286" s="4" t="s">
        <v>50</v>
      </c>
      <c r="Z286" s="4" t="s">
        <v>50</v>
      </c>
      <c r="AA286" s="4" t="s">
        <v>2419</v>
      </c>
      <c r="AD286" s="4" t="s">
        <v>676</v>
      </c>
      <c r="AG286" s="5"/>
      <c r="AH286" s="4" t="s">
        <v>2408</v>
      </c>
      <c r="AJ286" s="4" t="s">
        <v>38</v>
      </c>
      <c r="AK286" s="117">
        <f>IF(N286="NTD",1,VLOOKUP(X286,'8.匯率'!O:Q,2,FALSE))</f>
        <v>1</v>
      </c>
      <c r="AL286" s="204">
        <f t="shared" si="4"/>
        <v>138000</v>
      </c>
      <c r="AM286" s="117" t="str">
        <f>VLOOKUP(AJ286,'關係企業(人)'!A:C,3,FALSE)</f>
        <v>緯創資通股份有限公司</v>
      </c>
    </row>
    <row r="287" spans="1:39">
      <c r="A287" s="4" t="s">
        <v>47</v>
      </c>
      <c r="B287" s="4" t="s">
        <v>1527</v>
      </c>
      <c r="C287" s="4" t="s">
        <v>2403</v>
      </c>
      <c r="D287" s="4" t="s">
        <v>2415</v>
      </c>
      <c r="E287" s="5">
        <v>45679</v>
      </c>
      <c r="F287" s="5">
        <v>45707</v>
      </c>
      <c r="G287" s="4" t="s">
        <v>1000</v>
      </c>
      <c r="H287" s="4" t="s">
        <v>679</v>
      </c>
      <c r="I287" s="4" t="s">
        <v>2410</v>
      </c>
      <c r="J287" s="4" t="s">
        <v>1001</v>
      </c>
      <c r="K287" s="4" t="s">
        <v>2411</v>
      </c>
      <c r="L287" s="4" t="s">
        <v>2412</v>
      </c>
      <c r="M287" s="12">
        <v>110000</v>
      </c>
      <c r="N287" s="4" t="s">
        <v>48</v>
      </c>
      <c r="O287" s="12">
        <v>110000</v>
      </c>
      <c r="P287" s="4" t="s">
        <v>48</v>
      </c>
      <c r="Q287" s="4" t="s">
        <v>680</v>
      </c>
      <c r="R287" s="4" t="s">
        <v>143</v>
      </c>
      <c r="X287" s="4" t="s">
        <v>50</v>
      </c>
      <c r="Z287" s="4" t="s">
        <v>50</v>
      </c>
      <c r="AA287" s="4" t="s">
        <v>2419</v>
      </c>
      <c r="AD287" s="4" t="s">
        <v>676</v>
      </c>
      <c r="AG287" s="5"/>
      <c r="AH287" s="4" t="s">
        <v>2408</v>
      </c>
      <c r="AJ287" s="4" t="s">
        <v>38</v>
      </c>
      <c r="AK287" s="117">
        <f>IF(N287="NTD",1,VLOOKUP(X287,'8.匯率'!O:Q,2,FALSE))</f>
        <v>1</v>
      </c>
      <c r="AL287" s="204">
        <f t="shared" si="4"/>
        <v>110000</v>
      </c>
      <c r="AM287" s="117" t="str">
        <f>VLOOKUP(AJ287,'關係企業(人)'!A:C,3,FALSE)</f>
        <v>緯創資通股份有限公司</v>
      </c>
    </row>
    <row r="288" spans="1:39">
      <c r="A288" s="4" t="s">
        <v>47</v>
      </c>
      <c r="B288" s="4" t="s">
        <v>1528</v>
      </c>
      <c r="C288" s="4" t="s">
        <v>2403</v>
      </c>
      <c r="D288" s="4" t="s">
        <v>2415</v>
      </c>
      <c r="E288" s="5">
        <v>45679</v>
      </c>
      <c r="F288" s="5">
        <v>45707</v>
      </c>
      <c r="G288" s="4" t="s">
        <v>1002</v>
      </c>
      <c r="H288" s="4" t="s">
        <v>679</v>
      </c>
      <c r="I288" s="4" t="s">
        <v>2410</v>
      </c>
      <c r="J288" s="4" t="s">
        <v>1003</v>
      </c>
      <c r="K288" s="4" t="s">
        <v>2411</v>
      </c>
      <c r="L288" s="4" t="s">
        <v>2412</v>
      </c>
      <c r="M288" s="12">
        <v>178000</v>
      </c>
      <c r="N288" s="4" t="s">
        <v>48</v>
      </c>
      <c r="O288" s="12">
        <v>178000</v>
      </c>
      <c r="P288" s="4" t="s">
        <v>48</v>
      </c>
      <c r="Q288" s="4" t="s">
        <v>680</v>
      </c>
      <c r="R288" s="4" t="s">
        <v>143</v>
      </c>
      <c r="X288" s="4" t="s">
        <v>50</v>
      </c>
      <c r="Z288" s="4" t="s">
        <v>50</v>
      </c>
      <c r="AA288" s="4" t="s">
        <v>2419</v>
      </c>
      <c r="AD288" s="4" t="s">
        <v>676</v>
      </c>
      <c r="AG288" s="5"/>
      <c r="AH288" s="4" t="s">
        <v>2408</v>
      </c>
      <c r="AJ288" s="4" t="s">
        <v>38</v>
      </c>
      <c r="AK288" s="117">
        <f>IF(N288="NTD",1,VLOOKUP(X288,'8.匯率'!O:Q,2,FALSE))</f>
        <v>1</v>
      </c>
      <c r="AL288" s="204">
        <f t="shared" si="4"/>
        <v>178000</v>
      </c>
      <c r="AM288" s="117" t="str">
        <f>VLOOKUP(AJ288,'關係企業(人)'!A:C,3,FALSE)</f>
        <v>緯創資通股份有限公司</v>
      </c>
    </row>
    <row r="289" spans="1:39">
      <c r="A289" s="4" t="s">
        <v>47</v>
      </c>
      <c r="B289" s="4" t="s">
        <v>1529</v>
      </c>
      <c r="C289" s="4" t="s">
        <v>2403</v>
      </c>
      <c r="D289" s="4" t="s">
        <v>2415</v>
      </c>
      <c r="E289" s="5">
        <v>45679</v>
      </c>
      <c r="F289" s="5">
        <v>45707</v>
      </c>
      <c r="G289" s="4" t="s">
        <v>1004</v>
      </c>
      <c r="H289" s="4" t="s">
        <v>679</v>
      </c>
      <c r="I289" s="4" t="s">
        <v>2410</v>
      </c>
      <c r="J289" s="4" t="s">
        <v>1005</v>
      </c>
      <c r="K289" s="4" t="s">
        <v>2411</v>
      </c>
      <c r="L289" s="4" t="s">
        <v>2412</v>
      </c>
      <c r="M289" s="12">
        <v>78136</v>
      </c>
      <c r="N289" s="4" t="s">
        <v>48</v>
      </c>
      <c r="O289" s="12">
        <v>78136</v>
      </c>
      <c r="P289" s="4" t="s">
        <v>48</v>
      </c>
      <c r="Q289" s="4" t="s">
        <v>680</v>
      </c>
      <c r="R289" s="4" t="s">
        <v>675</v>
      </c>
      <c r="X289" s="4" t="s">
        <v>50</v>
      </c>
      <c r="Z289" s="4" t="s">
        <v>50</v>
      </c>
      <c r="AA289" s="4" t="s">
        <v>2419</v>
      </c>
      <c r="AD289" s="4" t="s">
        <v>676</v>
      </c>
      <c r="AG289" s="5"/>
      <c r="AH289" s="4" t="s">
        <v>2408</v>
      </c>
      <c r="AJ289" s="4" t="s">
        <v>38</v>
      </c>
      <c r="AK289" s="117">
        <f>IF(N289="NTD",1,VLOOKUP(X289,'8.匯率'!O:Q,2,FALSE))</f>
        <v>1</v>
      </c>
      <c r="AL289" s="204">
        <f t="shared" si="4"/>
        <v>78136</v>
      </c>
      <c r="AM289" s="117" t="str">
        <f>VLOOKUP(AJ289,'關係企業(人)'!A:C,3,FALSE)</f>
        <v>緯創資通股份有限公司</v>
      </c>
    </row>
    <row r="290" spans="1:39">
      <c r="A290" s="4" t="s">
        <v>47</v>
      </c>
      <c r="B290" s="4" t="s">
        <v>1634</v>
      </c>
      <c r="C290" s="4" t="s">
        <v>2403</v>
      </c>
      <c r="D290" s="4" t="s">
        <v>2415</v>
      </c>
      <c r="E290" s="5">
        <v>45679</v>
      </c>
      <c r="F290" s="5">
        <v>45708</v>
      </c>
      <c r="G290" s="4" t="s">
        <v>955</v>
      </c>
      <c r="H290" s="4" t="s">
        <v>679</v>
      </c>
      <c r="I290" s="4" t="s">
        <v>2410</v>
      </c>
      <c r="J290" s="4" t="s">
        <v>956</v>
      </c>
      <c r="K290" s="4" t="s">
        <v>2411</v>
      </c>
      <c r="L290" s="4" t="s">
        <v>2412</v>
      </c>
      <c r="M290" s="12">
        <v>95000</v>
      </c>
      <c r="N290" s="4" t="s">
        <v>48</v>
      </c>
      <c r="O290" s="12">
        <v>95000</v>
      </c>
      <c r="P290" s="4" t="s">
        <v>48</v>
      </c>
      <c r="Q290" s="4" t="s">
        <v>683</v>
      </c>
      <c r="R290" s="4" t="s">
        <v>56</v>
      </c>
      <c r="X290" s="4" t="s">
        <v>57</v>
      </c>
      <c r="Z290" s="4" t="s">
        <v>57</v>
      </c>
      <c r="AA290" s="4" t="s">
        <v>2424</v>
      </c>
      <c r="AD290" s="4" t="s">
        <v>676</v>
      </c>
      <c r="AG290" s="5"/>
      <c r="AH290" s="4" t="s">
        <v>2408</v>
      </c>
      <c r="AJ290" s="4" t="s">
        <v>55</v>
      </c>
      <c r="AK290" s="117">
        <f>IF(N290="NTD",1,VLOOKUP(X290,'8.匯率'!O:Q,2,FALSE))</f>
        <v>1</v>
      </c>
      <c r="AL290" s="204">
        <f t="shared" si="4"/>
        <v>95000</v>
      </c>
      <c r="AM290" s="117" t="str">
        <f>VLOOKUP(AJ290,'關係企業(人)'!A:C,3,FALSE)</f>
        <v>緯穎科技服務股份有限公司</v>
      </c>
    </row>
    <row r="291" spans="1:39">
      <c r="A291" s="4" t="s">
        <v>47</v>
      </c>
      <c r="B291" s="4" t="s">
        <v>1635</v>
      </c>
      <c r="C291" s="4" t="s">
        <v>2403</v>
      </c>
      <c r="D291" s="4" t="s">
        <v>2415</v>
      </c>
      <c r="E291" s="5">
        <v>45679</v>
      </c>
      <c r="F291" s="5">
        <v>45708</v>
      </c>
      <c r="G291" s="4" t="s">
        <v>957</v>
      </c>
      <c r="H291" s="4" t="s">
        <v>679</v>
      </c>
      <c r="I291" s="4" t="s">
        <v>2410</v>
      </c>
      <c r="J291" s="4" t="s">
        <v>958</v>
      </c>
      <c r="K291" s="4" t="s">
        <v>2411</v>
      </c>
      <c r="L291" s="4" t="s">
        <v>2412</v>
      </c>
      <c r="M291" s="12">
        <v>136726</v>
      </c>
      <c r="N291" s="4" t="s">
        <v>48</v>
      </c>
      <c r="O291" s="12">
        <v>136726</v>
      </c>
      <c r="P291" s="4" t="s">
        <v>48</v>
      </c>
      <c r="Q291" s="4" t="s">
        <v>683</v>
      </c>
      <c r="R291" s="4" t="s">
        <v>56</v>
      </c>
      <c r="X291" s="4" t="s">
        <v>57</v>
      </c>
      <c r="Z291" s="4" t="s">
        <v>57</v>
      </c>
      <c r="AA291" s="4" t="s">
        <v>2424</v>
      </c>
      <c r="AD291" s="4" t="s">
        <v>676</v>
      </c>
      <c r="AG291" s="5"/>
      <c r="AH291" s="4" t="s">
        <v>2408</v>
      </c>
      <c r="AJ291" s="4" t="s">
        <v>55</v>
      </c>
      <c r="AK291" s="117">
        <f>IF(N291="NTD",1,VLOOKUP(X291,'8.匯率'!O:Q,2,FALSE))</f>
        <v>1</v>
      </c>
      <c r="AL291" s="204">
        <f t="shared" si="4"/>
        <v>136726</v>
      </c>
      <c r="AM291" s="117" t="str">
        <f>VLOOKUP(AJ291,'關係企業(人)'!A:C,3,FALSE)</f>
        <v>緯穎科技服務股份有限公司</v>
      </c>
    </row>
    <row r="292" spans="1:39">
      <c r="A292" s="4" t="s">
        <v>47</v>
      </c>
      <c r="B292" s="4" t="s">
        <v>1636</v>
      </c>
      <c r="C292" s="4" t="s">
        <v>2403</v>
      </c>
      <c r="D292" s="4" t="s">
        <v>2415</v>
      </c>
      <c r="E292" s="5">
        <v>45679</v>
      </c>
      <c r="F292" s="5">
        <v>45708</v>
      </c>
      <c r="G292" s="4" t="s">
        <v>959</v>
      </c>
      <c r="H292" s="4" t="s">
        <v>679</v>
      </c>
      <c r="I292" s="4" t="s">
        <v>2410</v>
      </c>
      <c r="J292" s="4" t="s">
        <v>960</v>
      </c>
      <c r="K292" s="4" t="s">
        <v>2411</v>
      </c>
      <c r="L292" s="4" t="s">
        <v>2412</v>
      </c>
      <c r="M292" s="12">
        <v>138000</v>
      </c>
      <c r="N292" s="4" t="s">
        <v>48</v>
      </c>
      <c r="O292" s="12">
        <v>138000</v>
      </c>
      <c r="P292" s="4" t="s">
        <v>48</v>
      </c>
      <c r="Q292" s="4" t="s">
        <v>683</v>
      </c>
      <c r="R292" s="4" t="s">
        <v>56</v>
      </c>
      <c r="X292" s="4" t="s">
        <v>57</v>
      </c>
      <c r="Z292" s="4" t="s">
        <v>57</v>
      </c>
      <c r="AA292" s="4" t="s">
        <v>2424</v>
      </c>
      <c r="AD292" s="4" t="s">
        <v>676</v>
      </c>
      <c r="AG292" s="5"/>
      <c r="AH292" s="4" t="s">
        <v>2408</v>
      </c>
      <c r="AJ292" s="4" t="s">
        <v>55</v>
      </c>
      <c r="AK292" s="117">
        <f>IF(N292="NTD",1,VLOOKUP(X292,'8.匯率'!O:Q,2,FALSE))</f>
        <v>1</v>
      </c>
      <c r="AL292" s="204">
        <f t="shared" si="4"/>
        <v>138000</v>
      </c>
      <c r="AM292" s="117" t="str">
        <f>VLOOKUP(AJ292,'關係企業(人)'!A:C,3,FALSE)</f>
        <v>緯穎科技服務股份有限公司</v>
      </c>
    </row>
    <row r="293" spans="1:39">
      <c r="A293" s="4" t="s">
        <v>47</v>
      </c>
      <c r="B293" s="4" t="s">
        <v>1637</v>
      </c>
      <c r="C293" s="4" t="s">
        <v>2403</v>
      </c>
      <c r="D293" s="4" t="s">
        <v>2415</v>
      </c>
      <c r="E293" s="5">
        <v>45679</v>
      </c>
      <c r="F293" s="5">
        <v>45708</v>
      </c>
      <c r="G293" s="4" t="s">
        <v>961</v>
      </c>
      <c r="H293" s="4" t="s">
        <v>679</v>
      </c>
      <c r="I293" s="4" t="s">
        <v>2410</v>
      </c>
      <c r="J293" s="4" t="s">
        <v>962</v>
      </c>
      <c r="K293" s="4" t="s">
        <v>2411</v>
      </c>
      <c r="L293" s="4" t="s">
        <v>2412</v>
      </c>
      <c r="M293" s="12">
        <v>97042</v>
      </c>
      <c r="N293" s="4" t="s">
        <v>48</v>
      </c>
      <c r="O293" s="12">
        <v>97042</v>
      </c>
      <c r="P293" s="4" t="s">
        <v>48</v>
      </c>
      <c r="Q293" s="4" t="s">
        <v>683</v>
      </c>
      <c r="R293" s="4" t="s">
        <v>56</v>
      </c>
      <c r="X293" s="4" t="s">
        <v>57</v>
      </c>
      <c r="Z293" s="4" t="s">
        <v>57</v>
      </c>
      <c r="AA293" s="4" t="s">
        <v>2424</v>
      </c>
      <c r="AD293" s="4" t="s">
        <v>676</v>
      </c>
      <c r="AG293" s="5"/>
      <c r="AH293" s="4" t="s">
        <v>2408</v>
      </c>
      <c r="AJ293" s="4" t="s">
        <v>55</v>
      </c>
      <c r="AK293" s="117">
        <f>IF(N293="NTD",1,VLOOKUP(X293,'8.匯率'!O:Q,2,FALSE))</f>
        <v>1</v>
      </c>
      <c r="AL293" s="204">
        <f t="shared" si="4"/>
        <v>97042</v>
      </c>
      <c r="AM293" s="117" t="str">
        <f>VLOOKUP(AJ293,'關係企業(人)'!A:C,3,FALSE)</f>
        <v>緯穎科技服務股份有限公司</v>
      </c>
    </row>
    <row r="294" spans="1:39">
      <c r="A294" s="4" t="s">
        <v>47</v>
      </c>
      <c r="B294" s="4" t="s">
        <v>1638</v>
      </c>
      <c r="C294" s="4" t="s">
        <v>2403</v>
      </c>
      <c r="D294" s="4" t="s">
        <v>2415</v>
      </c>
      <c r="E294" s="5">
        <v>45679</v>
      </c>
      <c r="F294" s="5">
        <v>45708</v>
      </c>
      <c r="G294" s="4" t="s">
        <v>963</v>
      </c>
      <c r="H294" s="4" t="s">
        <v>679</v>
      </c>
      <c r="I294" s="4" t="s">
        <v>2410</v>
      </c>
      <c r="J294" s="4" t="s">
        <v>964</v>
      </c>
      <c r="K294" s="4" t="s">
        <v>2411</v>
      </c>
      <c r="L294" s="4" t="s">
        <v>2412</v>
      </c>
      <c r="M294" s="12">
        <v>133874</v>
      </c>
      <c r="N294" s="4" t="s">
        <v>48</v>
      </c>
      <c r="O294" s="12">
        <v>133874</v>
      </c>
      <c r="P294" s="4" t="s">
        <v>48</v>
      </c>
      <c r="Q294" s="4" t="s">
        <v>683</v>
      </c>
      <c r="R294" s="4" t="s">
        <v>56</v>
      </c>
      <c r="X294" s="4" t="s">
        <v>57</v>
      </c>
      <c r="Z294" s="4" t="s">
        <v>57</v>
      </c>
      <c r="AA294" s="4" t="s">
        <v>2424</v>
      </c>
      <c r="AD294" s="4" t="s">
        <v>676</v>
      </c>
      <c r="AG294" s="5"/>
      <c r="AH294" s="4" t="s">
        <v>2408</v>
      </c>
      <c r="AJ294" s="4" t="s">
        <v>55</v>
      </c>
      <c r="AK294" s="117">
        <f>IF(N294="NTD",1,VLOOKUP(X294,'8.匯率'!O:Q,2,FALSE))</f>
        <v>1</v>
      </c>
      <c r="AL294" s="204">
        <f t="shared" si="4"/>
        <v>133874</v>
      </c>
      <c r="AM294" s="117" t="str">
        <f>VLOOKUP(AJ294,'關係企業(人)'!A:C,3,FALSE)</f>
        <v>緯穎科技服務股份有限公司</v>
      </c>
    </row>
    <row r="295" spans="1:39">
      <c r="A295" s="4" t="s">
        <v>47</v>
      </c>
      <c r="B295" s="4" t="s">
        <v>1639</v>
      </c>
      <c r="C295" s="4" t="s">
        <v>2403</v>
      </c>
      <c r="D295" s="4" t="s">
        <v>2415</v>
      </c>
      <c r="E295" s="5">
        <v>45679</v>
      </c>
      <c r="F295" s="5">
        <v>45708</v>
      </c>
      <c r="G295" s="4" t="s">
        <v>965</v>
      </c>
      <c r="H295" s="4" t="s">
        <v>679</v>
      </c>
      <c r="I295" s="4" t="s">
        <v>2410</v>
      </c>
      <c r="J295" s="4" t="s">
        <v>966</v>
      </c>
      <c r="K295" s="4" t="s">
        <v>2411</v>
      </c>
      <c r="L295" s="4" t="s">
        <v>2412</v>
      </c>
      <c r="M295" s="12">
        <v>138000</v>
      </c>
      <c r="N295" s="4" t="s">
        <v>48</v>
      </c>
      <c r="O295" s="12">
        <v>138000</v>
      </c>
      <c r="P295" s="4" t="s">
        <v>48</v>
      </c>
      <c r="Q295" s="4" t="s">
        <v>683</v>
      </c>
      <c r="R295" s="4" t="s">
        <v>56</v>
      </c>
      <c r="X295" s="4" t="s">
        <v>57</v>
      </c>
      <c r="Z295" s="4" t="s">
        <v>57</v>
      </c>
      <c r="AA295" s="4" t="s">
        <v>2424</v>
      </c>
      <c r="AD295" s="4" t="s">
        <v>676</v>
      </c>
      <c r="AG295" s="5"/>
      <c r="AH295" s="4" t="s">
        <v>2408</v>
      </c>
      <c r="AJ295" s="4" t="s">
        <v>55</v>
      </c>
      <c r="AK295" s="117">
        <f>IF(N295="NTD",1,VLOOKUP(X295,'8.匯率'!O:Q,2,FALSE))</f>
        <v>1</v>
      </c>
      <c r="AL295" s="204">
        <f t="shared" si="4"/>
        <v>138000</v>
      </c>
      <c r="AM295" s="117" t="str">
        <f>VLOOKUP(AJ295,'關係企業(人)'!A:C,3,FALSE)</f>
        <v>緯穎科技服務股份有限公司</v>
      </c>
    </row>
    <row r="296" spans="1:39">
      <c r="A296" s="4" t="s">
        <v>47</v>
      </c>
      <c r="B296" s="4" t="s">
        <v>1640</v>
      </c>
      <c r="C296" s="4" t="s">
        <v>2403</v>
      </c>
      <c r="D296" s="4" t="s">
        <v>2415</v>
      </c>
      <c r="E296" s="5">
        <v>45679</v>
      </c>
      <c r="F296" s="5">
        <v>45708</v>
      </c>
      <c r="G296" s="4" t="s">
        <v>967</v>
      </c>
      <c r="H296" s="4" t="s">
        <v>679</v>
      </c>
      <c r="I296" s="4" t="s">
        <v>2410</v>
      </c>
      <c r="J296" s="4" t="s">
        <v>968</v>
      </c>
      <c r="K296" s="4" t="s">
        <v>2411</v>
      </c>
      <c r="L296" s="4" t="s">
        <v>2412</v>
      </c>
      <c r="M296" s="12">
        <v>103532</v>
      </c>
      <c r="N296" s="4" t="s">
        <v>48</v>
      </c>
      <c r="O296" s="12">
        <v>103532</v>
      </c>
      <c r="P296" s="4" t="s">
        <v>48</v>
      </c>
      <c r="Q296" s="4" t="s">
        <v>683</v>
      </c>
      <c r="R296" s="4" t="s">
        <v>56</v>
      </c>
      <c r="X296" s="4" t="s">
        <v>57</v>
      </c>
      <c r="Z296" s="4" t="s">
        <v>57</v>
      </c>
      <c r="AA296" s="4" t="s">
        <v>2424</v>
      </c>
      <c r="AD296" s="4" t="s">
        <v>676</v>
      </c>
      <c r="AG296" s="5"/>
      <c r="AH296" s="4" t="s">
        <v>2408</v>
      </c>
      <c r="AJ296" s="4" t="s">
        <v>55</v>
      </c>
      <c r="AK296" s="117">
        <f>IF(N296="NTD",1,VLOOKUP(X296,'8.匯率'!O:Q,2,FALSE))</f>
        <v>1</v>
      </c>
      <c r="AL296" s="204">
        <f t="shared" si="4"/>
        <v>103532</v>
      </c>
      <c r="AM296" s="117" t="str">
        <f>VLOOKUP(AJ296,'關係企業(人)'!A:C,3,FALSE)</f>
        <v>緯穎科技服務股份有限公司</v>
      </c>
    </row>
    <row r="297" spans="1:39">
      <c r="A297" s="4" t="s">
        <v>47</v>
      </c>
      <c r="B297" s="4" t="s">
        <v>1641</v>
      </c>
      <c r="C297" s="4" t="s">
        <v>2403</v>
      </c>
      <c r="D297" s="4" t="s">
        <v>2415</v>
      </c>
      <c r="E297" s="5">
        <v>45679</v>
      </c>
      <c r="F297" s="5">
        <v>45708</v>
      </c>
      <c r="G297" s="4" t="s">
        <v>969</v>
      </c>
      <c r="H297" s="4" t="s">
        <v>679</v>
      </c>
      <c r="I297" s="4" t="s">
        <v>2410</v>
      </c>
      <c r="J297" s="4" t="s">
        <v>970</v>
      </c>
      <c r="K297" s="4" t="s">
        <v>2411</v>
      </c>
      <c r="L297" s="4" t="s">
        <v>2412</v>
      </c>
      <c r="M297" s="12">
        <v>129886</v>
      </c>
      <c r="N297" s="4" t="s">
        <v>48</v>
      </c>
      <c r="O297" s="12">
        <v>129886</v>
      </c>
      <c r="P297" s="4" t="s">
        <v>48</v>
      </c>
      <c r="Q297" s="4" t="s">
        <v>683</v>
      </c>
      <c r="R297" s="4" t="s">
        <v>56</v>
      </c>
      <c r="X297" s="4" t="s">
        <v>57</v>
      </c>
      <c r="Z297" s="4" t="s">
        <v>57</v>
      </c>
      <c r="AA297" s="4" t="s">
        <v>2424</v>
      </c>
      <c r="AD297" s="4" t="s">
        <v>676</v>
      </c>
      <c r="AG297" s="5"/>
      <c r="AH297" s="4" t="s">
        <v>2408</v>
      </c>
      <c r="AJ297" s="4" t="s">
        <v>55</v>
      </c>
      <c r="AK297" s="117">
        <f>IF(N297="NTD",1,VLOOKUP(X297,'8.匯率'!O:Q,2,FALSE))</f>
        <v>1</v>
      </c>
      <c r="AL297" s="204">
        <f t="shared" si="4"/>
        <v>129886</v>
      </c>
      <c r="AM297" s="117" t="str">
        <f>VLOOKUP(AJ297,'關係企業(人)'!A:C,3,FALSE)</f>
        <v>緯穎科技服務股份有限公司</v>
      </c>
    </row>
    <row r="298" spans="1:39">
      <c r="A298" s="4" t="s">
        <v>47</v>
      </c>
      <c r="B298" s="4" t="s">
        <v>1642</v>
      </c>
      <c r="C298" s="4" t="s">
        <v>2403</v>
      </c>
      <c r="D298" s="4" t="s">
        <v>2415</v>
      </c>
      <c r="E298" s="5">
        <v>45679</v>
      </c>
      <c r="F298" s="5">
        <v>45708</v>
      </c>
      <c r="G298" s="4" t="s">
        <v>971</v>
      </c>
      <c r="H298" s="4" t="s">
        <v>679</v>
      </c>
      <c r="I298" s="4" t="s">
        <v>2410</v>
      </c>
      <c r="J298" s="4" t="s">
        <v>972</v>
      </c>
      <c r="K298" s="4" t="s">
        <v>2411</v>
      </c>
      <c r="L298" s="4" t="s">
        <v>2412</v>
      </c>
      <c r="M298" s="12">
        <v>110000</v>
      </c>
      <c r="N298" s="4" t="s">
        <v>48</v>
      </c>
      <c r="O298" s="12">
        <v>110000</v>
      </c>
      <c r="P298" s="4" t="s">
        <v>48</v>
      </c>
      <c r="Q298" s="4" t="s">
        <v>683</v>
      </c>
      <c r="R298" s="4" t="s">
        <v>56</v>
      </c>
      <c r="X298" s="4" t="s">
        <v>57</v>
      </c>
      <c r="Z298" s="4" t="s">
        <v>57</v>
      </c>
      <c r="AA298" s="4" t="s">
        <v>2424</v>
      </c>
      <c r="AD298" s="4" t="s">
        <v>676</v>
      </c>
      <c r="AG298" s="5"/>
      <c r="AH298" s="4" t="s">
        <v>2408</v>
      </c>
      <c r="AJ298" s="4" t="s">
        <v>55</v>
      </c>
      <c r="AK298" s="117">
        <f>IF(N298="NTD",1,VLOOKUP(X298,'8.匯率'!O:Q,2,FALSE))</f>
        <v>1</v>
      </c>
      <c r="AL298" s="204">
        <f t="shared" si="4"/>
        <v>110000</v>
      </c>
      <c r="AM298" s="117" t="str">
        <f>VLOOKUP(AJ298,'關係企業(人)'!A:C,3,FALSE)</f>
        <v>緯穎科技服務股份有限公司</v>
      </c>
    </row>
    <row r="299" spans="1:39">
      <c r="A299" s="4" t="s">
        <v>47</v>
      </c>
      <c r="B299" s="4" t="s">
        <v>1643</v>
      </c>
      <c r="C299" s="4" t="s">
        <v>2403</v>
      </c>
      <c r="D299" s="4" t="s">
        <v>2415</v>
      </c>
      <c r="E299" s="5">
        <v>45679</v>
      </c>
      <c r="F299" s="5">
        <v>45708</v>
      </c>
      <c r="G299" s="4" t="s">
        <v>973</v>
      </c>
      <c r="H299" s="4" t="s">
        <v>679</v>
      </c>
      <c r="I299" s="4" t="s">
        <v>2410</v>
      </c>
      <c r="J299" s="4" t="s">
        <v>974</v>
      </c>
      <c r="K299" s="4" t="s">
        <v>2411</v>
      </c>
      <c r="L299" s="4" t="s">
        <v>2412</v>
      </c>
      <c r="M299" s="12">
        <v>107569</v>
      </c>
      <c r="N299" s="4" t="s">
        <v>48</v>
      </c>
      <c r="O299" s="12">
        <v>107569</v>
      </c>
      <c r="P299" s="4" t="s">
        <v>48</v>
      </c>
      <c r="Q299" s="4" t="s">
        <v>683</v>
      </c>
      <c r="R299" s="4" t="s">
        <v>56</v>
      </c>
      <c r="X299" s="4" t="s">
        <v>57</v>
      </c>
      <c r="Z299" s="4" t="s">
        <v>57</v>
      </c>
      <c r="AA299" s="4" t="s">
        <v>2424</v>
      </c>
      <c r="AD299" s="4" t="s">
        <v>676</v>
      </c>
      <c r="AG299" s="5"/>
      <c r="AH299" s="4" t="s">
        <v>2408</v>
      </c>
      <c r="AJ299" s="4" t="s">
        <v>55</v>
      </c>
      <c r="AK299" s="117">
        <f>IF(N299="NTD",1,VLOOKUP(X299,'8.匯率'!O:Q,2,FALSE))</f>
        <v>1</v>
      </c>
      <c r="AL299" s="204">
        <f t="shared" si="4"/>
        <v>107569</v>
      </c>
      <c r="AM299" s="117" t="str">
        <f>VLOOKUP(AJ299,'關係企業(人)'!A:C,3,FALSE)</f>
        <v>緯穎科技服務股份有限公司</v>
      </c>
    </row>
    <row r="300" spans="1:39">
      <c r="A300" s="4" t="s">
        <v>47</v>
      </c>
      <c r="B300" s="4" t="s">
        <v>1644</v>
      </c>
      <c r="C300" s="4" t="s">
        <v>2403</v>
      </c>
      <c r="D300" s="4" t="s">
        <v>2415</v>
      </c>
      <c r="E300" s="5">
        <v>45679</v>
      </c>
      <c r="F300" s="5">
        <v>45708</v>
      </c>
      <c r="G300" s="4" t="s">
        <v>975</v>
      </c>
      <c r="H300" s="4" t="s">
        <v>679</v>
      </c>
      <c r="I300" s="4" t="s">
        <v>2410</v>
      </c>
      <c r="J300" s="4" t="s">
        <v>976</v>
      </c>
      <c r="K300" s="4" t="s">
        <v>2411</v>
      </c>
      <c r="L300" s="4" t="s">
        <v>2412</v>
      </c>
      <c r="M300" s="12">
        <v>138000</v>
      </c>
      <c r="N300" s="4" t="s">
        <v>48</v>
      </c>
      <c r="O300" s="12">
        <v>138000</v>
      </c>
      <c r="P300" s="4" t="s">
        <v>48</v>
      </c>
      <c r="Q300" s="4" t="s">
        <v>683</v>
      </c>
      <c r="R300" s="4" t="s">
        <v>56</v>
      </c>
      <c r="X300" s="4" t="s">
        <v>57</v>
      </c>
      <c r="Z300" s="4" t="s">
        <v>57</v>
      </c>
      <c r="AA300" s="4" t="s">
        <v>2424</v>
      </c>
      <c r="AD300" s="4" t="s">
        <v>676</v>
      </c>
      <c r="AG300" s="5"/>
      <c r="AH300" s="4" t="s">
        <v>2408</v>
      </c>
      <c r="AJ300" s="4" t="s">
        <v>55</v>
      </c>
      <c r="AK300" s="117">
        <f>IF(N300="NTD",1,VLOOKUP(X300,'8.匯率'!O:Q,2,FALSE))</f>
        <v>1</v>
      </c>
      <c r="AL300" s="204">
        <f t="shared" si="4"/>
        <v>138000</v>
      </c>
      <c r="AM300" s="117" t="str">
        <f>VLOOKUP(AJ300,'關係企業(人)'!A:C,3,FALSE)</f>
        <v>緯穎科技服務股份有限公司</v>
      </c>
    </row>
    <row r="301" spans="1:39">
      <c r="A301" s="4" t="s">
        <v>47</v>
      </c>
      <c r="B301" s="4" t="s">
        <v>1645</v>
      </c>
      <c r="C301" s="4" t="s">
        <v>2403</v>
      </c>
      <c r="D301" s="4" t="s">
        <v>2415</v>
      </c>
      <c r="E301" s="5">
        <v>45679</v>
      </c>
      <c r="F301" s="5">
        <v>45708</v>
      </c>
      <c r="G301" s="4" t="s">
        <v>693</v>
      </c>
      <c r="H301" s="4" t="s">
        <v>679</v>
      </c>
      <c r="I301" s="4" t="s">
        <v>2410</v>
      </c>
      <c r="J301" s="4" t="s">
        <v>977</v>
      </c>
      <c r="K301" s="4" t="s">
        <v>2411</v>
      </c>
      <c r="L301" s="4" t="s">
        <v>2412</v>
      </c>
      <c r="M301" s="12">
        <v>129886</v>
      </c>
      <c r="N301" s="4" t="s">
        <v>48</v>
      </c>
      <c r="O301" s="12">
        <v>129886</v>
      </c>
      <c r="P301" s="4" t="s">
        <v>48</v>
      </c>
      <c r="Q301" s="4" t="s">
        <v>683</v>
      </c>
      <c r="R301" s="4" t="s">
        <v>56</v>
      </c>
      <c r="X301" s="4" t="s">
        <v>57</v>
      </c>
      <c r="Z301" s="4" t="s">
        <v>57</v>
      </c>
      <c r="AA301" s="4" t="s">
        <v>2424</v>
      </c>
      <c r="AD301" s="4" t="s">
        <v>676</v>
      </c>
      <c r="AG301" s="5"/>
      <c r="AH301" s="4" t="s">
        <v>2408</v>
      </c>
      <c r="AJ301" s="4" t="s">
        <v>55</v>
      </c>
      <c r="AK301" s="117">
        <f>IF(N301="NTD",1,VLOOKUP(X301,'8.匯率'!O:Q,2,FALSE))</f>
        <v>1</v>
      </c>
      <c r="AL301" s="204">
        <f t="shared" si="4"/>
        <v>129886</v>
      </c>
      <c r="AM301" s="117" t="str">
        <f>VLOOKUP(AJ301,'關係企業(人)'!A:C,3,FALSE)</f>
        <v>緯穎科技服務股份有限公司</v>
      </c>
    </row>
    <row r="302" spans="1:39">
      <c r="A302" s="4" t="s">
        <v>47</v>
      </c>
      <c r="B302" s="4" t="s">
        <v>1646</v>
      </c>
      <c r="C302" s="4" t="s">
        <v>2403</v>
      </c>
      <c r="D302" s="4" t="s">
        <v>2415</v>
      </c>
      <c r="E302" s="5">
        <v>45679</v>
      </c>
      <c r="F302" s="5">
        <v>45708</v>
      </c>
      <c r="G302" s="4" t="s">
        <v>978</v>
      </c>
      <c r="H302" s="4" t="s">
        <v>679</v>
      </c>
      <c r="I302" s="4" t="s">
        <v>2410</v>
      </c>
      <c r="J302" s="4" t="s">
        <v>979</v>
      </c>
      <c r="K302" s="4" t="s">
        <v>2411</v>
      </c>
      <c r="L302" s="4" t="s">
        <v>2412</v>
      </c>
      <c r="M302" s="12">
        <v>110000</v>
      </c>
      <c r="N302" s="4" t="s">
        <v>48</v>
      </c>
      <c r="O302" s="12">
        <v>110000</v>
      </c>
      <c r="P302" s="4" t="s">
        <v>48</v>
      </c>
      <c r="Q302" s="4" t="s">
        <v>683</v>
      </c>
      <c r="R302" s="4" t="s">
        <v>56</v>
      </c>
      <c r="X302" s="4" t="s">
        <v>57</v>
      </c>
      <c r="Z302" s="4" t="s">
        <v>57</v>
      </c>
      <c r="AA302" s="4" t="s">
        <v>2424</v>
      </c>
      <c r="AD302" s="4" t="s">
        <v>676</v>
      </c>
      <c r="AG302" s="5"/>
      <c r="AH302" s="4" t="s">
        <v>2408</v>
      </c>
      <c r="AJ302" s="4" t="s">
        <v>55</v>
      </c>
      <c r="AK302" s="117">
        <f>IF(N302="NTD",1,VLOOKUP(X302,'8.匯率'!O:Q,2,FALSE))</f>
        <v>1</v>
      </c>
      <c r="AL302" s="204">
        <f t="shared" si="4"/>
        <v>110000</v>
      </c>
      <c r="AM302" s="117" t="str">
        <f>VLOOKUP(AJ302,'關係企業(人)'!A:C,3,FALSE)</f>
        <v>緯穎科技服務股份有限公司</v>
      </c>
    </row>
    <row r="303" spans="1:39">
      <c r="A303" s="4" t="s">
        <v>47</v>
      </c>
      <c r="B303" s="4" t="s">
        <v>1647</v>
      </c>
      <c r="C303" s="4" t="s">
        <v>2403</v>
      </c>
      <c r="D303" s="4" t="s">
        <v>2415</v>
      </c>
      <c r="E303" s="5">
        <v>45679</v>
      </c>
      <c r="F303" s="5">
        <v>45708</v>
      </c>
      <c r="G303" s="4" t="s">
        <v>980</v>
      </c>
      <c r="H303" s="4" t="s">
        <v>679</v>
      </c>
      <c r="I303" s="4" t="s">
        <v>2410</v>
      </c>
      <c r="J303" s="4" t="s">
        <v>981</v>
      </c>
      <c r="K303" s="4" t="s">
        <v>2411</v>
      </c>
      <c r="L303" s="4" t="s">
        <v>2412</v>
      </c>
      <c r="M303" s="12">
        <v>89414</v>
      </c>
      <c r="N303" s="4" t="s">
        <v>48</v>
      </c>
      <c r="O303" s="12">
        <v>89414</v>
      </c>
      <c r="P303" s="4" t="s">
        <v>48</v>
      </c>
      <c r="Q303" s="4" t="s">
        <v>683</v>
      </c>
      <c r="R303" s="4" t="s">
        <v>56</v>
      </c>
      <c r="X303" s="4" t="s">
        <v>57</v>
      </c>
      <c r="Z303" s="4" t="s">
        <v>57</v>
      </c>
      <c r="AA303" s="4" t="s">
        <v>2424</v>
      </c>
      <c r="AD303" s="4" t="s">
        <v>676</v>
      </c>
      <c r="AG303" s="5"/>
      <c r="AH303" s="4" t="s">
        <v>2408</v>
      </c>
      <c r="AJ303" s="4" t="s">
        <v>55</v>
      </c>
      <c r="AK303" s="117">
        <f>IF(N303="NTD",1,VLOOKUP(X303,'8.匯率'!O:Q,2,FALSE))</f>
        <v>1</v>
      </c>
      <c r="AL303" s="204">
        <f t="shared" si="4"/>
        <v>89414</v>
      </c>
      <c r="AM303" s="117" t="str">
        <f>VLOOKUP(AJ303,'關係企業(人)'!A:C,3,FALSE)</f>
        <v>緯穎科技服務股份有限公司</v>
      </c>
    </row>
    <row r="304" spans="1:39">
      <c r="A304" s="4" t="s">
        <v>47</v>
      </c>
      <c r="B304" s="4" t="s">
        <v>1648</v>
      </c>
      <c r="C304" s="4" t="s">
        <v>2403</v>
      </c>
      <c r="D304" s="4" t="s">
        <v>2415</v>
      </c>
      <c r="E304" s="5">
        <v>45679</v>
      </c>
      <c r="F304" s="5">
        <v>45708</v>
      </c>
      <c r="G304" s="4" t="s">
        <v>982</v>
      </c>
      <c r="H304" s="4" t="s">
        <v>679</v>
      </c>
      <c r="I304" s="4" t="s">
        <v>2410</v>
      </c>
      <c r="J304" s="4" t="s">
        <v>983</v>
      </c>
      <c r="K304" s="4" t="s">
        <v>2411</v>
      </c>
      <c r="L304" s="4" t="s">
        <v>2412</v>
      </c>
      <c r="M304" s="12">
        <v>138000</v>
      </c>
      <c r="N304" s="4" t="s">
        <v>48</v>
      </c>
      <c r="O304" s="12">
        <v>138000</v>
      </c>
      <c r="P304" s="4" t="s">
        <v>48</v>
      </c>
      <c r="Q304" s="4" t="s">
        <v>683</v>
      </c>
      <c r="R304" s="4" t="s">
        <v>56</v>
      </c>
      <c r="X304" s="4" t="s">
        <v>57</v>
      </c>
      <c r="Z304" s="4" t="s">
        <v>57</v>
      </c>
      <c r="AA304" s="4" t="s">
        <v>2424</v>
      </c>
      <c r="AD304" s="4" t="s">
        <v>676</v>
      </c>
      <c r="AG304" s="5"/>
      <c r="AH304" s="4" t="s">
        <v>2408</v>
      </c>
      <c r="AJ304" s="4" t="s">
        <v>55</v>
      </c>
      <c r="AK304" s="117">
        <f>IF(N304="NTD",1,VLOOKUP(X304,'8.匯率'!O:Q,2,FALSE))</f>
        <v>1</v>
      </c>
      <c r="AL304" s="204">
        <f t="shared" si="4"/>
        <v>138000</v>
      </c>
      <c r="AM304" s="117" t="str">
        <f>VLOOKUP(AJ304,'關係企業(人)'!A:C,3,FALSE)</f>
        <v>緯穎科技服務股份有限公司</v>
      </c>
    </row>
    <row r="305" spans="1:39">
      <c r="A305" s="4" t="s">
        <v>47</v>
      </c>
      <c r="B305" s="4" t="s">
        <v>1649</v>
      </c>
      <c r="C305" s="4" t="s">
        <v>2403</v>
      </c>
      <c r="D305" s="4" t="s">
        <v>2415</v>
      </c>
      <c r="E305" s="5">
        <v>45679</v>
      </c>
      <c r="F305" s="5">
        <v>45708</v>
      </c>
      <c r="G305" s="4" t="s">
        <v>984</v>
      </c>
      <c r="H305" s="4" t="s">
        <v>679</v>
      </c>
      <c r="I305" s="4" t="s">
        <v>2410</v>
      </c>
      <c r="J305" s="4" t="s">
        <v>985</v>
      </c>
      <c r="K305" s="4" t="s">
        <v>2411</v>
      </c>
      <c r="L305" s="4" t="s">
        <v>2412</v>
      </c>
      <c r="M305" s="12">
        <v>155000</v>
      </c>
      <c r="N305" s="4" t="s">
        <v>48</v>
      </c>
      <c r="O305" s="12">
        <v>155000</v>
      </c>
      <c r="P305" s="4" t="s">
        <v>48</v>
      </c>
      <c r="Q305" s="4" t="s">
        <v>683</v>
      </c>
      <c r="R305" s="4" t="s">
        <v>56</v>
      </c>
      <c r="X305" s="4" t="s">
        <v>57</v>
      </c>
      <c r="Z305" s="4" t="s">
        <v>57</v>
      </c>
      <c r="AA305" s="4" t="s">
        <v>2424</v>
      </c>
      <c r="AD305" s="4" t="s">
        <v>676</v>
      </c>
      <c r="AG305" s="5"/>
      <c r="AH305" s="4" t="s">
        <v>2408</v>
      </c>
      <c r="AJ305" s="4" t="s">
        <v>55</v>
      </c>
      <c r="AK305" s="117">
        <f>IF(N305="NTD",1,VLOOKUP(X305,'8.匯率'!O:Q,2,FALSE))</f>
        <v>1</v>
      </c>
      <c r="AL305" s="204">
        <f t="shared" si="4"/>
        <v>155000</v>
      </c>
      <c r="AM305" s="117" t="str">
        <f>VLOOKUP(AJ305,'關係企業(人)'!A:C,3,FALSE)</f>
        <v>緯穎科技服務股份有限公司</v>
      </c>
    </row>
    <row r="306" spans="1:39">
      <c r="A306" s="4" t="s">
        <v>47</v>
      </c>
      <c r="B306" s="4" t="s">
        <v>1650</v>
      </c>
      <c r="C306" s="4" t="s">
        <v>2403</v>
      </c>
      <c r="D306" s="4" t="s">
        <v>2415</v>
      </c>
      <c r="E306" s="5">
        <v>45679</v>
      </c>
      <c r="F306" s="5">
        <v>45708</v>
      </c>
      <c r="G306" s="4" t="s">
        <v>986</v>
      </c>
      <c r="H306" s="4" t="s">
        <v>679</v>
      </c>
      <c r="I306" s="4" t="s">
        <v>2410</v>
      </c>
      <c r="J306" s="4" t="s">
        <v>987</v>
      </c>
      <c r="K306" s="4" t="s">
        <v>2411</v>
      </c>
      <c r="L306" s="4" t="s">
        <v>2412</v>
      </c>
      <c r="M306" s="12">
        <v>138000</v>
      </c>
      <c r="N306" s="4" t="s">
        <v>48</v>
      </c>
      <c r="O306" s="12">
        <v>138000</v>
      </c>
      <c r="P306" s="4" t="s">
        <v>48</v>
      </c>
      <c r="Q306" s="4" t="s">
        <v>683</v>
      </c>
      <c r="R306" s="4" t="s">
        <v>56</v>
      </c>
      <c r="X306" s="4" t="s">
        <v>57</v>
      </c>
      <c r="Z306" s="4" t="s">
        <v>57</v>
      </c>
      <c r="AA306" s="4" t="s">
        <v>2424</v>
      </c>
      <c r="AD306" s="4" t="s">
        <v>676</v>
      </c>
      <c r="AG306" s="5"/>
      <c r="AH306" s="4" t="s">
        <v>2408</v>
      </c>
      <c r="AJ306" s="4" t="s">
        <v>55</v>
      </c>
      <c r="AK306" s="117">
        <f>IF(N306="NTD",1,VLOOKUP(X306,'8.匯率'!O:Q,2,FALSE))</f>
        <v>1</v>
      </c>
      <c r="AL306" s="204">
        <f t="shared" si="4"/>
        <v>138000</v>
      </c>
      <c r="AM306" s="117" t="str">
        <f>VLOOKUP(AJ306,'關係企業(人)'!A:C,3,FALSE)</f>
        <v>緯穎科技服務股份有限公司</v>
      </c>
    </row>
    <row r="307" spans="1:39">
      <c r="A307" s="4" t="s">
        <v>47</v>
      </c>
      <c r="B307" s="4" t="s">
        <v>1651</v>
      </c>
      <c r="C307" s="4" t="s">
        <v>2403</v>
      </c>
      <c r="D307" s="4" t="s">
        <v>2415</v>
      </c>
      <c r="E307" s="5">
        <v>45679</v>
      </c>
      <c r="F307" s="5">
        <v>45708</v>
      </c>
      <c r="G307" s="4" t="s">
        <v>988</v>
      </c>
      <c r="H307" s="4" t="s">
        <v>679</v>
      </c>
      <c r="I307" s="4" t="s">
        <v>2410</v>
      </c>
      <c r="J307" s="4" t="s">
        <v>989</v>
      </c>
      <c r="K307" s="4" t="s">
        <v>2411</v>
      </c>
      <c r="L307" s="4" t="s">
        <v>2412</v>
      </c>
      <c r="M307" s="12">
        <v>58830</v>
      </c>
      <c r="N307" s="4" t="s">
        <v>48</v>
      </c>
      <c r="O307" s="12">
        <v>58830</v>
      </c>
      <c r="P307" s="4" t="s">
        <v>48</v>
      </c>
      <c r="Q307" s="4" t="s">
        <v>683</v>
      </c>
      <c r="R307" s="4" t="s">
        <v>56</v>
      </c>
      <c r="X307" s="4" t="s">
        <v>57</v>
      </c>
      <c r="Z307" s="4" t="s">
        <v>57</v>
      </c>
      <c r="AA307" s="4" t="s">
        <v>2424</v>
      </c>
      <c r="AD307" s="4" t="s">
        <v>676</v>
      </c>
      <c r="AG307" s="5"/>
      <c r="AH307" s="4" t="s">
        <v>2408</v>
      </c>
      <c r="AJ307" s="4" t="s">
        <v>55</v>
      </c>
      <c r="AK307" s="117">
        <f>IF(N307="NTD",1,VLOOKUP(X307,'8.匯率'!O:Q,2,FALSE))</f>
        <v>1</v>
      </c>
      <c r="AL307" s="204">
        <f t="shared" si="4"/>
        <v>58830</v>
      </c>
      <c r="AM307" s="117" t="str">
        <f>VLOOKUP(AJ307,'關係企業(人)'!A:C,3,FALSE)</f>
        <v>緯穎科技服務股份有限公司</v>
      </c>
    </row>
    <row r="308" spans="1:39">
      <c r="A308" s="4" t="s">
        <v>47</v>
      </c>
      <c r="B308" s="4" t="s">
        <v>1530</v>
      </c>
      <c r="C308" s="4" t="s">
        <v>2403</v>
      </c>
      <c r="D308" s="4" t="s">
        <v>2415</v>
      </c>
      <c r="E308" s="5">
        <v>45679</v>
      </c>
      <c r="F308" s="5">
        <v>45709</v>
      </c>
      <c r="G308" s="4" t="s">
        <v>1006</v>
      </c>
      <c r="H308" s="4" t="s">
        <v>679</v>
      </c>
      <c r="I308" s="4" t="s">
        <v>2410</v>
      </c>
      <c r="J308" s="4" t="s">
        <v>1007</v>
      </c>
      <c r="K308" s="4" t="s">
        <v>2411</v>
      </c>
      <c r="L308" s="4" t="s">
        <v>2412</v>
      </c>
      <c r="M308" s="12">
        <v>155000</v>
      </c>
      <c r="N308" s="4" t="s">
        <v>48</v>
      </c>
      <c r="O308" s="12">
        <v>155000</v>
      </c>
      <c r="P308" s="4" t="s">
        <v>48</v>
      </c>
      <c r="Q308" s="4" t="s">
        <v>680</v>
      </c>
      <c r="R308" s="4" t="s">
        <v>698</v>
      </c>
      <c r="X308" s="4" t="s">
        <v>50</v>
      </c>
      <c r="Z308" s="4" t="s">
        <v>50</v>
      </c>
      <c r="AA308" s="4" t="s">
        <v>2419</v>
      </c>
      <c r="AD308" s="4" t="s">
        <v>676</v>
      </c>
      <c r="AG308" s="5"/>
      <c r="AH308" s="4" t="s">
        <v>2408</v>
      </c>
      <c r="AJ308" s="4" t="s">
        <v>38</v>
      </c>
      <c r="AK308" s="117">
        <f>IF(N308="NTD",1,VLOOKUP(X308,'8.匯率'!O:Q,2,FALSE))</f>
        <v>1</v>
      </c>
      <c r="AL308" s="204">
        <f t="shared" si="4"/>
        <v>155000</v>
      </c>
      <c r="AM308" s="117" t="str">
        <f>VLOOKUP(AJ308,'關係企業(人)'!A:C,3,FALSE)</f>
        <v>緯創資通股份有限公司</v>
      </c>
    </row>
    <row r="309" spans="1:39">
      <c r="A309" s="4" t="s">
        <v>47</v>
      </c>
      <c r="B309" s="4" t="s">
        <v>1531</v>
      </c>
      <c r="C309" s="4" t="s">
        <v>2403</v>
      </c>
      <c r="D309" s="4" t="s">
        <v>2415</v>
      </c>
      <c r="E309" s="5">
        <v>45679</v>
      </c>
      <c r="F309" s="5">
        <v>45709</v>
      </c>
      <c r="G309" s="4" t="s">
        <v>1008</v>
      </c>
      <c r="H309" s="4" t="s">
        <v>679</v>
      </c>
      <c r="I309" s="4" t="s">
        <v>2410</v>
      </c>
      <c r="J309" s="4" t="s">
        <v>1009</v>
      </c>
      <c r="K309" s="4" t="s">
        <v>2411</v>
      </c>
      <c r="L309" s="4" t="s">
        <v>2412</v>
      </c>
      <c r="M309" s="12">
        <v>109415</v>
      </c>
      <c r="N309" s="4" t="s">
        <v>48</v>
      </c>
      <c r="O309" s="12">
        <v>109415</v>
      </c>
      <c r="P309" s="4" t="s">
        <v>48</v>
      </c>
      <c r="Q309" s="4" t="s">
        <v>680</v>
      </c>
      <c r="R309" s="4" t="s">
        <v>698</v>
      </c>
      <c r="X309" s="4" t="s">
        <v>50</v>
      </c>
      <c r="Z309" s="4" t="s">
        <v>50</v>
      </c>
      <c r="AA309" s="4" t="s">
        <v>2419</v>
      </c>
      <c r="AD309" s="4" t="s">
        <v>676</v>
      </c>
      <c r="AG309" s="5"/>
      <c r="AH309" s="4" t="s">
        <v>2408</v>
      </c>
      <c r="AJ309" s="4" t="s">
        <v>38</v>
      </c>
      <c r="AK309" s="117">
        <f>IF(N309="NTD",1,VLOOKUP(X309,'8.匯率'!O:Q,2,FALSE))</f>
        <v>1</v>
      </c>
      <c r="AL309" s="204">
        <f t="shared" si="4"/>
        <v>109415</v>
      </c>
      <c r="AM309" s="117" t="str">
        <f>VLOOKUP(AJ309,'關係企業(人)'!A:C,3,FALSE)</f>
        <v>緯創資通股份有限公司</v>
      </c>
    </row>
    <row r="310" spans="1:39">
      <c r="A310" s="4" t="s">
        <v>47</v>
      </c>
      <c r="B310" s="4" t="s">
        <v>1532</v>
      </c>
      <c r="C310" s="4" t="s">
        <v>2403</v>
      </c>
      <c r="D310" s="4" t="s">
        <v>2415</v>
      </c>
      <c r="E310" s="5">
        <v>45679</v>
      </c>
      <c r="F310" s="5">
        <v>45709</v>
      </c>
      <c r="G310" s="4" t="s">
        <v>1010</v>
      </c>
      <c r="H310" s="4" t="s">
        <v>679</v>
      </c>
      <c r="I310" s="4" t="s">
        <v>2410</v>
      </c>
      <c r="J310" s="4" t="s">
        <v>1011</v>
      </c>
      <c r="K310" s="4" t="s">
        <v>2411</v>
      </c>
      <c r="L310" s="4" t="s">
        <v>2412</v>
      </c>
      <c r="M310" s="12">
        <v>138000</v>
      </c>
      <c r="N310" s="4" t="s">
        <v>48</v>
      </c>
      <c r="O310" s="12">
        <v>138000</v>
      </c>
      <c r="P310" s="4" t="s">
        <v>48</v>
      </c>
      <c r="Q310" s="4" t="s">
        <v>680</v>
      </c>
      <c r="R310" s="4" t="s">
        <v>698</v>
      </c>
      <c r="X310" s="4" t="s">
        <v>50</v>
      </c>
      <c r="Z310" s="4" t="s">
        <v>50</v>
      </c>
      <c r="AA310" s="4" t="s">
        <v>2419</v>
      </c>
      <c r="AD310" s="4" t="s">
        <v>676</v>
      </c>
      <c r="AG310" s="5"/>
      <c r="AH310" s="4" t="s">
        <v>2408</v>
      </c>
      <c r="AJ310" s="4" t="s">
        <v>38</v>
      </c>
      <c r="AK310" s="117">
        <f>IF(N310="NTD",1,VLOOKUP(X310,'8.匯率'!O:Q,2,FALSE))</f>
        <v>1</v>
      </c>
      <c r="AL310" s="204">
        <f t="shared" si="4"/>
        <v>138000</v>
      </c>
      <c r="AM310" s="117" t="str">
        <f>VLOOKUP(AJ310,'關係企業(人)'!A:C,3,FALSE)</f>
        <v>緯創資通股份有限公司</v>
      </c>
    </row>
    <row r="311" spans="1:39">
      <c r="A311" s="4" t="s">
        <v>47</v>
      </c>
      <c r="B311" s="4" t="s">
        <v>1533</v>
      </c>
      <c r="C311" s="4" t="s">
        <v>2403</v>
      </c>
      <c r="D311" s="4" t="s">
        <v>2415</v>
      </c>
      <c r="E311" s="5">
        <v>45679</v>
      </c>
      <c r="F311" s="5">
        <v>45709</v>
      </c>
      <c r="G311" s="4" t="s">
        <v>1012</v>
      </c>
      <c r="H311" s="4" t="s">
        <v>679</v>
      </c>
      <c r="I311" s="4" t="s">
        <v>2410</v>
      </c>
      <c r="J311" s="4" t="s">
        <v>1013</v>
      </c>
      <c r="K311" s="4" t="s">
        <v>2411</v>
      </c>
      <c r="L311" s="4" t="s">
        <v>2412</v>
      </c>
      <c r="M311" s="12">
        <v>167534</v>
      </c>
      <c r="N311" s="4" t="s">
        <v>48</v>
      </c>
      <c r="O311" s="12">
        <v>167534</v>
      </c>
      <c r="P311" s="4" t="s">
        <v>48</v>
      </c>
      <c r="Q311" s="4" t="s">
        <v>680</v>
      </c>
      <c r="R311" s="4" t="s">
        <v>698</v>
      </c>
      <c r="X311" s="4" t="s">
        <v>50</v>
      </c>
      <c r="Z311" s="4" t="s">
        <v>50</v>
      </c>
      <c r="AA311" s="4" t="s">
        <v>2419</v>
      </c>
      <c r="AD311" s="4" t="s">
        <v>676</v>
      </c>
      <c r="AG311" s="5"/>
      <c r="AH311" s="4" t="s">
        <v>2408</v>
      </c>
      <c r="AJ311" s="4" t="s">
        <v>38</v>
      </c>
      <c r="AK311" s="117">
        <f>IF(N311="NTD",1,VLOOKUP(X311,'8.匯率'!O:Q,2,FALSE))</f>
        <v>1</v>
      </c>
      <c r="AL311" s="204">
        <f t="shared" si="4"/>
        <v>167534</v>
      </c>
      <c r="AM311" s="117" t="str">
        <f>VLOOKUP(AJ311,'關係企業(人)'!A:C,3,FALSE)</f>
        <v>緯創資通股份有限公司</v>
      </c>
    </row>
    <row r="312" spans="1:39">
      <c r="A312" s="4" t="s">
        <v>47</v>
      </c>
      <c r="B312" s="4" t="s">
        <v>1534</v>
      </c>
      <c r="C312" s="4" t="s">
        <v>2403</v>
      </c>
      <c r="D312" s="4" t="s">
        <v>2415</v>
      </c>
      <c r="E312" s="5">
        <v>45679</v>
      </c>
      <c r="F312" s="5">
        <v>45709</v>
      </c>
      <c r="G312" s="4" t="s">
        <v>1014</v>
      </c>
      <c r="H312" s="4" t="s">
        <v>679</v>
      </c>
      <c r="I312" s="4" t="s">
        <v>2410</v>
      </c>
      <c r="J312" s="4" t="s">
        <v>1015</v>
      </c>
      <c r="K312" s="4" t="s">
        <v>2411</v>
      </c>
      <c r="L312" s="4" t="s">
        <v>2412</v>
      </c>
      <c r="M312" s="12">
        <v>155000</v>
      </c>
      <c r="N312" s="4" t="s">
        <v>48</v>
      </c>
      <c r="O312" s="12">
        <v>155000</v>
      </c>
      <c r="P312" s="4" t="s">
        <v>48</v>
      </c>
      <c r="Q312" s="4" t="s">
        <v>680</v>
      </c>
      <c r="R312" s="4" t="s">
        <v>698</v>
      </c>
      <c r="X312" s="4" t="s">
        <v>50</v>
      </c>
      <c r="Z312" s="4" t="s">
        <v>50</v>
      </c>
      <c r="AA312" s="4" t="s">
        <v>2419</v>
      </c>
      <c r="AD312" s="4" t="s">
        <v>676</v>
      </c>
      <c r="AG312" s="5"/>
      <c r="AH312" s="4" t="s">
        <v>2408</v>
      </c>
      <c r="AJ312" s="4" t="s">
        <v>38</v>
      </c>
      <c r="AK312" s="117">
        <f>IF(N312="NTD",1,VLOOKUP(X312,'8.匯率'!O:Q,2,FALSE))</f>
        <v>1</v>
      </c>
      <c r="AL312" s="204">
        <f t="shared" si="4"/>
        <v>155000</v>
      </c>
      <c r="AM312" s="117" t="str">
        <f>VLOOKUP(AJ312,'關係企業(人)'!A:C,3,FALSE)</f>
        <v>緯創資通股份有限公司</v>
      </c>
    </row>
    <row r="313" spans="1:39">
      <c r="A313" s="4" t="s">
        <v>47</v>
      </c>
      <c r="B313" s="4" t="s">
        <v>1535</v>
      </c>
      <c r="C313" s="4" t="s">
        <v>2403</v>
      </c>
      <c r="D313" s="4" t="s">
        <v>2415</v>
      </c>
      <c r="E313" s="5">
        <v>45679</v>
      </c>
      <c r="F313" s="5">
        <v>45709</v>
      </c>
      <c r="G313" s="4" t="s">
        <v>1016</v>
      </c>
      <c r="H313" s="4" t="s">
        <v>679</v>
      </c>
      <c r="I313" s="4" t="s">
        <v>2410</v>
      </c>
      <c r="J313" s="4" t="s">
        <v>1017</v>
      </c>
      <c r="K313" s="4" t="s">
        <v>2411</v>
      </c>
      <c r="L313" s="4" t="s">
        <v>2412</v>
      </c>
      <c r="M313" s="12">
        <v>178000</v>
      </c>
      <c r="N313" s="4" t="s">
        <v>48</v>
      </c>
      <c r="O313" s="12">
        <v>178000</v>
      </c>
      <c r="P313" s="4" t="s">
        <v>48</v>
      </c>
      <c r="Q313" s="4" t="s">
        <v>680</v>
      </c>
      <c r="R313" s="4" t="s">
        <v>698</v>
      </c>
      <c r="X313" s="4" t="s">
        <v>50</v>
      </c>
      <c r="Z313" s="4" t="s">
        <v>50</v>
      </c>
      <c r="AA313" s="4" t="s">
        <v>2419</v>
      </c>
      <c r="AD313" s="4" t="s">
        <v>676</v>
      </c>
      <c r="AG313" s="5"/>
      <c r="AH313" s="4" t="s">
        <v>2408</v>
      </c>
      <c r="AJ313" s="4" t="s">
        <v>38</v>
      </c>
      <c r="AK313" s="117">
        <f>IF(N313="NTD",1,VLOOKUP(X313,'8.匯率'!O:Q,2,FALSE))</f>
        <v>1</v>
      </c>
      <c r="AL313" s="204">
        <f t="shared" si="4"/>
        <v>178000</v>
      </c>
      <c r="AM313" s="117" t="str">
        <f>VLOOKUP(AJ313,'關係企業(人)'!A:C,3,FALSE)</f>
        <v>緯創資通股份有限公司</v>
      </c>
    </row>
    <row r="314" spans="1:39">
      <c r="A314" s="4" t="s">
        <v>47</v>
      </c>
      <c r="B314" s="4" t="s">
        <v>1536</v>
      </c>
      <c r="C314" s="4" t="s">
        <v>2403</v>
      </c>
      <c r="D314" s="4" t="s">
        <v>2415</v>
      </c>
      <c r="E314" s="5">
        <v>45679</v>
      </c>
      <c r="F314" s="5">
        <v>45709</v>
      </c>
      <c r="G314" s="4" t="s">
        <v>1018</v>
      </c>
      <c r="H314" s="4" t="s">
        <v>679</v>
      </c>
      <c r="I314" s="4" t="s">
        <v>2410</v>
      </c>
      <c r="J314" s="4" t="s">
        <v>1019</v>
      </c>
      <c r="K314" s="4" t="s">
        <v>2411</v>
      </c>
      <c r="L314" s="4" t="s">
        <v>2412</v>
      </c>
      <c r="M314" s="12">
        <v>155000</v>
      </c>
      <c r="N314" s="4" t="s">
        <v>48</v>
      </c>
      <c r="O314" s="12">
        <v>155000</v>
      </c>
      <c r="P314" s="4" t="s">
        <v>48</v>
      </c>
      <c r="Q314" s="4" t="s">
        <v>680</v>
      </c>
      <c r="R314" s="4" t="s">
        <v>698</v>
      </c>
      <c r="X314" s="4" t="s">
        <v>50</v>
      </c>
      <c r="Z314" s="4" t="s">
        <v>50</v>
      </c>
      <c r="AA314" s="4" t="s">
        <v>2419</v>
      </c>
      <c r="AD314" s="4" t="s">
        <v>676</v>
      </c>
      <c r="AG314" s="5"/>
      <c r="AH314" s="4" t="s">
        <v>2408</v>
      </c>
      <c r="AJ314" s="4" t="s">
        <v>38</v>
      </c>
      <c r="AK314" s="117">
        <f>IF(N314="NTD",1,VLOOKUP(X314,'8.匯率'!O:Q,2,FALSE))</f>
        <v>1</v>
      </c>
      <c r="AL314" s="204">
        <f t="shared" si="4"/>
        <v>155000</v>
      </c>
      <c r="AM314" s="117" t="str">
        <f>VLOOKUP(AJ314,'關係企業(人)'!A:C,3,FALSE)</f>
        <v>緯創資通股份有限公司</v>
      </c>
    </row>
    <row r="315" spans="1:39">
      <c r="A315" s="4" t="s">
        <v>47</v>
      </c>
      <c r="B315" s="4" t="s">
        <v>1537</v>
      </c>
      <c r="C315" s="4" t="s">
        <v>2403</v>
      </c>
      <c r="D315" s="4" t="s">
        <v>2415</v>
      </c>
      <c r="E315" s="5">
        <v>45679</v>
      </c>
      <c r="F315" s="5">
        <v>45709</v>
      </c>
      <c r="G315" s="4" t="s">
        <v>1020</v>
      </c>
      <c r="H315" s="4" t="s">
        <v>679</v>
      </c>
      <c r="I315" s="4" t="s">
        <v>2410</v>
      </c>
      <c r="J315" s="4" t="s">
        <v>1021</v>
      </c>
      <c r="K315" s="4" t="s">
        <v>2411</v>
      </c>
      <c r="L315" s="4" t="s">
        <v>2412</v>
      </c>
      <c r="M315" s="12">
        <v>153853</v>
      </c>
      <c r="N315" s="4" t="s">
        <v>48</v>
      </c>
      <c r="O315" s="12">
        <v>153853</v>
      </c>
      <c r="P315" s="4" t="s">
        <v>48</v>
      </c>
      <c r="Q315" s="4" t="s">
        <v>680</v>
      </c>
      <c r="R315" s="4" t="s">
        <v>698</v>
      </c>
      <c r="X315" s="4" t="s">
        <v>50</v>
      </c>
      <c r="Z315" s="4" t="s">
        <v>50</v>
      </c>
      <c r="AA315" s="4" t="s">
        <v>2419</v>
      </c>
      <c r="AD315" s="4" t="s">
        <v>676</v>
      </c>
      <c r="AG315" s="5"/>
      <c r="AH315" s="4" t="s">
        <v>2408</v>
      </c>
      <c r="AJ315" s="4" t="s">
        <v>38</v>
      </c>
      <c r="AK315" s="117">
        <f>IF(N315="NTD",1,VLOOKUP(X315,'8.匯率'!O:Q,2,FALSE))</f>
        <v>1</v>
      </c>
      <c r="AL315" s="204">
        <f t="shared" si="4"/>
        <v>153853</v>
      </c>
      <c r="AM315" s="117" t="str">
        <f>VLOOKUP(AJ315,'關係企業(人)'!A:C,3,FALSE)</f>
        <v>緯創資通股份有限公司</v>
      </c>
    </row>
    <row r="316" spans="1:39">
      <c r="A316" s="4" t="s">
        <v>47</v>
      </c>
      <c r="B316" s="4" t="s">
        <v>1538</v>
      </c>
      <c r="C316" s="4" t="s">
        <v>2403</v>
      </c>
      <c r="D316" s="4" t="s">
        <v>2415</v>
      </c>
      <c r="E316" s="5">
        <v>45688</v>
      </c>
      <c r="F316" s="5">
        <v>45709</v>
      </c>
      <c r="G316" s="4" t="s">
        <v>1586</v>
      </c>
      <c r="H316" s="4" t="s">
        <v>679</v>
      </c>
      <c r="I316" s="4" t="s">
        <v>2410</v>
      </c>
      <c r="J316" s="4" t="s">
        <v>860</v>
      </c>
      <c r="K316" s="4" t="s">
        <v>2406</v>
      </c>
      <c r="L316" s="4" t="s">
        <v>2407</v>
      </c>
      <c r="M316" s="12">
        <v>-110000</v>
      </c>
      <c r="N316" s="4" t="s">
        <v>48</v>
      </c>
      <c r="O316" s="12">
        <v>-110000</v>
      </c>
      <c r="P316" s="4" t="s">
        <v>48</v>
      </c>
      <c r="Q316" s="4" t="s">
        <v>681</v>
      </c>
      <c r="R316" s="4" t="s">
        <v>54</v>
      </c>
      <c r="X316" s="4" t="s">
        <v>50</v>
      </c>
      <c r="Y316" s="4" t="s">
        <v>2451</v>
      </c>
      <c r="Z316" s="4" t="s">
        <v>50</v>
      </c>
      <c r="AA316" s="4" t="s">
        <v>2419</v>
      </c>
      <c r="AD316" s="4" t="s">
        <v>676</v>
      </c>
      <c r="AG316" s="5"/>
      <c r="AH316" s="4" t="s">
        <v>2408</v>
      </c>
      <c r="AJ316" s="4" t="s">
        <v>38</v>
      </c>
      <c r="AK316" s="117">
        <f>IF(N316="NTD",1,VLOOKUP(X316,'8.匯率'!O:Q,2,FALSE))</f>
        <v>1</v>
      </c>
      <c r="AL316" s="204">
        <f t="shared" si="4"/>
        <v>-110000</v>
      </c>
      <c r="AM316" s="117" t="str">
        <f>VLOOKUP(AJ316,'關係企業(人)'!A:C,3,FALSE)</f>
        <v>緯創資通股份有限公司</v>
      </c>
    </row>
    <row r="317" spans="1:39">
      <c r="A317" s="4" t="s">
        <v>47</v>
      </c>
      <c r="B317" s="4" t="s">
        <v>1539</v>
      </c>
      <c r="C317" s="4" t="s">
        <v>2403</v>
      </c>
      <c r="D317" s="4" t="s">
        <v>2415</v>
      </c>
      <c r="E317" s="5">
        <v>45688</v>
      </c>
      <c r="F317" s="5">
        <v>45709</v>
      </c>
      <c r="G317" s="4" t="s">
        <v>1587</v>
      </c>
      <c r="H317" s="4" t="s">
        <v>679</v>
      </c>
      <c r="I317" s="4" t="s">
        <v>2410</v>
      </c>
      <c r="J317" s="4" t="s">
        <v>862</v>
      </c>
      <c r="K317" s="4" t="s">
        <v>2406</v>
      </c>
      <c r="L317" s="4" t="s">
        <v>2407</v>
      </c>
      <c r="M317" s="12">
        <v>-105529</v>
      </c>
      <c r="N317" s="4" t="s">
        <v>48</v>
      </c>
      <c r="O317" s="12">
        <v>-105529</v>
      </c>
      <c r="P317" s="4" t="s">
        <v>48</v>
      </c>
      <c r="Q317" s="4" t="s">
        <v>681</v>
      </c>
      <c r="R317" s="4" t="s">
        <v>54</v>
      </c>
      <c r="X317" s="4" t="s">
        <v>50</v>
      </c>
      <c r="Y317" s="4" t="s">
        <v>2451</v>
      </c>
      <c r="Z317" s="4" t="s">
        <v>50</v>
      </c>
      <c r="AA317" s="4" t="s">
        <v>2419</v>
      </c>
      <c r="AD317" s="4" t="s">
        <v>676</v>
      </c>
      <c r="AG317" s="5"/>
      <c r="AH317" s="4" t="s">
        <v>2408</v>
      </c>
      <c r="AJ317" s="4" t="s">
        <v>38</v>
      </c>
      <c r="AK317" s="117">
        <f>IF(N317="NTD",1,VLOOKUP(X317,'8.匯率'!O:Q,2,FALSE))</f>
        <v>1</v>
      </c>
      <c r="AL317" s="204">
        <f t="shared" si="4"/>
        <v>-105529</v>
      </c>
      <c r="AM317" s="117" t="str">
        <f>VLOOKUP(AJ317,'關係企業(人)'!A:C,3,FALSE)</f>
        <v>緯創資通股份有限公司</v>
      </c>
    </row>
    <row r="318" spans="1:39">
      <c r="A318" s="4" t="s">
        <v>47</v>
      </c>
      <c r="B318" s="4" t="s">
        <v>1540</v>
      </c>
      <c r="C318" s="4" t="s">
        <v>2403</v>
      </c>
      <c r="D318" s="4" t="s">
        <v>2415</v>
      </c>
      <c r="E318" s="5">
        <v>45688</v>
      </c>
      <c r="F318" s="5">
        <v>45709</v>
      </c>
      <c r="G318" s="4" t="s">
        <v>1588</v>
      </c>
      <c r="H318" s="4" t="s">
        <v>679</v>
      </c>
      <c r="I318" s="4" t="s">
        <v>2410</v>
      </c>
      <c r="J318" s="4" t="s">
        <v>864</v>
      </c>
      <c r="K318" s="4" t="s">
        <v>2406</v>
      </c>
      <c r="L318" s="4" t="s">
        <v>2407</v>
      </c>
      <c r="M318" s="12">
        <v>-121771</v>
      </c>
      <c r="N318" s="4" t="s">
        <v>48</v>
      </c>
      <c r="O318" s="12">
        <v>-121771</v>
      </c>
      <c r="P318" s="4" t="s">
        <v>48</v>
      </c>
      <c r="Q318" s="4" t="s">
        <v>681</v>
      </c>
      <c r="R318" s="4" t="s">
        <v>54</v>
      </c>
      <c r="X318" s="4" t="s">
        <v>50</v>
      </c>
      <c r="Y318" s="4" t="s">
        <v>2451</v>
      </c>
      <c r="Z318" s="4" t="s">
        <v>50</v>
      </c>
      <c r="AA318" s="4" t="s">
        <v>2419</v>
      </c>
      <c r="AD318" s="4" t="s">
        <v>676</v>
      </c>
      <c r="AG318" s="5"/>
      <c r="AH318" s="4" t="s">
        <v>2408</v>
      </c>
      <c r="AJ318" s="4" t="s">
        <v>38</v>
      </c>
      <c r="AK318" s="117">
        <f>IF(N318="NTD",1,VLOOKUP(X318,'8.匯率'!O:Q,2,FALSE))</f>
        <v>1</v>
      </c>
      <c r="AL318" s="204">
        <f t="shared" si="4"/>
        <v>-121771</v>
      </c>
      <c r="AM318" s="117" t="str">
        <f>VLOOKUP(AJ318,'關係企業(人)'!A:C,3,FALSE)</f>
        <v>緯創資通股份有限公司</v>
      </c>
    </row>
    <row r="319" spans="1:39">
      <c r="A319" s="4" t="s">
        <v>47</v>
      </c>
      <c r="B319" s="4" t="s">
        <v>1541</v>
      </c>
      <c r="C319" s="4" t="s">
        <v>2403</v>
      </c>
      <c r="D319" s="4" t="s">
        <v>2415</v>
      </c>
      <c r="E319" s="5">
        <v>45688</v>
      </c>
      <c r="F319" s="5">
        <v>45709</v>
      </c>
      <c r="G319" s="4" t="s">
        <v>1589</v>
      </c>
      <c r="H319" s="4" t="s">
        <v>679</v>
      </c>
      <c r="I319" s="4" t="s">
        <v>2410</v>
      </c>
      <c r="J319" s="4" t="s">
        <v>866</v>
      </c>
      <c r="K319" s="4" t="s">
        <v>2406</v>
      </c>
      <c r="L319" s="4" t="s">
        <v>2407</v>
      </c>
      <c r="M319" s="12">
        <v>-138000</v>
      </c>
      <c r="N319" s="4" t="s">
        <v>48</v>
      </c>
      <c r="O319" s="12">
        <v>-138000</v>
      </c>
      <c r="P319" s="4" t="s">
        <v>48</v>
      </c>
      <c r="Q319" s="4" t="s">
        <v>681</v>
      </c>
      <c r="R319" s="4" t="s">
        <v>54</v>
      </c>
      <c r="X319" s="4" t="s">
        <v>50</v>
      </c>
      <c r="Y319" s="4" t="s">
        <v>2451</v>
      </c>
      <c r="Z319" s="4" t="s">
        <v>50</v>
      </c>
      <c r="AA319" s="4" t="s">
        <v>2419</v>
      </c>
      <c r="AD319" s="4" t="s">
        <v>676</v>
      </c>
      <c r="AG319" s="5"/>
      <c r="AH319" s="4" t="s">
        <v>2408</v>
      </c>
      <c r="AJ319" s="4" t="s">
        <v>38</v>
      </c>
      <c r="AK319" s="117">
        <f>IF(N319="NTD",1,VLOOKUP(X319,'8.匯率'!O:Q,2,FALSE))</f>
        <v>1</v>
      </c>
      <c r="AL319" s="204">
        <f t="shared" si="4"/>
        <v>-138000</v>
      </c>
      <c r="AM319" s="117" t="str">
        <f>VLOOKUP(AJ319,'關係企業(人)'!A:C,3,FALSE)</f>
        <v>緯創資通股份有限公司</v>
      </c>
    </row>
    <row r="320" spans="1:39">
      <c r="A320" s="4" t="s">
        <v>47</v>
      </c>
      <c r="B320" s="4" t="s">
        <v>1542</v>
      </c>
      <c r="C320" s="4" t="s">
        <v>2403</v>
      </c>
      <c r="D320" s="4" t="s">
        <v>2415</v>
      </c>
      <c r="E320" s="5">
        <v>45688</v>
      </c>
      <c r="F320" s="5">
        <v>45709</v>
      </c>
      <c r="G320" s="4" t="s">
        <v>1590</v>
      </c>
      <c r="H320" s="4" t="s">
        <v>679</v>
      </c>
      <c r="I320" s="4" t="s">
        <v>2410</v>
      </c>
      <c r="J320" s="4" t="s">
        <v>868</v>
      </c>
      <c r="K320" s="4" t="s">
        <v>2406</v>
      </c>
      <c r="L320" s="4" t="s">
        <v>2407</v>
      </c>
      <c r="M320" s="12">
        <v>-90000</v>
      </c>
      <c r="N320" s="4" t="s">
        <v>48</v>
      </c>
      <c r="O320" s="12">
        <v>-90000</v>
      </c>
      <c r="P320" s="4" t="s">
        <v>48</v>
      </c>
      <c r="Q320" s="4" t="s">
        <v>681</v>
      </c>
      <c r="R320" s="4" t="s">
        <v>54</v>
      </c>
      <c r="X320" s="4" t="s">
        <v>50</v>
      </c>
      <c r="Y320" s="4" t="s">
        <v>2451</v>
      </c>
      <c r="Z320" s="4" t="s">
        <v>50</v>
      </c>
      <c r="AA320" s="4" t="s">
        <v>2419</v>
      </c>
      <c r="AD320" s="4" t="s">
        <v>676</v>
      </c>
      <c r="AG320" s="5"/>
      <c r="AH320" s="4" t="s">
        <v>2408</v>
      </c>
      <c r="AJ320" s="4" t="s">
        <v>38</v>
      </c>
      <c r="AK320" s="117">
        <f>IF(N320="NTD",1,VLOOKUP(X320,'8.匯率'!O:Q,2,FALSE))</f>
        <v>1</v>
      </c>
      <c r="AL320" s="204">
        <f t="shared" si="4"/>
        <v>-90000</v>
      </c>
      <c r="AM320" s="117" t="str">
        <f>VLOOKUP(AJ320,'關係企業(人)'!A:C,3,FALSE)</f>
        <v>緯創資通股份有限公司</v>
      </c>
    </row>
    <row r="321" spans="1:39">
      <c r="A321" s="4" t="s">
        <v>47</v>
      </c>
      <c r="B321" s="4" t="s">
        <v>1543</v>
      </c>
      <c r="C321" s="4" t="s">
        <v>2403</v>
      </c>
      <c r="D321" s="4" t="s">
        <v>2415</v>
      </c>
      <c r="E321" s="5">
        <v>45688</v>
      </c>
      <c r="F321" s="5">
        <v>45709</v>
      </c>
      <c r="G321" s="4" t="s">
        <v>1591</v>
      </c>
      <c r="H321" s="4" t="s">
        <v>679</v>
      </c>
      <c r="I321" s="4" t="s">
        <v>2410</v>
      </c>
      <c r="J321" s="4" t="s">
        <v>870</v>
      </c>
      <c r="K321" s="4" t="s">
        <v>2406</v>
      </c>
      <c r="L321" s="4" t="s">
        <v>2407</v>
      </c>
      <c r="M321" s="12">
        <v>-93819</v>
      </c>
      <c r="N321" s="4" t="s">
        <v>48</v>
      </c>
      <c r="O321" s="12">
        <v>-93819</v>
      </c>
      <c r="P321" s="4" t="s">
        <v>48</v>
      </c>
      <c r="Q321" s="4" t="s">
        <v>681</v>
      </c>
      <c r="R321" s="4" t="s">
        <v>54</v>
      </c>
      <c r="X321" s="4" t="s">
        <v>50</v>
      </c>
      <c r="Y321" s="4" t="s">
        <v>2451</v>
      </c>
      <c r="Z321" s="4" t="s">
        <v>50</v>
      </c>
      <c r="AA321" s="4" t="s">
        <v>2419</v>
      </c>
      <c r="AD321" s="4" t="s">
        <v>676</v>
      </c>
      <c r="AG321" s="5"/>
      <c r="AH321" s="4" t="s">
        <v>2408</v>
      </c>
      <c r="AJ321" s="4" t="s">
        <v>38</v>
      </c>
      <c r="AK321" s="117">
        <f>IF(N321="NTD",1,VLOOKUP(X321,'8.匯率'!O:Q,2,FALSE))</f>
        <v>1</v>
      </c>
      <c r="AL321" s="204">
        <f t="shared" si="4"/>
        <v>-93819</v>
      </c>
      <c r="AM321" s="117" t="str">
        <f>VLOOKUP(AJ321,'關係企業(人)'!A:C,3,FALSE)</f>
        <v>緯創資通股份有限公司</v>
      </c>
    </row>
    <row r="322" spans="1:39">
      <c r="A322" s="4" t="s">
        <v>47</v>
      </c>
      <c r="B322" s="4" t="s">
        <v>1544</v>
      </c>
      <c r="C322" s="4" t="s">
        <v>2403</v>
      </c>
      <c r="D322" s="4" t="s">
        <v>2415</v>
      </c>
      <c r="E322" s="5">
        <v>45688</v>
      </c>
      <c r="F322" s="5">
        <v>45709</v>
      </c>
      <c r="G322" s="4" t="s">
        <v>1595</v>
      </c>
      <c r="H322" s="4" t="s">
        <v>679</v>
      </c>
      <c r="I322" s="4" t="s">
        <v>2410</v>
      </c>
      <c r="J322" s="4" t="s">
        <v>872</v>
      </c>
      <c r="K322" s="4" t="s">
        <v>2406</v>
      </c>
      <c r="L322" s="4" t="s">
        <v>2407</v>
      </c>
      <c r="M322" s="12">
        <v>-90000</v>
      </c>
      <c r="N322" s="4" t="s">
        <v>48</v>
      </c>
      <c r="O322" s="12">
        <v>-90000</v>
      </c>
      <c r="P322" s="4" t="s">
        <v>48</v>
      </c>
      <c r="Q322" s="4" t="s">
        <v>681</v>
      </c>
      <c r="R322" s="4" t="s">
        <v>54</v>
      </c>
      <c r="X322" s="4" t="s">
        <v>50</v>
      </c>
      <c r="Y322" s="4" t="s">
        <v>2451</v>
      </c>
      <c r="Z322" s="4" t="s">
        <v>50</v>
      </c>
      <c r="AA322" s="4" t="s">
        <v>2419</v>
      </c>
      <c r="AD322" s="4" t="s">
        <v>676</v>
      </c>
      <c r="AG322" s="5"/>
      <c r="AH322" s="4" t="s">
        <v>2408</v>
      </c>
      <c r="AJ322" s="4" t="s">
        <v>38</v>
      </c>
      <c r="AK322" s="117">
        <f>IF(N322="NTD",1,VLOOKUP(X322,'8.匯率'!O:Q,2,FALSE))</f>
        <v>1</v>
      </c>
      <c r="AL322" s="204">
        <f t="shared" si="4"/>
        <v>-90000</v>
      </c>
      <c r="AM322" s="117" t="str">
        <f>VLOOKUP(AJ322,'關係企業(人)'!A:C,3,FALSE)</f>
        <v>緯創資通股份有限公司</v>
      </c>
    </row>
    <row r="323" spans="1:39">
      <c r="A323" s="4" t="s">
        <v>47</v>
      </c>
      <c r="B323" s="4" t="s">
        <v>1545</v>
      </c>
      <c r="C323" s="4" t="s">
        <v>2403</v>
      </c>
      <c r="D323" s="4" t="s">
        <v>2415</v>
      </c>
      <c r="E323" s="5">
        <v>45688</v>
      </c>
      <c r="F323" s="5">
        <v>45709</v>
      </c>
      <c r="G323" s="4" t="s">
        <v>1596</v>
      </c>
      <c r="H323" s="4" t="s">
        <v>679</v>
      </c>
      <c r="I323" s="4" t="s">
        <v>2410</v>
      </c>
      <c r="J323" s="4" t="s">
        <v>904</v>
      </c>
      <c r="K323" s="4" t="s">
        <v>2406</v>
      </c>
      <c r="L323" s="4" t="s">
        <v>2407</v>
      </c>
      <c r="M323" s="12">
        <v>-110000</v>
      </c>
      <c r="N323" s="4" t="s">
        <v>48</v>
      </c>
      <c r="O323" s="12">
        <v>-110000</v>
      </c>
      <c r="P323" s="4" t="s">
        <v>48</v>
      </c>
      <c r="Q323" s="4" t="s">
        <v>682</v>
      </c>
      <c r="R323" s="4" t="s">
        <v>53</v>
      </c>
      <c r="X323" s="4" t="s">
        <v>50</v>
      </c>
      <c r="Y323" s="4" t="s">
        <v>2451</v>
      </c>
      <c r="Z323" s="4" t="s">
        <v>50</v>
      </c>
      <c r="AA323" s="4" t="s">
        <v>2419</v>
      </c>
      <c r="AD323" s="4" t="s">
        <v>676</v>
      </c>
      <c r="AG323" s="5"/>
      <c r="AH323" s="4" t="s">
        <v>2408</v>
      </c>
      <c r="AJ323" s="4" t="s">
        <v>38</v>
      </c>
      <c r="AK323" s="117">
        <f>IF(N323="NTD",1,VLOOKUP(X323,'8.匯率'!O:Q,2,FALSE))</f>
        <v>1</v>
      </c>
      <c r="AL323" s="204">
        <f t="shared" ref="AL323:AL386" si="5">M323*AK323</f>
        <v>-110000</v>
      </c>
      <c r="AM323" s="117" t="str">
        <f>VLOOKUP(AJ323,'關係企業(人)'!A:C,3,FALSE)</f>
        <v>緯創資通股份有限公司</v>
      </c>
    </row>
    <row r="324" spans="1:39">
      <c r="A324" s="4" t="s">
        <v>47</v>
      </c>
      <c r="B324" s="4" t="s">
        <v>1258</v>
      </c>
      <c r="C324" s="4" t="s">
        <v>2403</v>
      </c>
      <c r="D324" s="4" t="s">
        <v>2415</v>
      </c>
      <c r="E324" s="5">
        <v>45596</v>
      </c>
      <c r="F324" s="5">
        <v>45709</v>
      </c>
      <c r="G324" s="4" t="s">
        <v>1892</v>
      </c>
      <c r="H324" s="4" t="s">
        <v>679</v>
      </c>
      <c r="I324" s="4" t="s">
        <v>2410</v>
      </c>
      <c r="J324" s="4" t="s">
        <v>1259</v>
      </c>
      <c r="K324" s="4" t="s">
        <v>2406</v>
      </c>
      <c r="L324" s="4" t="s">
        <v>2407</v>
      </c>
      <c r="M324" s="12">
        <v>-930</v>
      </c>
      <c r="N324" s="4" t="s">
        <v>48</v>
      </c>
      <c r="O324" s="12">
        <v>-930</v>
      </c>
      <c r="P324" s="4" t="s">
        <v>48</v>
      </c>
      <c r="Q324" s="4" t="s">
        <v>681</v>
      </c>
      <c r="R324" s="4" t="s">
        <v>54</v>
      </c>
      <c r="X324" s="4" t="s">
        <v>50</v>
      </c>
      <c r="Y324" s="4" t="s">
        <v>2451</v>
      </c>
      <c r="Z324" s="4" t="s">
        <v>50</v>
      </c>
      <c r="AA324" s="4" t="s">
        <v>2419</v>
      </c>
      <c r="AD324" s="4" t="s">
        <v>676</v>
      </c>
      <c r="AG324" s="5"/>
      <c r="AH324" s="4" t="s">
        <v>2408</v>
      </c>
      <c r="AJ324" s="4" t="s">
        <v>38</v>
      </c>
      <c r="AK324" s="117">
        <f>IF(N324="NTD",1,VLOOKUP(X324,'8.匯率'!O:Q,2,FALSE))</f>
        <v>1</v>
      </c>
      <c r="AL324" s="204">
        <f t="shared" si="5"/>
        <v>-930</v>
      </c>
      <c r="AM324" s="117" t="str">
        <f>VLOOKUP(AJ324,'關係企業(人)'!A:C,3,FALSE)</f>
        <v>緯創資通股份有限公司</v>
      </c>
    </row>
    <row r="325" spans="1:39">
      <c r="A325" s="4" t="s">
        <v>47</v>
      </c>
      <c r="B325" s="4" t="s">
        <v>1546</v>
      </c>
      <c r="C325" s="4" t="s">
        <v>2403</v>
      </c>
      <c r="D325" s="4" t="s">
        <v>2415</v>
      </c>
      <c r="E325" s="5">
        <v>45688</v>
      </c>
      <c r="F325" s="5">
        <v>45709</v>
      </c>
      <c r="G325" s="4" t="s">
        <v>1600</v>
      </c>
      <c r="H325" s="4" t="s">
        <v>679</v>
      </c>
      <c r="I325" s="4" t="s">
        <v>2410</v>
      </c>
      <c r="J325" s="4" t="s">
        <v>874</v>
      </c>
      <c r="K325" s="4" t="s">
        <v>2406</v>
      </c>
      <c r="L325" s="4" t="s">
        <v>2407</v>
      </c>
      <c r="M325" s="12">
        <v>-103521</v>
      </c>
      <c r="N325" s="4" t="s">
        <v>48</v>
      </c>
      <c r="O325" s="12">
        <v>-103521</v>
      </c>
      <c r="P325" s="4" t="s">
        <v>48</v>
      </c>
      <c r="Q325" s="4" t="s">
        <v>681</v>
      </c>
      <c r="R325" s="4" t="s">
        <v>54</v>
      </c>
      <c r="X325" s="4" t="s">
        <v>50</v>
      </c>
      <c r="Y325" s="4" t="s">
        <v>2451</v>
      </c>
      <c r="Z325" s="4" t="s">
        <v>50</v>
      </c>
      <c r="AA325" s="4" t="s">
        <v>2419</v>
      </c>
      <c r="AD325" s="4" t="s">
        <v>676</v>
      </c>
      <c r="AG325" s="5"/>
      <c r="AH325" s="4" t="s">
        <v>2408</v>
      </c>
      <c r="AJ325" s="4" t="s">
        <v>38</v>
      </c>
      <c r="AK325" s="117">
        <f>IF(N325="NTD",1,VLOOKUP(X325,'8.匯率'!O:Q,2,FALSE))</f>
        <v>1</v>
      </c>
      <c r="AL325" s="204">
        <f t="shared" si="5"/>
        <v>-103521</v>
      </c>
      <c r="AM325" s="117" t="str">
        <f>VLOOKUP(AJ325,'關係企業(人)'!A:C,3,FALSE)</f>
        <v>緯創資通股份有限公司</v>
      </c>
    </row>
    <row r="326" spans="1:39">
      <c r="A326" s="4" t="s">
        <v>47</v>
      </c>
      <c r="B326" s="4" t="s">
        <v>1547</v>
      </c>
      <c r="C326" s="4" t="s">
        <v>2403</v>
      </c>
      <c r="D326" s="4" t="s">
        <v>2415</v>
      </c>
      <c r="E326" s="5">
        <v>45688</v>
      </c>
      <c r="F326" s="5">
        <v>45709</v>
      </c>
      <c r="G326" s="4" t="s">
        <v>1603</v>
      </c>
      <c r="H326" s="4" t="s">
        <v>679</v>
      </c>
      <c r="I326" s="4" t="s">
        <v>2410</v>
      </c>
      <c r="J326" s="4" t="s">
        <v>876</v>
      </c>
      <c r="K326" s="4" t="s">
        <v>2406</v>
      </c>
      <c r="L326" s="4" t="s">
        <v>2407</v>
      </c>
      <c r="M326" s="12">
        <v>-138000</v>
      </c>
      <c r="N326" s="4" t="s">
        <v>48</v>
      </c>
      <c r="O326" s="12">
        <v>-138000</v>
      </c>
      <c r="P326" s="4" t="s">
        <v>48</v>
      </c>
      <c r="Q326" s="4" t="s">
        <v>681</v>
      </c>
      <c r="R326" s="4" t="s">
        <v>54</v>
      </c>
      <c r="X326" s="4" t="s">
        <v>50</v>
      </c>
      <c r="Y326" s="4" t="s">
        <v>2451</v>
      </c>
      <c r="Z326" s="4" t="s">
        <v>50</v>
      </c>
      <c r="AA326" s="4" t="s">
        <v>2419</v>
      </c>
      <c r="AD326" s="4" t="s">
        <v>676</v>
      </c>
      <c r="AG326" s="5"/>
      <c r="AH326" s="4" t="s">
        <v>2408</v>
      </c>
      <c r="AJ326" s="4" t="s">
        <v>38</v>
      </c>
      <c r="AK326" s="117">
        <f>IF(N326="NTD",1,VLOOKUP(X326,'8.匯率'!O:Q,2,FALSE))</f>
        <v>1</v>
      </c>
      <c r="AL326" s="204">
        <f t="shared" si="5"/>
        <v>-138000</v>
      </c>
      <c r="AM326" s="117" t="str">
        <f>VLOOKUP(AJ326,'關係企業(人)'!A:C,3,FALSE)</f>
        <v>緯創資通股份有限公司</v>
      </c>
    </row>
    <row r="327" spans="1:39">
      <c r="A327" s="4" t="s">
        <v>47</v>
      </c>
      <c r="B327" s="4" t="s">
        <v>1548</v>
      </c>
      <c r="C327" s="4" t="s">
        <v>2403</v>
      </c>
      <c r="D327" s="4" t="s">
        <v>2415</v>
      </c>
      <c r="E327" s="5">
        <v>45688</v>
      </c>
      <c r="F327" s="5">
        <v>45709</v>
      </c>
      <c r="G327" s="4" t="s">
        <v>1604</v>
      </c>
      <c r="H327" s="4" t="s">
        <v>679</v>
      </c>
      <c r="I327" s="4" t="s">
        <v>2410</v>
      </c>
      <c r="J327" s="4" t="s">
        <v>878</v>
      </c>
      <c r="K327" s="4" t="s">
        <v>2406</v>
      </c>
      <c r="L327" s="4" t="s">
        <v>2407</v>
      </c>
      <c r="M327" s="12">
        <v>-135971</v>
      </c>
      <c r="N327" s="4" t="s">
        <v>48</v>
      </c>
      <c r="O327" s="12">
        <v>-135971</v>
      </c>
      <c r="P327" s="4" t="s">
        <v>48</v>
      </c>
      <c r="Q327" s="4" t="s">
        <v>681</v>
      </c>
      <c r="R327" s="4" t="s">
        <v>54</v>
      </c>
      <c r="X327" s="4" t="s">
        <v>50</v>
      </c>
      <c r="Y327" s="4" t="s">
        <v>2451</v>
      </c>
      <c r="Z327" s="4" t="s">
        <v>50</v>
      </c>
      <c r="AA327" s="4" t="s">
        <v>2419</v>
      </c>
      <c r="AD327" s="4" t="s">
        <v>676</v>
      </c>
      <c r="AG327" s="5"/>
      <c r="AH327" s="4" t="s">
        <v>2408</v>
      </c>
      <c r="AJ327" s="4" t="s">
        <v>38</v>
      </c>
      <c r="AK327" s="117">
        <f>IF(N327="NTD",1,VLOOKUP(X327,'8.匯率'!O:Q,2,FALSE))</f>
        <v>1</v>
      </c>
      <c r="AL327" s="204">
        <f t="shared" si="5"/>
        <v>-135971</v>
      </c>
      <c r="AM327" s="117" t="str">
        <f>VLOOKUP(AJ327,'關係企業(人)'!A:C,3,FALSE)</f>
        <v>緯創資通股份有限公司</v>
      </c>
    </row>
    <row r="328" spans="1:39">
      <c r="A328" s="4" t="s">
        <v>47</v>
      </c>
      <c r="B328" s="4" t="s">
        <v>1549</v>
      </c>
      <c r="C328" s="4" t="s">
        <v>2403</v>
      </c>
      <c r="D328" s="4" t="s">
        <v>2415</v>
      </c>
      <c r="E328" s="5">
        <v>45688</v>
      </c>
      <c r="F328" s="5">
        <v>45709</v>
      </c>
      <c r="G328" s="4" t="s">
        <v>1605</v>
      </c>
      <c r="H328" s="4" t="s">
        <v>679</v>
      </c>
      <c r="I328" s="4" t="s">
        <v>2410</v>
      </c>
      <c r="J328" s="4" t="s">
        <v>880</v>
      </c>
      <c r="K328" s="4" t="s">
        <v>2406</v>
      </c>
      <c r="L328" s="4" t="s">
        <v>2407</v>
      </c>
      <c r="M328" s="12">
        <v>-90000</v>
      </c>
      <c r="N328" s="4" t="s">
        <v>48</v>
      </c>
      <c r="O328" s="12">
        <v>-90000</v>
      </c>
      <c r="P328" s="4" t="s">
        <v>48</v>
      </c>
      <c r="Q328" s="4" t="s">
        <v>681</v>
      </c>
      <c r="R328" s="4" t="s">
        <v>54</v>
      </c>
      <c r="X328" s="4" t="s">
        <v>50</v>
      </c>
      <c r="Y328" s="4" t="s">
        <v>2451</v>
      </c>
      <c r="Z328" s="4" t="s">
        <v>50</v>
      </c>
      <c r="AA328" s="4" t="s">
        <v>2419</v>
      </c>
      <c r="AD328" s="4" t="s">
        <v>676</v>
      </c>
      <c r="AG328" s="5"/>
      <c r="AH328" s="4" t="s">
        <v>2408</v>
      </c>
      <c r="AJ328" s="4" t="s">
        <v>38</v>
      </c>
      <c r="AK328" s="117">
        <f>IF(N328="NTD",1,VLOOKUP(X328,'8.匯率'!O:Q,2,FALSE))</f>
        <v>1</v>
      </c>
      <c r="AL328" s="204">
        <f t="shared" si="5"/>
        <v>-90000</v>
      </c>
      <c r="AM328" s="117" t="str">
        <f>VLOOKUP(AJ328,'關係企業(人)'!A:C,3,FALSE)</f>
        <v>緯創資通股份有限公司</v>
      </c>
    </row>
    <row r="329" spans="1:39">
      <c r="A329" s="4" t="s">
        <v>47</v>
      </c>
      <c r="B329" s="4" t="s">
        <v>1550</v>
      </c>
      <c r="C329" s="4" t="s">
        <v>2403</v>
      </c>
      <c r="D329" s="4" t="s">
        <v>2415</v>
      </c>
      <c r="E329" s="5">
        <v>45688</v>
      </c>
      <c r="F329" s="5">
        <v>45709</v>
      </c>
      <c r="G329" s="4" t="s">
        <v>1606</v>
      </c>
      <c r="H329" s="4" t="s">
        <v>679</v>
      </c>
      <c r="I329" s="4" t="s">
        <v>2410</v>
      </c>
      <c r="J329" s="4" t="s">
        <v>882</v>
      </c>
      <c r="K329" s="4" t="s">
        <v>2406</v>
      </c>
      <c r="L329" s="4" t="s">
        <v>2407</v>
      </c>
      <c r="M329" s="12">
        <v>-110000</v>
      </c>
      <c r="N329" s="4" t="s">
        <v>48</v>
      </c>
      <c r="O329" s="12">
        <v>-110000</v>
      </c>
      <c r="P329" s="4" t="s">
        <v>48</v>
      </c>
      <c r="Q329" s="4" t="s">
        <v>681</v>
      </c>
      <c r="R329" s="4" t="s">
        <v>54</v>
      </c>
      <c r="X329" s="4" t="s">
        <v>50</v>
      </c>
      <c r="Y329" s="4" t="s">
        <v>2451</v>
      </c>
      <c r="Z329" s="4" t="s">
        <v>50</v>
      </c>
      <c r="AA329" s="4" t="s">
        <v>2419</v>
      </c>
      <c r="AD329" s="4" t="s">
        <v>676</v>
      </c>
      <c r="AG329" s="5"/>
      <c r="AH329" s="4" t="s">
        <v>2408</v>
      </c>
      <c r="AJ329" s="4" t="s">
        <v>38</v>
      </c>
      <c r="AK329" s="117">
        <f>IF(N329="NTD",1,VLOOKUP(X329,'8.匯率'!O:Q,2,FALSE))</f>
        <v>1</v>
      </c>
      <c r="AL329" s="204">
        <f t="shared" si="5"/>
        <v>-110000</v>
      </c>
      <c r="AM329" s="117" t="str">
        <f>VLOOKUP(AJ329,'關係企業(人)'!A:C,3,FALSE)</f>
        <v>緯創資通股份有限公司</v>
      </c>
    </row>
    <row r="330" spans="1:39">
      <c r="A330" s="4" t="s">
        <v>47</v>
      </c>
      <c r="B330" s="4" t="s">
        <v>1551</v>
      </c>
      <c r="C330" s="4" t="s">
        <v>2403</v>
      </c>
      <c r="D330" s="4" t="s">
        <v>2415</v>
      </c>
      <c r="E330" s="5">
        <v>45688</v>
      </c>
      <c r="F330" s="5">
        <v>45709</v>
      </c>
      <c r="G330" s="4" t="s">
        <v>1607</v>
      </c>
      <c r="H330" s="4" t="s">
        <v>679</v>
      </c>
      <c r="I330" s="4" t="s">
        <v>2410</v>
      </c>
      <c r="J330" s="4" t="s">
        <v>884</v>
      </c>
      <c r="K330" s="4" t="s">
        <v>2406</v>
      </c>
      <c r="L330" s="4" t="s">
        <v>2407</v>
      </c>
      <c r="M330" s="12">
        <v>-110000</v>
      </c>
      <c r="N330" s="4" t="s">
        <v>48</v>
      </c>
      <c r="O330" s="12">
        <v>-110000</v>
      </c>
      <c r="P330" s="4" t="s">
        <v>48</v>
      </c>
      <c r="Q330" s="4" t="s">
        <v>681</v>
      </c>
      <c r="R330" s="4" t="s">
        <v>54</v>
      </c>
      <c r="X330" s="4" t="s">
        <v>50</v>
      </c>
      <c r="Y330" s="4" t="s">
        <v>2451</v>
      </c>
      <c r="Z330" s="4" t="s">
        <v>50</v>
      </c>
      <c r="AA330" s="4" t="s">
        <v>2419</v>
      </c>
      <c r="AD330" s="4" t="s">
        <v>676</v>
      </c>
      <c r="AG330" s="5"/>
      <c r="AH330" s="4" t="s">
        <v>2408</v>
      </c>
      <c r="AJ330" s="4" t="s">
        <v>38</v>
      </c>
      <c r="AK330" s="117">
        <f>IF(N330="NTD",1,VLOOKUP(X330,'8.匯率'!O:Q,2,FALSE))</f>
        <v>1</v>
      </c>
      <c r="AL330" s="204">
        <f t="shared" si="5"/>
        <v>-110000</v>
      </c>
      <c r="AM330" s="117" t="str">
        <f>VLOOKUP(AJ330,'關係企業(人)'!A:C,3,FALSE)</f>
        <v>緯創資通股份有限公司</v>
      </c>
    </row>
    <row r="331" spans="1:39">
      <c r="A331" s="4" t="s">
        <v>47</v>
      </c>
      <c r="B331" s="4" t="s">
        <v>1552</v>
      </c>
      <c r="C331" s="4" t="s">
        <v>2403</v>
      </c>
      <c r="D331" s="4" t="s">
        <v>2415</v>
      </c>
      <c r="E331" s="5">
        <v>45688</v>
      </c>
      <c r="F331" s="5">
        <v>45709</v>
      </c>
      <c r="G331" s="4" t="s">
        <v>1608</v>
      </c>
      <c r="H331" s="4" t="s">
        <v>679</v>
      </c>
      <c r="I331" s="4" t="s">
        <v>2410</v>
      </c>
      <c r="J331" s="4" t="s">
        <v>886</v>
      </c>
      <c r="K331" s="4" t="s">
        <v>2406</v>
      </c>
      <c r="L331" s="4" t="s">
        <v>2407</v>
      </c>
      <c r="M331" s="12">
        <v>-129886</v>
      </c>
      <c r="N331" s="4" t="s">
        <v>48</v>
      </c>
      <c r="O331" s="12">
        <v>-129886</v>
      </c>
      <c r="P331" s="4" t="s">
        <v>48</v>
      </c>
      <c r="Q331" s="4" t="s">
        <v>681</v>
      </c>
      <c r="R331" s="4" t="s">
        <v>54</v>
      </c>
      <c r="X331" s="4" t="s">
        <v>50</v>
      </c>
      <c r="Y331" s="4" t="s">
        <v>2451</v>
      </c>
      <c r="Z331" s="4" t="s">
        <v>50</v>
      </c>
      <c r="AA331" s="4" t="s">
        <v>2419</v>
      </c>
      <c r="AD331" s="4" t="s">
        <v>676</v>
      </c>
      <c r="AG331" s="5"/>
      <c r="AH331" s="4" t="s">
        <v>2408</v>
      </c>
      <c r="AJ331" s="4" t="s">
        <v>38</v>
      </c>
      <c r="AK331" s="117">
        <f>IF(N331="NTD",1,VLOOKUP(X331,'8.匯率'!O:Q,2,FALSE))</f>
        <v>1</v>
      </c>
      <c r="AL331" s="204">
        <f t="shared" si="5"/>
        <v>-129886</v>
      </c>
      <c r="AM331" s="117" t="str">
        <f>VLOOKUP(AJ331,'關係企業(人)'!A:C,3,FALSE)</f>
        <v>緯創資通股份有限公司</v>
      </c>
    </row>
    <row r="332" spans="1:39">
      <c r="A332" s="4" t="s">
        <v>47</v>
      </c>
      <c r="B332" s="4" t="s">
        <v>1553</v>
      </c>
      <c r="C332" s="4" t="s">
        <v>2403</v>
      </c>
      <c r="D332" s="4" t="s">
        <v>2415</v>
      </c>
      <c r="E332" s="5">
        <v>45688</v>
      </c>
      <c r="F332" s="5">
        <v>45709</v>
      </c>
      <c r="G332" s="4" t="s">
        <v>1609</v>
      </c>
      <c r="H332" s="4" t="s">
        <v>679</v>
      </c>
      <c r="I332" s="4" t="s">
        <v>2410</v>
      </c>
      <c r="J332" s="4" t="s">
        <v>888</v>
      </c>
      <c r="K332" s="4" t="s">
        <v>2406</v>
      </c>
      <c r="L332" s="4" t="s">
        <v>2407</v>
      </c>
      <c r="M332" s="12">
        <v>-145886</v>
      </c>
      <c r="N332" s="4" t="s">
        <v>48</v>
      </c>
      <c r="O332" s="12">
        <v>-145886</v>
      </c>
      <c r="P332" s="4" t="s">
        <v>48</v>
      </c>
      <c r="Q332" s="4" t="s">
        <v>681</v>
      </c>
      <c r="R332" s="4" t="s">
        <v>54</v>
      </c>
      <c r="X332" s="4" t="s">
        <v>50</v>
      </c>
      <c r="Y332" s="4" t="s">
        <v>2451</v>
      </c>
      <c r="Z332" s="4" t="s">
        <v>50</v>
      </c>
      <c r="AA332" s="4" t="s">
        <v>2419</v>
      </c>
      <c r="AD332" s="4" t="s">
        <v>676</v>
      </c>
      <c r="AG332" s="5"/>
      <c r="AH332" s="4" t="s">
        <v>2408</v>
      </c>
      <c r="AJ332" s="4" t="s">
        <v>38</v>
      </c>
      <c r="AK332" s="117">
        <f>IF(N332="NTD",1,VLOOKUP(X332,'8.匯率'!O:Q,2,FALSE))</f>
        <v>1</v>
      </c>
      <c r="AL332" s="204">
        <f t="shared" si="5"/>
        <v>-145886</v>
      </c>
      <c r="AM332" s="117" t="str">
        <f>VLOOKUP(AJ332,'關係企業(人)'!A:C,3,FALSE)</f>
        <v>緯創資通股份有限公司</v>
      </c>
    </row>
    <row r="333" spans="1:39">
      <c r="A333" s="4" t="s">
        <v>47</v>
      </c>
      <c r="B333" s="4" t="s">
        <v>1554</v>
      </c>
      <c r="C333" s="4" t="s">
        <v>2403</v>
      </c>
      <c r="D333" s="4" t="s">
        <v>2415</v>
      </c>
      <c r="E333" s="5">
        <v>45688</v>
      </c>
      <c r="F333" s="5">
        <v>45709</v>
      </c>
      <c r="G333" s="4" t="s">
        <v>1610</v>
      </c>
      <c r="H333" s="4" t="s">
        <v>679</v>
      </c>
      <c r="I333" s="4" t="s">
        <v>2410</v>
      </c>
      <c r="J333" s="4" t="s">
        <v>890</v>
      </c>
      <c r="K333" s="4" t="s">
        <v>2406</v>
      </c>
      <c r="L333" s="4" t="s">
        <v>2407</v>
      </c>
      <c r="M333" s="12">
        <v>-90000</v>
      </c>
      <c r="N333" s="4" t="s">
        <v>48</v>
      </c>
      <c r="O333" s="12">
        <v>-90000</v>
      </c>
      <c r="P333" s="4" t="s">
        <v>48</v>
      </c>
      <c r="Q333" s="4" t="s">
        <v>681</v>
      </c>
      <c r="R333" s="4" t="s">
        <v>54</v>
      </c>
      <c r="X333" s="4" t="s">
        <v>50</v>
      </c>
      <c r="Y333" s="4" t="s">
        <v>2451</v>
      </c>
      <c r="Z333" s="4" t="s">
        <v>50</v>
      </c>
      <c r="AA333" s="4" t="s">
        <v>2419</v>
      </c>
      <c r="AD333" s="4" t="s">
        <v>676</v>
      </c>
      <c r="AG333" s="5"/>
      <c r="AH333" s="4" t="s">
        <v>2408</v>
      </c>
      <c r="AJ333" s="4" t="s">
        <v>38</v>
      </c>
      <c r="AK333" s="117">
        <f>IF(N333="NTD",1,VLOOKUP(X333,'8.匯率'!O:Q,2,FALSE))</f>
        <v>1</v>
      </c>
      <c r="AL333" s="204">
        <f t="shared" si="5"/>
        <v>-90000</v>
      </c>
      <c r="AM333" s="117" t="str">
        <f>VLOOKUP(AJ333,'關係企業(人)'!A:C,3,FALSE)</f>
        <v>緯創資通股份有限公司</v>
      </c>
    </row>
    <row r="334" spans="1:39">
      <c r="A334" s="4" t="s">
        <v>47</v>
      </c>
      <c r="B334" s="4" t="s">
        <v>1555</v>
      </c>
      <c r="C334" s="4" t="s">
        <v>2403</v>
      </c>
      <c r="D334" s="4" t="s">
        <v>2415</v>
      </c>
      <c r="E334" s="5">
        <v>45688</v>
      </c>
      <c r="F334" s="5">
        <v>45709</v>
      </c>
      <c r="G334" s="4" t="s">
        <v>1611</v>
      </c>
      <c r="H334" s="4" t="s">
        <v>679</v>
      </c>
      <c r="I334" s="4" t="s">
        <v>2410</v>
      </c>
      <c r="J334" s="4" t="s">
        <v>892</v>
      </c>
      <c r="K334" s="4" t="s">
        <v>2406</v>
      </c>
      <c r="L334" s="4" t="s">
        <v>2407</v>
      </c>
      <c r="M334" s="12">
        <v>-138000</v>
      </c>
      <c r="N334" s="4" t="s">
        <v>48</v>
      </c>
      <c r="O334" s="12">
        <v>-138000</v>
      </c>
      <c r="P334" s="4" t="s">
        <v>48</v>
      </c>
      <c r="Q334" s="4" t="s">
        <v>681</v>
      </c>
      <c r="R334" s="4" t="s">
        <v>54</v>
      </c>
      <c r="X334" s="4" t="s">
        <v>50</v>
      </c>
      <c r="Y334" s="4" t="s">
        <v>2451</v>
      </c>
      <c r="Z334" s="4" t="s">
        <v>50</v>
      </c>
      <c r="AA334" s="4" t="s">
        <v>2419</v>
      </c>
      <c r="AD334" s="4" t="s">
        <v>676</v>
      </c>
      <c r="AG334" s="5"/>
      <c r="AH334" s="4" t="s">
        <v>2408</v>
      </c>
      <c r="AJ334" s="4" t="s">
        <v>38</v>
      </c>
      <c r="AK334" s="117">
        <f>IF(N334="NTD",1,VLOOKUP(X334,'8.匯率'!O:Q,2,FALSE))</f>
        <v>1</v>
      </c>
      <c r="AL334" s="204">
        <f t="shared" si="5"/>
        <v>-138000</v>
      </c>
      <c r="AM334" s="117" t="str">
        <f>VLOOKUP(AJ334,'關係企業(人)'!A:C,3,FALSE)</f>
        <v>緯創資通股份有限公司</v>
      </c>
    </row>
    <row r="335" spans="1:39">
      <c r="A335" s="4" t="s">
        <v>47</v>
      </c>
      <c r="B335" s="4" t="s">
        <v>1556</v>
      </c>
      <c r="C335" s="4" t="s">
        <v>2403</v>
      </c>
      <c r="D335" s="4" t="s">
        <v>2415</v>
      </c>
      <c r="E335" s="5">
        <v>45688</v>
      </c>
      <c r="F335" s="5">
        <v>45709</v>
      </c>
      <c r="G335" s="4" t="s">
        <v>1612</v>
      </c>
      <c r="H335" s="4" t="s">
        <v>679</v>
      </c>
      <c r="I335" s="4" t="s">
        <v>2410</v>
      </c>
      <c r="J335" s="4" t="s">
        <v>894</v>
      </c>
      <c r="K335" s="4" t="s">
        <v>2406</v>
      </c>
      <c r="L335" s="4" t="s">
        <v>2407</v>
      </c>
      <c r="M335" s="12">
        <v>-138000</v>
      </c>
      <c r="N335" s="4" t="s">
        <v>48</v>
      </c>
      <c r="O335" s="12">
        <v>-138000</v>
      </c>
      <c r="P335" s="4" t="s">
        <v>48</v>
      </c>
      <c r="Q335" s="4" t="s">
        <v>681</v>
      </c>
      <c r="R335" s="4" t="s">
        <v>54</v>
      </c>
      <c r="X335" s="4" t="s">
        <v>50</v>
      </c>
      <c r="Y335" s="4" t="s">
        <v>2451</v>
      </c>
      <c r="Z335" s="4" t="s">
        <v>50</v>
      </c>
      <c r="AA335" s="4" t="s">
        <v>2419</v>
      </c>
      <c r="AD335" s="4" t="s">
        <v>676</v>
      </c>
      <c r="AG335" s="5"/>
      <c r="AH335" s="4" t="s">
        <v>2408</v>
      </c>
      <c r="AJ335" s="4" t="s">
        <v>38</v>
      </c>
      <c r="AK335" s="117">
        <f>IF(N335="NTD",1,VLOOKUP(X335,'8.匯率'!O:Q,2,FALSE))</f>
        <v>1</v>
      </c>
      <c r="AL335" s="204">
        <f t="shared" si="5"/>
        <v>-138000</v>
      </c>
      <c r="AM335" s="117" t="str">
        <f>VLOOKUP(AJ335,'關係企業(人)'!A:C,3,FALSE)</f>
        <v>緯創資通股份有限公司</v>
      </c>
    </row>
    <row r="336" spans="1:39">
      <c r="A336" s="4" t="s">
        <v>47</v>
      </c>
      <c r="B336" s="4" t="s">
        <v>1557</v>
      </c>
      <c r="C336" s="4" t="s">
        <v>2403</v>
      </c>
      <c r="D336" s="4" t="s">
        <v>2415</v>
      </c>
      <c r="E336" s="5">
        <v>45688</v>
      </c>
      <c r="F336" s="5">
        <v>45709</v>
      </c>
      <c r="G336" s="4" t="s">
        <v>1613</v>
      </c>
      <c r="H336" s="4" t="s">
        <v>679</v>
      </c>
      <c r="I336" s="4" t="s">
        <v>2410</v>
      </c>
      <c r="J336" s="4" t="s">
        <v>896</v>
      </c>
      <c r="K336" s="4" t="s">
        <v>2406</v>
      </c>
      <c r="L336" s="4" t="s">
        <v>2407</v>
      </c>
      <c r="M336" s="12">
        <v>-106766</v>
      </c>
      <c r="N336" s="4" t="s">
        <v>48</v>
      </c>
      <c r="O336" s="12">
        <v>-106766</v>
      </c>
      <c r="P336" s="4" t="s">
        <v>48</v>
      </c>
      <c r="Q336" s="4" t="s">
        <v>681</v>
      </c>
      <c r="R336" s="4" t="s">
        <v>54</v>
      </c>
      <c r="X336" s="4" t="s">
        <v>50</v>
      </c>
      <c r="Y336" s="4" t="s">
        <v>2451</v>
      </c>
      <c r="Z336" s="4" t="s">
        <v>50</v>
      </c>
      <c r="AA336" s="4" t="s">
        <v>2419</v>
      </c>
      <c r="AD336" s="4" t="s">
        <v>676</v>
      </c>
      <c r="AG336" s="5"/>
      <c r="AH336" s="4" t="s">
        <v>2408</v>
      </c>
      <c r="AJ336" s="4" t="s">
        <v>38</v>
      </c>
      <c r="AK336" s="117">
        <f>IF(N336="NTD",1,VLOOKUP(X336,'8.匯率'!O:Q,2,FALSE))</f>
        <v>1</v>
      </c>
      <c r="AL336" s="204">
        <f t="shared" si="5"/>
        <v>-106766</v>
      </c>
      <c r="AM336" s="117" t="str">
        <f>VLOOKUP(AJ336,'關係企業(人)'!A:C,3,FALSE)</f>
        <v>緯創資通股份有限公司</v>
      </c>
    </row>
    <row r="337" spans="1:39">
      <c r="A337" s="4" t="s">
        <v>47</v>
      </c>
      <c r="B337" s="4" t="s">
        <v>1558</v>
      </c>
      <c r="C337" s="4" t="s">
        <v>2403</v>
      </c>
      <c r="D337" s="4" t="s">
        <v>2415</v>
      </c>
      <c r="E337" s="5">
        <v>45688</v>
      </c>
      <c r="F337" s="5">
        <v>45709</v>
      </c>
      <c r="G337" s="4" t="s">
        <v>1592</v>
      </c>
      <c r="H337" s="4" t="s">
        <v>679</v>
      </c>
      <c r="I337" s="4" t="s">
        <v>2410</v>
      </c>
      <c r="J337" s="4" t="s">
        <v>898</v>
      </c>
      <c r="K337" s="4" t="s">
        <v>2406</v>
      </c>
      <c r="L337" s="4" t="s">
        <v>2407</v>
      </c>
      <c r="M337" s="12">
        <v>-100000</v>
      </c>
      <c r="N337" s="4" t="s">
        <v>48</v>
      </c>
      <c r="O337" s="12">
        <v>-100000</v>
      </c>
      <c r="P337" s="4" t="s">
        <v>48</v>
      </c>
      <c r="Q337" s="4" t="s">
        <v>682</v>
      </c>
      <c r="R337" s="4" t="s">
        <v>53</v>
      </c>
      <c r="X337" s="4" t="s">
        <v>50</v>
      </c>
      <c r="Y337" s="4" t="s">
        <v>2451</v>
      </c>
      <c r="Z337" s="4" t="s">
        <v>50</v>
      </c>
      <c r="AA337" s="4" t="s">
        <v>2419</v>
      </c>
      <c r="AD337" s="4" t="s">
        <v>676</v>
      </c>
      <c r="AG337" s="5"/>
      <c r="AH337" s="4" t="s">
        <v>2408</v>
      </c>
      <c r="AJ337" s="4" t="s">
        <v>38</v>
      </c>
      <c r="AK337" s="117">
        <f>IF(N337="NTD",1,VLOOKUP(X337,'8.匯率'!O:Q,2,FALSE))</f>
        <v>1</v>
      </c>
      <c r="AL337" s="204">
        <f t="shared" si="5"/>
        <v>-100000</v>
      </c>
      <c r="AM337" s="117" t="str">
        <f>VLOOKUP(AJ337,'關係企業(人)'!A:C,3,FALSE)</f>
        <v>緯創資通股份有限公司</v>
      </c>
    </row>
    <row r="338" spans="1:39">
      <c r="A338" s="4" t="s">
        <v>47</v>
      </c>
      <c r="B338" s="4" t="s">
        <v>1559</v>
      </c>
      <c r="C338" s="4" t="s">
        <v>2403</v>
      </c>
      <c r="D338" s="4" t="s">
        <v>2415</v>
      </c>
      <c r="E338" s="5">
        <v>45688</v>
      </c>
      <c r="F338" s="5">
        <v>45709</v>
      </c>
      <c r="G338" s="4" t="s">
        <v>1593</v>
      </c>
      <c r="H338" s="4" t="s">
        <v>679</v>
      </c>
      <c r="I338" s="4" t="s">
        <v>2410</v>
      </c>
      <c r="J338" s="4" t="s">
        <v>900</v>
      </c>
      <c r="K338" s="4" t="s">
        <v>2406</v>
      </c>
      <c r="L338" s="4" t="s">
        <v>2407</v>
      </c>
      <c r="M338" s="12">
        <v>-113657</v>
      </c>
      <c r="N338" s="4" t="s">
        <v>48</v>
      </c>
      <c r="O338" s="12">
        <v>-113657</v>
      </c>
      <c r="P338" s="4" t="s">
        <v>48</v>
      </c>
      <c r="Q338" s="4" t="s">
        <v>682</v>
      </c>
      <c r="R338" s="4" t="s">
        <v>53</v>
      </c>
      <c r="X338" s="4" t="s">
        <v>50</v>
      </c>
      <c r="Y338" s="4" t="s">
        <v>2451</v>
      </c>
      <c r="Z338" s="4" t="s">
        <v>50</v>
      </c>
      <c r="AA338" s="4" t="s">
        <v>2419</v>
      </c>
      <c r="AD338" s="4" t="s">
        <v>676</v>
      </c>
      <c r="AG338" s="5"/>
      <c r="AH338" s="4" t="s">
        <v>2408</v>
      </c>
      <c r="AJ338" s="4" t="s">
        <v>38</v>
      </c>
      <c r="AK338" s="117">
        <f>IF(N338="NTD",1,VLOOKUP(X338,'8.匯率'!O:Q,2,FALSE))</f>
        <v>1</v>
      </c>
      <c r="AL338" s="204">
        <f t="shared" si="5"/>
        <v>-113657</v>
      </c>
      <c r="AM338" s="117" t="str">
        <f>VLOOKUP(AJ338,'關係企業(人)'!A:C,3,FALSE)</f>
        <v>緯創資通股份有限公司</v>
      </c>
    </row>
    <row r="339" spans="1:39">
      <c r="A339" s="4" t="s">
        <v>47</v>
      </c>
      <c r="B339" s="4" t="s">
        <v>1560</v>
      </c>
      <c r="C339" s="4" t="s">
        <v>2403</v>
      </c>
      <c r="D339" s="4" t="s">
        <v>2415</v>
      </c>
      <c r="E339" s="5">
        <v>45688</v>
      </c>
      <c r="F339" s="5">
        <v>45709</v>
      </c>
      <c r="G339" s="4" t="s">
        <v>1594</v>
      </c>
      <c r="H339" s="4" t="s">
        <v>679</v>
      </c>
      <c r="I339" s="4" t="s">
        <v>2410</v>
      </c>
      <c r="J339" s="4" t="s">
        <v>902</v>
      </c>
      <c r="K339" s="4" t="s">
        <v>2406</v>
      </c>
      <c r="L339" s="4" t="s">
        <v>2407</v>
      </c>
      <c r="M339" s="12">
        <v>-110000</v>
      </c>
      <c r="N339" s="4" t="s">
        <v>48</v>
      </c>
      <c r="O339" s="12">
        <v>-110000</v>
      </c>
      <c r="P339" s="4" t="s">
        <v>48</v>
      </c>
      <c r="Q339" s="4" t="s">
        <v>682</v>
      </c>
      <c r="R339" s="4" t="s">
        <v>53</v>
      </c>
      <c r="X339" s="4" t="s">
        <v>50</v>
      </c>
      <c r="Y339" s="4" t="s">
        <v>2451</v>
      </c>
      <c r="Z339" s="4" t="s">
        <v>50</v>
      </c>
      <c r="AA339" s="4" t="s">
        <v>2419</v>
      </c>
      <c r="AD339" s="4" t="s">
        <v>676</v>
      </c>
      <c r="AG339" s="5"/>
      <c r="AH339" s="4" t="s">
        <v>2408</v>
      </c>
      <c r="AJ339" s="4" t="s">
        <v>38</v>
      </c>
      <c r="AK339" s="117">
        <f>IF(N339="NTD",1,VLOOKUP(X339,'8.匯率'!O:Q,2,FALSE))</f>
        <v>1</v>
      </c>
      <c r="AL339" s="204">
        <f t="shared" si="5"/>
        <v>-110000</v>
      </c>
      <c r="AM339" s="117" t="str">
        <f>VLOOKUP(AJ339,'關係企業(人)'!A:C,3,FALSE)</f>
        <v>緯創資通股份有限公司</v>
      </c>
    </row>
    <row r="340" spans="1:39">
      <c r="A340" s="4" t="s">
        <v>47</v>
      </c>
      <c r="B340" s="4" t="s">
        <v>1561</v>
      </c>
      <c r="C340" s="4" t="s">
        <v>2403</v>
      </c>
      <c r="D340" s="4" t="s">
        <v>2415</v>
      </c>
      <c r="E340" s="5">
        <v>45688</v>
      </c>
      <c r="F340" s="5">
        <v>45709</v>
      </c>
      <c r="G340" s="4" t="s">
        <v>1597</v>
      </c>
      <c r="H340" s="4" t="s">
        <v>679</v>
      </c>
      <c r="I340" s="4" t="s">
        <v>2410</v>
      </c>
      <c r="J340" s="4" t="s">
        <v>906</v>
      </c>
      <c r="K340" s="4" t="s">
        <v>2406</v>
      </c>
      <c r="L340" s="4" t="s">
        <v>2407</v>
      </c>
      <c r="M340" s="12">
        <v>-129886</v>
      </c>
      <c r="N340" s="4" t="s">
        <v>48</v>
      </c>
      <c r="O340" s="12">
        <v>-129886</v>
      </c>
      <c r="P340" s="4" t="s">
        <v>48</v>
      </c>
      <c r="Q340" s="4" t="s">
        <v>682</v>
      </c>
      <c r="R340" s="4" t="s">
        <v>53</v>
      </c>
      <c r="X340" s="4" t="s">
        <v>50</v>
      </c>
      <c r="Y340" s="4" t="s">
        <v>2451</v>
      </c>
      <c r="Z340" s="4" t="s">
        <v>50</v>
      </c>
      <c r="AA340" s="4" t="s">
        <v>2419</v>
      </c>
      <c r="AD340" s="4" t="s">
        <v>676</v>
      </c>
      <c r="AG340" s="5"/>
      <c r="AH340" s="4" t="s">
        <v>2408</v>
      </c>
      <c r="AJ340" s="4" t="s">
        <v>38</v>
      </c>
      <c r="AK340" s="117">
        <f>IF(N340="NTD",1,VLOOKUP(X340,'8.匯率'!O:Q,2,FALSE))</f>
        <v>1</v>
      </c>
      <c r="AL340" s="204">
        <f t="shared" si="5"/>
        <v>-129886</v>
      </c>
      <c r="AM340" s="117" t="str">
        <f>VLOOKUP(AJ340,'關係企業(人)'!A:C,3,FALSE)</f>
        <v>緯創資通股份有限公司</v>
      </c>
    </row>
    <row r="341" spans="1:39">
      <c r="A341" s="4" t="s">
        <v>47</v>
      </c>
      <c r="B341" s="4" t="s">
        <v>1562</v>
      </c>
      <c r="C341" s="4" t="s">
        <v>2403</v>
      </c>
      <c r="D341" s="4" t="s">
        <v>2415</v>
      </c>
      <c r="E341" s="5">
        <v>45688</v>
      </c>
      <c r="F341" s="5">
        <v>45709</v>
      </c>
      <c r="G341" s="4" t="s">
        <v>1598</v>
      </c>
      <c r="H341" s="4" t="s">
        <v>679</v>
      </c>
      <c r="I341" s="4" t="s">
        <v>2410</v>
      </c>
      <c r="J341" s="4" t="s">
        <v>908</v>
      </c>
      <c r="K341" s="4" t="s">
        <v>2406</v>
      </c>
      <c r="L341" s="4" t="s">
        <v>2407</v>
      </c>
      <c r="M341" s="12">
        <v>-138000</v>
      </c>
      <c r="N341" s="4" t="s">
        <v>48</v>
      </c>
      <c r="O341" s="12">
        <v>-138000</v>
      </c>
      <c r="P341" s="4" t="s">
        <v>48</v>
      </c>
      <c r="Q341" s="4" t="s">
        <v>682</v>
      </c>
      <c r="R341" s="4" t="s">
        <v>53</v>
      </c>
      <c r="X341" s="4" t="s">
        <v>50</v>
      </c>
      <c r="Y341" s="4" t="s">
        <v>2451</v>
      </c>
      <c r="Z341" s="4" t="s">
        <v>50</v>
      </c>
      <c r="AA341" s="4" t="s">
        <v>2419</v>
      </c>
      <c r="AD341" s="4" t="s">
        <v>676</v>
      </c>
      <c r="AG341" s="5"/>
      <c r="AH341" s="4" t="s">
        <v>2408</v>
      </c>
      <c r="AJ341" s="4" t="s">
        <v>38</v>
      </c>
      <c r="AK341" s="117">
        <f>IF(N341="NTD",1,VLOOKUP(X341,'8.匯率'!O:Q,2,FALSE))</f>
        <v>1</v>
      </c>
      <c r="AL341" s="204">
        <f t="shared" si="5"/>
        <v>-138000</v>
      </c>
      <c r="AM341" s="117" t="str">
        <f>VLOOKUP(AJ341,'關係企業(人)'!A:C,3,FALSE)</f>
        <v>緯創資通股份有限公司</v>
      </c>
    </row>
    <row r="342" spans="1:39">
      <c r="A342" s="4" t="s">
        <v>47</v>
      </c>
      <c r="B342" s="4" t="s">
        <v>1563</v>
      </c>
      <c r="C342" s="4" t="s">
        <v>2403</v>
      </c>
      <c r="D342" s="4" t="s">
        <v>2415</v>
      </c>
      <c r="E342" s="5">
        <v>45688</v>
      </c>
      <c r="F342" s="5">
        <v>45709</v>
      </c>
      <c r="G342" s="4" t="s">
        <v>1599</v>
      </c>
      <c r="H342" s="4" t="s">
        <v>679</v>
      </c>
      <c r="I342" s="4" t="s">
        <v>2410</v>
      </c>
      <c r="J342" s="4" t="s">
        <v>910</v>
      </c>
      <c r="K342" s="4" t="s">
        <v>2406</v>
      </c>
      <c r="L342" s="4" t="s">
        <v>2407</v>
      </c>
      <c r="M342" s="12">
        <v>-110000</v>
      </c>
      <c r="N342" s="4" t="s">
        <v>48</v>
      </c>
      <c r="O342" s="12">
        <v>-110000</v>
      </c>
      <c r="P342" s="4" t="s">
        <v>48</v>
      </c>
      <c r="Q342" s="4" t="s">
        <v>682</v>
      </c>
      <c r="R342" s="4" t="s">
        <v>53</v>
      </c>
      <c r="X342" s="4" t="s">
        <v>50</v>
      </c>
      <c r="Y342" s="4" t="s">
        <v>2451</v>
      </c>
      <c r="Z342" s="4" t="s">
        <v>50</v>
      </c>
      <c r="AA342" s="4" t="s">
        <v>2419</v>
      </c>
      <c r="AD342" s="4" t="s">
        <v>676</v>
      </c>
      <c r="AG342" s="5"/>
      <c r="AH342" s="4" t="s">
        <v>2408</v>
      </c>
      <c r="AJ342" s="4" t="s">
        <v>38</v>
      </c>
      <c r="AK342" s="117">
        <f>IF(N342="NTD",1,VLOOKUP(X342,'8.匯率'!O:Q,2,FALSE))</f>
        <v>1</v>
      </c>
      <c r="AL342" s="204">
        <f t="shared" si="5"/>
        <v>-110000</v>
      </c>
      <c r="AM342" s="117" t="str">
        <f>VLOOKUP(AJ342,'關係企業(人)'!A:C,3,FALSE)</f>
        <v>緯創資通股份有限公司</v>
      </c>
    </row>
    <row r="343" spans="1:39">
      <c r="A343" s="4" t="s">
        <v>47</v>
      </c>
      <c r="B343" s="4" t="s">
        <v>1564</v>
      </c>
      <c r="C343" s="4" t="s">
        <v>2403</v>
      </c>
      <c r="D343" s="4" t="s">
        <v>2415</v>
      </c>
      <c r="E343" s="5">
        <v>45688</v>
      </c>
      <c r="F343" s="5">
        <v>45709</v>
      </c>
      <c r="G343" s="4" t="s">
        <v>1601</v>
      </c>
      <c r="H343" s="4" t="s">
        <v>679</v>
      </c>
      <c r="I343" s="4" t="s">
        <v>2410</v>
      </c>
      <c r="J343" s="4" t="s">
        <v>912</v>
      </c>
      <c r="K343" s="4" t="s">
        <v>2406</v>
      </c>
      <c r="L343" s="4" t="s">
        <v>2407</v>
      </c>
      <c r="M343" s="12">
        <v>-133957</v>
      </c>
      <c r="N343" s="4" t="s">
        <v>48</v>
      </c>
      <c r="O343" s="12">
        <v>-133957</v>
      </c>
      <c r="P343" s="4" t="s">
        <v>48</v>
      </c>
      <c r="Q343" s="4" t="s">
        <v>682</v>
      </c>
      <c r="R343" s="4" t="s">
        <v>53</v>
      </c>
      <c r="X343" s="4" t="s">
        <v>50</v>
      </c>
      <c r="Y343" s="4" t="s">
        <v>2451</v>
      </c>
      <c r="Z343" s="4" t="s">
        <v>50</v>
      </c>
      <c r="AA343" s="4" t="s">
        <v>2419</v>
      </c>
      <c r="AD343" s="4" t="s">
        <v>676</v>
      </c>
      <c r="AG343" s="5"/>
      <c r="AH343" s="4" t="s">
        <v>2408</v>
      </c>
      <c r="AJ343" s="4" t="s">
        <v>38</v>
      </c>
      <c r="AK343" s="117">
        <f>IF(N343="NTD",1,VLOOKUP(X343,'8.匯率'!O:Q,2,FALSE))</f>
        <v>1</v>
      </c>
      <c r="AL343" s="204">
        <f t="shared" si="5"/>
        <v>-133957</v>
      </c>
      <c r="AM343" s="117" t="str">
        <f>VLOOKUP(AJ343,'關係企業(人)'!A:C,3,FALSE)</f>
        <v>緯創資通股份有限公司</v>
      </c>
    </row>
    <row r="344" spans="1:39">
      <c r="A344" s="4" t="s">
        <v>47</v>
      </c>
      <c r="B344" s="4" t="s">
        <v>1565</v>
      </c>
      <c r="C344" s="4" t="s">
        <v>2403</v>
      </c>
      <c r="D344" s="4" t="s">
        <v>2415</v>
      </c>
      <c r="E344" s="5">
        <v>45688</v>
      </c>
      <c r="F344" s="5">
        <v>45709</v>
      </c>
      <c r="G344" s="4" t="s">
        <v>1602</v>
      </c>
      <c r="H344" s="4" t="s">
        <v>679</v>
      </c>
      <c r="I344" s="4" t="s">
        <v>2410</v>
      </c>
      <c r="J344" s="4" t="s">
        <v>914</v>
      </c>
      <c r="K344" s="4" t="s">
        <v>2406</v>
      </c>
      <c r="L344" s="4" t="s">
        <v>2407</v>
      </c>
      <c r="M344" s="12">
        <v>-138000</v>
      </c>
      <c r="N344" s="4" t="s">
        <v>48</v>
      </c>
      <c r="O344" s="12">
        <v>-138000</v>
      </c>
      <c r="P344" s="4" t="s">
        <v>48</v>
      </c>
      <c r="Q344" s="4" t="s">
        <v>682</v>
      </c>
      <c r="R344" s="4" t="s">
        <v>53</v>
      </c>
      <c r="X344" s="4" t="s">
        <v>50</v>
      </c>
      <c r="Y344" s="4" t="s">
        <v>2451</v>
      </c>
      <c r="Z344" s="4" t="s">
        <v>50</v>
      </c>
      <c r="AA344" s="4" t="s">
        <v>2419</v>
      </c>
      <c r="AD344" s="4" t="s">
        <v>676</v>
      </c>
      <c r="AG344" s="5"/>
      <c r="AH344" s="4" t="s">
        <v>2408</v>
      </c>
      <c r="AJ344" s="4" t="s">
        <v>38</v>
      </c>
      <c r="AK344" s="117">
        <f>IF(N344="NTD",1,VLOOKUP(X344,'8.匯率'!O:Q,2,FALSE))</f>
        <v>1</v>
      </c>
      <c r="AL344" s="204">
        <f t="shared" si="5"/>
        <v>-138000</v>
      </c>
      <c r="AM344" s="117" t="str">
        <f>VLOOKUP(AJ344,'關係企業(人)'!A:C,3,FALSE)</f>
        <v>緯創資通股份有限公司</v>
      </c>
    </row>
    <row r="345" spans="1:39">
      <c r="A345" s="4" t="s">
        <v>47</v>
      </c>
      <c r="B345" s="4" t="s">
        <v>1566</v>
      </c>
      <c r="C345" s="4" t="s">
        <v>2403</v>
      </c>
      <c r="D345" s="4" t="s">
        <v>2415</v>
      </c>
      <c r="E345" s="5">
        <v>45688</v>
      </c>
      <c r="F345" s="5">
        <v>45709</v>
      </c>
      <c r="G345" s="4" t="s">
        <v>1614</v>
      </c>
      <c r="H345" s="4" t="s">
        <v>679</v>
      </c>
      <c r="I345" s="4" t="s">
        <v>2410</v>
      </c>
      <c r="J345" s="4" t="s">
        <v>916</v>
      </c>
      <c r="K345" s="4" t="s">
        <v>2406</v>
      </c>
      <c r="L345" s="4" t="s">
        <v>2407</v>
      </c>
      <c r="M345" s="12">
        <v>-93357</v>
      </c>
      <c r="N345" s="4" t="s">
        <v>48</v>
      </c>
      <c r="O345" s="12">
        <v>-93357</v>
      </c>
      <c r="P345" s="4" t="s">
        <v>48</v>
      </c>
      <c r="Q345" s="4" t="s">
        <v>682</v>
      </c>
      <c r="R345" s="4" t="s">
        <v>53</v>
      </c>
      <c r="X345" s="4" t="s">
        <v>50</v>
      </c>
      <c r="Y345" s="4" t="s">
        <v>2451</v>
      </c>
      <c r="Z345" s="4" t="s">
        <v>50</v>
      </c>
      <c r="AA345" s="4" t="s">
        <v>2419</v>
      </c>
      <c r="AD345" s="4" t="s">
        <v>676</v>
      </c>
      <c r="AG345" s="5"/>
      <c r="AH345" s="4" t="s">
        <v>2408</v>
      </c>
      <c r="AJ345" s="4" t="s">
        <v>38</v>
      </c>
      <c r="AK345" s="117">
        <f>IF(N345="NTD",1,VLOOKUP(X345,'8.匯率'!O:Q,2,FALSE))</f>
        <v>1</v>
      </c>
      <c r="AL345" s="204">
        <f t="shared" si="5"/>
        <v>-93357</v>
      </c>
      <c r="AM345" s="117" t="str">
        <f>VLOOKUP(AJ345,'關係企業(人)'!A:C,3,FALSE)</f>
        <v>緯創資通股份有限公司</v>
      </c>
    </row>
    <row r="346" spans="1:39">
      <c r="A346" s="4" t="s">
        <v>47</v>
      </c>
      <c r="B346" s="4" t="s">
        <v>1567</v>
      </c>
      <c r="C346" s="4" t="s">
        <v>2403</v>
      </c>
      <c r="D346" s="4" t="s">
        <v>2415</v>
      </c>
      <c r="E346" s="5">
        <v>45688</v>
      </c>
      <c r="F346" s="5">
        <v>45709</v>
      </c>
      <c r="G346" s="4" t="s">
        <v>1615</v>
      </c>
      <c r="H346" s="4" t="s">
        <v>679</v>
      </c>
      <c r="I346" s="4" t="s">
        <v>2410</v>
      </c>
      <c r="J346" s="4" t="s">
        <v>918</v>
      </c>
      <c r="K346" s="4" t="s">
        <v>2406</v>
      </c>
      <c r="L346" s="4" t="s">
        <v>2407</v>
      </c>
      <c r="M346" s="12">
        <v>-95447</v>
      </c>
      <c r="N346" s="4" t="s">
        <v>48</v>
      </c>
      <c r="O346" s="12">
        <v>-95447</v>
      </c>
      <c r="P346" s="4" t="s">
        <v>48</v>
      </c>
      <c r="Q346" s="4" t="s">
        <v>682</v>
      </c>
      <c r="R346" s="4" t="s">
        <v>53</v>
      </c>
      <c r="X346" s="4" t="s">
        <v>50</v>
      </c>
      <c r="Y346" s="4" t="s">
        <v>2451</v>
      </c>
      <c r="Z346" s="4" t="s">
        <v>50</v>
      </c>
      <c r="AA346" s="4" t="s">
        <v>2419</v>
      </c>
      <c r="AD346" s="4" t="s">
        <v>676</v>
      </c>
      <c r="AG346" s="5"/>
      <c r="AH346" s="4" t="s">
        <v>2408</v>
      </c>
      <c r="AJ346" s="4" t="s">
        <v>38</v>
      </c>
      <c r="AK346" s="117">
        <f>IF(N346="NTD",1,VLOOKUP(X346,'8.匯率'!O:Q,2,FALSE))</f>
        <v>1</v>
      </c>
      <c r="AL346" s="204">
        <f t="shared" si="5"/>
        <v>-95447</v>
      </c>
      <c r="AM346" s="117" t="str">
        <f>VLOOKUP(AJ346,'關係企業(人)'!A:C,3,FALSE)</f>
        <v>緯創資通股份有限公司</v>
      </c>
    </row>
    <row r="347" spans="1:39">
      <c r="A347" s="4" t="s">
        <v>47</v>
      </c>
      <c r="B347" s="4" t="s">
        <v>1568</v>
      </c>
      <c r="C347" s="4" t="s">
        <v>2403</v>
      </c>
      <c r="D347" s="4" t="s">
        <v>2415</v>
      </c>
      <c r="E347" s="5">
        <v>45688</v>
      </c>
      <c r="F347" s="5">
        <v>45709</v>
      </c>
      <c r="G347" s="4" t="s">
        <v>1616</v>
      </c>
      <c r="H347" s="4" t="s">
        <v>679</v>
      </c>
      <c r="I347" s="4" t="s">
        <v>2410</v>
      </c>
      <c r="J347" s="4" t="s">
        <v>920</v>
      </c>
      <c r="K347" s="4" t="s">
        <v>2406</v>
      </c>
      <c r="L347" s="4" t="s">
        <v>2407</v>
      </c>
      <c r="M347" s="12">
        <v>-129886</v>
      </c>
      <c r="N347" s="4" t="s">
        <v>48</v>
      </c>
      <c r="O347" s="12">
        <v>-129886</v>
      </c>
      <c r="P347" s="4" t="s">
        <v>48</v>
      </c>
      <c r="Q347" s="4" t="s">
        <v>682</v>
      </c>
      <c r="R347" s="4" t="s">
        <v>53</v>
      </c>
      <c r="X347" s="4" t="s">
        <v>50</v>
      </c>
      <c r="Y347" s="4" t="s">
        <v>2451</v>
      </c>
      <c r="Z347" s="4" t="s">
        <v>50</v>
      </c>
      <c r="AA347" s="4" t="s">
        <v>2419</v>
      </c>
      <c r="AD347" s="4" t="s">
        <v>676</v>
      </c>
      <c r="AG347" s="5"/>
      <c r="AH347" s="4" t="s">
        <v>2408</v>
      </c>
      <c r="AJ347" s="4" t="s">
        <v>38</v>
      </c>
      <c r="AK347" s="117">
        <f>IF(N347="NTD",1,VLOOKUP(X347,'8.匯率'!O:Q,2,FALSE))</f>
        <v>1</v>
      </c>
      <c r="AL347" s="204">
        <f t="shared" si="5"/>
        <v>-129886</v>
      </c>
      <c r="AM347" s="117" t="str">
        <f>VLOOKUP(AJ347,'關係企業(人)'!A:C,3,FALSE)</f>
        <v>緯創資通股份有限公司</v>
      </c>
    </row>
    <row r="348" spans="1:39">
      <c r="A348" s="4" t="s">
        <v>47</v>
      </c>
      <c r="B348" s="4" t="s">
        <v>1569</v>
      </c>
      <c r="C348" s="4" t="s">
        <v>2403</v>
      </c>
      <c r="D348" s="4" t="s">
        <v>2415</v>
      </c>
      <c r="E348" s="5">
        <v>45688</v>
      </c>
      <c r="F348" s="5">
        <v>45709</v>
      </c>
      <c r="G348" s="4" t="s">
        <v>1617</v>
      </c>
      <c r="H348" s="4" t="s">
        <v>679</v>
      </c>
      <c r="I348" s="4" t="s">
        <v>2410</v>
      </c>
      <c r="J348" s="4" t="s">
        <v>922</v>
      </c>
      <c r="K348" s="4" t="s">
        <v>2406</v>
      </c>
      <c r="L348" s="4" t="s">
        <v>2407</v>
      </c>
      <c r="M348" s="12">
        <v>-100000</v>
      </c>
      <c r="N348" s="4" t="s">
        <v>48</v>
      </c>
      <c r="O348" s="12">
        <v>-100000</v>
      </c>
      <c r="P348" s="4" t="s">
        <v>48</v>
      </c>
      <c r="Q348" s="4" t="s">
        <v>682</v>
      </c>
      <c r="R348" s="4" t="s">
        <v>53</v>
      </c>
      <c r="X348" s="4" t="s">
        <v>50</v>
      </c>
      <c r="Y348" s="4" t="s">
        <v>2451</v>
      </c>
      <c r="Z348" s="4" t="s">
        <v>50</v>
      </c>
      <c r="AA348" s="4" t="s">
        <v>2419</v>
      </c>
      <c r="AD348" s="4" t="s">
        <v>676</v>
      </c>
      <c r="AG348" s="5"/>
      <c r="AH348" s="4" t="s">
        <v>2408</v>
      </c>
      <c r="AJ348" s="4" t="s">
        <v>38</v>
      </c>
      <c r="AK348" s="117">
        <f>IF(N348="NTD",1,VLOOKUP(X348,'8.匯率'!O:Q,2,FALSE))</f>
        <v>1</v>
      </c>
      <c r="AL348" s="204">
        <f t="shared" si="5"/>
        <v>-100000</v>
      </c>
      <c r="AM348" s="117" t="str">
        <f>VLOOKUP(AJ348,'關係企業(人)'!A:C,3,FALSE)</f>
        <v>緯創資通股份有限公司</v>
      </c>
    </row>
    <row r="349" spans="1:39">
      <c r="A349" s="4" t="s">
        <v>47</v>
      </c>
      <c r="B349" s="4" t="s">
        <v>1570</v>
      </c>
      <c r="C349" s="4" t="s">
        <v>2403</v>
      </c>
      <c r="D349" s="4" t="s">
        <v>2415</v>
      </c>
      <c r="E349" s="5">
        <v>45688</v>
      </c>
      <c r="F349" s="5">
        <v>45709</v>
      </c>
      <c r="G349" s="4" t="s">
        <v>1618</v>
      </c>
      <c r="H349" s="4" t="s">
        <v>679</v>
      </c>
      <c r="I349" s="4" t="s">
        <v>2410</v>
      </c>
      <c r="J349" s="4" t="s">
        <v>924</v>
      </c>
      <c r="K349" s="4" t="s">
        <v>2406</v>
      </c>
      <c r="L349" s="4" t="s">
        <v>2407</v>
      </c>
      <c r="M349" s="12">
        <v>-150428</v>
      </c>
      <c r="N349" s="4" t="s">
        <v>48</v>
      </c>
      <c r="O349" s="12">
        <v>-150428</v>
      </c>
      <c r="P349" s="4" t="s">
        <v>48</v>
      </c>
      <c r="Q349" s="4" t="s">
        <v>682</v>
      </c>
      <c r="R349" s="4" t="s">
        <v>53</v>
      </c>
      <c r="X349" s="4" t="s">
        <v>50</v>
      </c>
      <c r="Y349" s="4" t="s">
        <v>2451</v>
      </c>
      <c r="Z349" s="4" t="s">
        <v>50</v>
      </c>
      <c r="AA349" s="4" t="s">
        <v>2419</v>
      </c>
      <c r="AD349" s="4" t="s">
        <v>676</v>
      </c>
      <c r="AG349" s="5"/>
      <c r="AH349" s="4" t="s">
        <v>2408</v>
      </c>
      <c r="AJ349" s="4" t="s">
        <v>38</v>
      </c>
      <c r="AK349" s="117">
        <f>IF(N349="NTD",1,VLOOKUP(X349,'8.匯率'!O:Q,2,FALSE))</f>
        <v>1</v>
      </c>
      <c r="AL349" s="204">
        <f t="shared" si="5"/>
        <v>-150428</v>
      </c>
      <c r="AM349" s="117" t="str">
        <f>VLOOKUP(AJ349,'關係企業(人)'!A:C,3,FALSE)</f>
        <v>緯創資通股份有限公司</v>
      </c>
    </row>
    <row r="350" spans="1:39">
      <c r="A350" s="4" t="s">
        <v>47</v>
      </c>
      <c r="B350" s="4" t="s">
        <v>1571</v>
      </c>
      <c r="C350" s="4" t="s">
        <v>2403</v>
      </c>
      <c r="D350" s="4" t="s">
        <v>2415</v>
      </c>
      <c r="E350" s="5">
        <v>45688</v>
      </c>
      <c r="F350" s="5">
        <v>45709</v>
      </c>
      <c r="G350" s="4" t="s">
        <v>1619</v>
      </c>
      <c r="H350" s="4" t="s">
        <v>679</v>
      </c>
      <c r="I350" s="4" t="s">
        <v>2410</v>
      </c>
      <c r="J350" s="4" t="s">
        <v>926</v>
      </c>
      <c r="K350" s="4" t="s">
        <v>2406</v>
      </c>
      <c r="L350" s="4" t="s">
        <v>2407</v>
      </c>
      <c r="M350" s="12">
        <v>-129886</v>
      </c>
      <c r="N350" s="4" t="s">
        <v>48</v>
      </c>
      <c r="O350" s="12">
        <v>-129886</v>
      </c>
      <c r="P350" s="4" t="s">
        <v>48</v>
      </c>
      <c r="Q350" s="4" t="s">
        <v>682</v>
      </c>
      <c r="R350" s="4" t="s">
        <v>53</v>
      </c>
      <c r="X350" s="4" t="s">
        <v>50</v>
      </c>
      <c r="Y350" s="4" t="s">
        <v>2451</v>
      </c>
      <c r="Z350" s="4" t="s">
        <v>50</v>
      </c>
      <c r="AA350" s="4" t="s">
        <v>2419</v>
      </c>
      <c r="AD350" s="4" t="s">
        <v>676</v>
      </c>
      <c r="AG350" s="5"/>
      <c r="AH350" s="4" t="s">
        <v>2408</v>
      </c>
      <c r="AJ350" s="4" t="s">
        <v>38</v>
      </c>
      <c r="AK350" s="117">
        <f>IF(N350="NTD",1,VLOOKUP(X350,'8.匯率'!O:Q,2,FALSE))</f>
        <v>1</v>
      </c>
      <c r="AL350" s="204">
        <f t="shared" si="5"/>
        <v>-129886</v>
      </c>
      <c r="AM350" s="117" t="str">
        <f>VLOOKUP(AJ350,'關係企業(人)'!A:C,3,FALSE)</f>
        <v>緯創資通股份有限公司</v>
      </c>
    </row>
    <row r="351" spans="1:39">
      <c r="A351" s="4" t="s">
        <v>47</v>
      </c>
      <c r="B351" s="4" t="s">
        <v>1572</v>
      </c>
      <c r="C351" s="4" t="s">
        <v>2403</v>
      </c>
      <c r="D351" s="4" t="s">
        <v>2415</v>
      </c>
      <c r="E351" s="5">
        <v>45688</v>
      </c>
      <c r="F351" s="5">
        <v>45709</v>
      </c>
      <c r="G351" s="4" t="s">
        <v>1620</v>
      </c>
      <c r="H351" s="4" t="s">
        <v>679</v>
      </c>
      <c r="I351" s="4" t="s">
        <v>2410</v>
      </c>
      <c r="J351" s="4" t="s">
        <v>928</v>
      </c>
      <c r="K351" s="4" t="s">
        <v>2406</v>
      </c>
      <c r="L351" s="4" t="s">
        <v>2407</v>
      </c>
      <c r="M351" s="12">
        <v>-155000</v>
      </c>
      <c r="N351" s="4" t="s">
        <v>48</v>
      </c>
      <c r="O351" s="12">
        <v>-155000</v>
      </c>
      <c r="P351" s="4" t="s">
        <v>48</v>
      </c>
      <c r="Q351" s="4" t="s">
        <v>682</v>
      </c>
      <c r="R351" s="4" t="s">
        <v>53</v>
      </c>
      <c r="X351" s="4" t="s">
        <v>50</v>
      </c>
      <c r="Y351" s="4" t="s">
        <v>2451</v>
      </c>
      <c r="Z351" s="4" t="s">
        <v>50</v>
      </c>
      <c r="AA351" s="4" t="s">
        <v>2419</v>
      </c>
      <c r="AD351" s="4" t="s">
        <v>676</v>
      </c>
      <c r="AG351" s="5"/>
      <c r="AH351" s="4" t="s">
        <v>2408</v>
      </c>
      <c r="AJ351" s="4" t="s">
        <v>38</v>
      </c>
      <c r="AK351" s="117">
        <f>IF(N351="NTD",1,VLOOKUP(X351,'8.匯率'!O:Q,2,FALSE))</f>
        <v>1</v>
      </c>
      <c r="AL351" s="204">
        <f t="shared" si="5"/>
        <v>-155000</v>
      </c>
      <c r="AM351" s="117" t="str">
        <f>VLOOKUP(AJ351,'關係企業(人)'!A:C,3,FALSE)</f>
        <v>緯創資通股份有限公司</v>
      </c>
    </row>
    <row r="352" spans="1:39">
      <c r="A352" s="4" t="s">
        <v>47</v>
      </c>
      <c r="B352" s="4" t="s">
        <v>1573</v>
      </c>
      <c r="C352" s="4" t="s">
        <v>2403</v>
      </c>
      <c r="D352" s="4" t="s">
        <v>2415</v>
      </c>
      <c r="E352" s="5">
        <v>45688</v>
      </c>
      <c r="F352" s="5">
        <v>45709</v>
      </c>
      <c r="G352" s="4" t="s">
        <v>1621</v>
      </c>
      <c r="H352" s="4" t="s">
        <v>679</v>
      </c>
      <c r="I352" s="4" t="s">
        <v>2410</v>
      </c>
      <c r="J352" s="4" t="s">
        <v>930</v>
      </c>
      <c r="K352" s="4" t="s">
        <v>2406</v>
      </c>
      <c r="L352" s="4" t="s">
        <v>2407</v>
      </c>
      <c r="M352" s="12">
        <v>-129886</v>
      </c>
      <c r="N352" s="4" t="s">
        <v>48</v>
      </c>
      <c r="O352" s="12">
        <v>-129886</v>
      </c>
      <c r="P352" s="4" t="s">
        <v>48</v>
      </c>
      <c r="Q352" s="4" t="s">
        <v>682</v>
      </c>
      <c r="R352" s="4" t="s">
        <v>53</v>
      </c>
      <c r="X352" s="4" t="s">
        <v>50</v>
      </c>
      <c r="Y352" s="4" t="s">
        <v>2451</v>
      </c>
      <c r="Z352" s="4" t="s">
        <v>50</v>
      </c>
      <c r="AA352" s="4" t="s">
        <v>2419</v>
      </c>
      <c r="AD352" s="4" t="s">
        <v>676</v>
      </c>
      <c r="AG352" s="5"/>
      <c r="AH352" s="4" t="s">
        <v>2408</v>
      </c>
      <c r="AJ352" s="4" t="s">
        <v>38</v>
      </c>
      <c r="AK352" s="117">
        <f>IF(N352="NTD",1,VLOOKUP(X352,'8.匯率'!O:Q,2,FALSE))</f>
        <v>1</v>
      </c>
      <c r="AL352" s="204">
        <f t="shared" si="5"/>
        <v>-129886</v>
      </c>
      <c r="AM352" s="117" t="str">
        <f>VLOOKUP(AJ352,'關係企業(人)'!A:C,3,FALSE)</f>
        <v>緯創資通股份有限公司</v>
      </c>
    </row>
    <row r="353" spans="1:39">
      <c r="A353" s="4" t="s">
        <v>47</v>
      </c>
      <c r="B353" s="4" t="s">
        <v>1574</v>
      </c>
      <c r="C353" s="4" t="s">
        <v>2403</v>
      </c>
      <c r="D353" s="4" t="s">
        <v>2415</v>
      </c>
      <c r="E353" s="5">
        <v>45688</v>
      </c>
      <c r="F353" s="5">
        <v>45709</v>
      </c>
      <c r="G353" s="4" t="s">
        <v>1622</v>
      </c>
      <c r="H353" s="4" t="s">
        <v>679</v>
      </c>
      <c r="I353" s="4" t="s">
        <v>2410</v>
      </c>
      <c r="J353" s="4" t="s">
        <v>932</v>
      </c>
      <c r="K353" s="4" t="s">
        <v>2406</v>
      </c>
      <c r="L353" s="4" t="s">
        <v>2407</v>
      </c>
      <c r="M353" s="12">
        <v>-138000</v>
      </c>
      <c r="N353" s="4" t="s">
        <v>48</v>
      </c>
      <c r="O353" s="12">
        <v>-138000</v>
      </c>
      <c r="P353" s="4" t="s">
        <v>48</v>
      </c>
      <c r="Q353" s="4" t="s">
        <v>682</v>
      </c>
      <c r="R353" s="4" t="s">
        <v>53</v>
      </c>
      <c r="X353" s="4" t="s">
        <v>50</v>
      </c>
      <c r="Y353" s="4" t="s">
        <v>2451</v>
      </c>
      <c r="Z353" s="4" t="s">
        <v>50</v>
      </c>
      <c r="AA353" s="4" t="s">
        <v>2419</v>
      </c>
      <c r="AD353" s="4" t="s">
        <v>676</v>
      </c>
      <c r="AG353" s="5"/>
      <c r="AH353" s="4" t="s">
        <v>2408</v>
      </c>
      <c r="AJ353" s="4" t="s">
        <v>38</v>
      </c>
      <c r="AK353" s="117">
        <f>IF(N353="NTD",1,VLOOKUP(X353,'8.匯率'!O:Q,2,FALSE))</f>
        <v>1</v>
      </c>
      <c r="AL353" s="204">
        <f t="shared" si="5"/>
        <v>-138000</v>
      </c>
      <c r="AM353" s="117" t="str">
        <f>VLOOKUP(AJ353,'關係企業(人)'!A:C,3,FALSE)</f>
        <v>緯創資通股份有限公司</v>
      </c>
    </row>
    <row r="354" spans="1:39">
      <c r="A354" s="4" t="s">
        <v>47</v>
      </c>
      <c r="B354" s="4" t="s">
        <v>1575</v>
      </c>
      <c r="C354" s="4" t="s">
        <v>2403</v>
      </c>
      <c r="D354" s="4" t="s">
        <v>2415</v>
      </c>
      <c r="E354" s="5">
        <v>45688</v>
      </c>
      <c r="F354" s="5">
        <v>45709</v>
      </c>
      <c r="G354" s="4" t="s">
        <v>1623</v>
      </c>
      <c r="H354" s="4" t="s">
        <v>679</v>
      </c>
      <c r="I354" s="4" t="s">
        <v>2410</v>
      </c>
      <c r="J354" s="4" t="s">
        <v>934</v>
      </c>
      <c r="K354" s="4" t="s">
        <v>2406</v>
      </c>
      <c r="L354" s="4" t="s">
        <v>2407</v>
      </c>
      <c r="M354" s="12">
        <v>-150428</v>
      </c>
      <c r="N354" s="4" t="s">
        <v>48</v>
      </c>
      <c r="O354" s="12">
        <v>-150428</v>
      </c>
      <c r="P354" s="4" t="s">
        <v>48</v>
      </c>
      <c r="Q354" s="4" t="s">
        <v>682</v>
      </c>
      <c r="R354" s="4" t="s">
        <v>53</v>
      </c>
      <c r="X354" s="4" t="s">
        <v>50</v>
      </c>
      <c r="Y354" s="4" t="s">
        <v>2451</v>
      </c>
      <c r="Z354" s="4" t="s">
        <v>50</v>
      </c>
      <c r="AA354" s="4" t="s">
        <v>2419</v>
      </c>
      <c r="AD354" s="4" t="s">
        <v>676</v>
      </c>
      <c r="AG354" s="5"/>
      <c r="AH354" s="4" t="s">
        <v>2408</v>
      </c>
      <c r="AJ354" s="4" t="s">
        <v>38</v>
      </c>
      <c r="AK354" s="117">
        <f>IF(N354="NTD",1,VLOOKUP(X354,'8.匯率'!O:Q,2,FALSE))</f>
        <v>1</v>
      </c>
      <c r="AL354" s="204">
        <f t="shared" si="5"/>
        <v>-150428</v>
      </c>
      <c r="AM354" s="117" t="str">
        <f>VLOOKUP(AJ354,'關係企業(人)'!A:C,3,FALSE)</f>
        <v>緯創資通股份有限公司</v>
      </c>
    </row>
    <row r="355" spans="1:39">
      <c r="A355" s="4" t="s">
        <v>47</v>
      </c>
      <c r="B355" s="4" t="s">
        <v>1576</v>
      </c>
      <c r="C355" s="4" t="s">
        <v>2403</v>
      </c>
      <c r="D355" s="4" t="s">
        <v>2415</v>
      </c>
      <c r="E355" s="5">
        <v>45688</v>
      </c>
      <c r="F355" s="5">
        <v>45709</v>
      </c>
      <c r="G355" s="4" t="s">
        <v>1624</v>
      </c>
      <c r="H355" s="4" t="s">
        <v>679</v>
      </c>
      <c r="I355" s="4" t="s">
        <v>2410</v>
      </c>
      <c r="J355" s="4" t="s">
        <v>936</v>
      </c>
      <c r="K355" s="4" t="s">
        <v>2406</v>
      </c>
      <c r="L355" s="4" t="s">
        <v>2407</v>
      </c>
      <c r="M355" s="12">
        <v>-138000</v>
      </c>
      <c r="N355" s="4" t="s">
        <v>48</v>
      </c>
      <c r="O355" s="12">
        <v>-138000</v>
      </c>
      <c r="P355" s="4" t="s">
        <v>48</v>
      </c>
      <c r="Q355" s="4" t="s">
        <v>682</v>
      </c>
      <c r="R355" s="4" t="s">
        <v>53</v>
      </c>
      <c r="X355" s="4" t="s">
        <v>50</v>
      </c>
      <c r="Y355" s="4" t="s">
        <v>2451</v>
      </c>
      <c r="Z355" s="4" t="s">
        <v>50</v>
      </c>
      <c r="AA355" s="4" t="s">
        <v>2419</v>
      </c>
      <c r="AD355" s="4" t="s">
        <v>676</v>
      </c>
      <c r="AG355" s="5"/>
      <c r="AH355" s="4" t="s">
        <v>2408</v>
      </c>
      <c r="AJ355" s="4" t="s">
        <v>38</v>
      </c>
      <c r="AK355" s="117">
        <f>IF(N355="NTD",1,VLOOKUP(X355,'8.匯率'!O:Q,2,FALSE))</f>
        <v>1</v>
      </c>
      <c r="AL355" s="204">
        <f t="shared" si="5"/>
        <v>-138000</v>
      </c>
      <c r="AM355" s="117" t="str">
        <f>VLOOKUP(AJ355,'關係企業(人)'!A:C,3,FALSE)</f>
        <v>緯創資通股份有限公司</v>
      </c>
    </row>
    <row r="356" spans="1:39">
      <c r="A356" s="4" t="s">
        <v>47</v>
      </c>
      <c r="B356" s="4" t="s">
        <v>1577</v>
      </c>
      <c r="C356" s="4" t="s">
        <v>2403</v>
      </c>
      <c r="D356" s="4" t="s">
        <v>2415</v>
      </c>
      <c r="E356" s="5">
        <v>45688</v>
      </c>
      <c r="F356" s="5">
        <v>45709</v>
      </c>
      <c r="G356" s="4" t="s">
        <v>1625</v>
      </c>
      <c r="H356" s="4" t="s">
        <v>679</v>
      </c>
      <c r="I356" s="4" t="s">
        <v>2410</v>
      </c>
      <c r="J356" s="4" t="s">
        <v>938</v>
      </c>
      <c r="K356" s="4" t="s">
        <v>2406</v>
      </c>
      <c r="L356" s="4" t="s">
        <v>2407</v>
      </c>
      <c r="M356" s="12">
        <v>-129886</v>
      </c>
      <c r="N356" s="4" t="s">
        <v>48</v>
      </c>
      <c r="O356" s="12">
        <v>-129886</v>
      </c>
      <c r="P356" s="4" t="s">
        <v>48</v>
      </c>
      <c r="Q356" s="4" t="s">
        <v>682</v>
      </c>
      <c r="R356" s="4" t="s">
        <v>53</v>
      </c>
      <c r="X356" s="4" t="s">
        <v>50</v>
      </c>
      <c r="Y356" s="4" t="s">
        <v>2451</v>
      </c>
      <c r="Z356" s="4" t="s">
        <v>50</v>
      </c>
      <c r="AA356" s="4" t="s">
        <v>2419</v>
      </c>
      <c r="AD356" s="4" t="s">
        <v>676</v>
      </c>
      <c r="AG356" s="5"/>
      <c r="AH356" s="4" t="s">
        <v>2408</v>
      </c>
      <c r="AJ356" s="4" t="s">
        <v>38</v>
      </c>
      <c r="AK356" s="117">
        <f>IF(N356="NTD",1,VLOOKUP(X356,'8.匯率'!O:Q,2,FALSE))</f>
        <v>1</v>
      </c>
      <c r="AL356" s="204">
        <f t="shared" si="5"/>
        <v>-129886</v>
      </c>
      <c r="AM356" s="117" t="str">
        <f>VLOOKUP(AJ356,'關係企業(人)'!A:C,3,FALSE)</f>
        <v>緯創資通股份有限公司</v>
      </c>
    </row>
    <row r="357" spans="1:39">
      <c r="A357" s="4" t="s">
        <v>47</v>
      </c>
      <c r="B357" s="4" t="s">
        <v>1578</v>
      </c>
      <c r="C357" s="4" t="s">
        <v>2403</v>
      </c>
      <c r="D357" s="4" t="s">
        <v>2415</v>
      </c>
      <c r="E357" s="5">
        <v>45688</v>
      </c>
      <c r="F357" s="5">
        <v>45709</v>
      </c>
      <c r="G357" s="4" t="s">
        <v>1626</v>
      </c>
      <c r="H357" s="4" t="s">
        <v>679</v>
      </c>
      <c r="I357" s="4" t="s">
        <v>2410</v>
      </c>
      <c r="J357" s="4" t="s">
        <v>940</v>
      </c>
      <c r="K357" s="4" t="s">
        <v>2406</v>
      </c>
      <c r="L357" s="4" t="s">
        <v>2407</v>
      </c>
      <c r="M357" s="12">
        <v>-138000</v>
      </c>
      <c r="N357" s="4" t="s">
        <v>48</v>
      </c>
      <c r="O357" s="12">
        <v>-138000</v>
      </c>
      <c r="P357" s="4" t="s">
        <v>48</v>
      </c>
      <c r="Q357" s="4" t="s">
        <v>682</v>
      </c>
      <c r="R357" s="4" t="s">
        <v>53</v>
      </c>
      <c r="X357" s="4" t="s">
        <v>50</v>
      </c>
      <c r="Y357" s="4" t="s">
        <v>2451</v>
      </c>
      <c r="Z357" s="4" t="s">
        <v>50</v>
      </c>
      <c r="AA357" s="4" t="s">
        <v>2419</v>
      </c>
      <c r="AD357" s="4" t="s">
        <v>676</v>
      </c>
      <c r="AG357" s="5"/>
      <c r="AH357" s="4" t="s">
        <v>2408</v>
      </c>
      <c r="AJ357" s="4" t="s">
        <v>38</v>
      </c>
      <c r="AK357" s="117">
        <f>IF(N357="NTD",1,VLOOKUP(X357,'8.匯率'!O:Q,2,FALSE))</f>
        <v>1</v>
      </c>
      <c r="AL357" s="204">
        <f t="shared" si="5"/>
        <v>-138000</v>
      </c>
      <c r="AM357" s="117" t="str">
        <f>VLOOKUP(AJ357,'關係企業(人)'!A:C,3,FALSE)</f>
        <v>緯創資通股份有限公司</v>
      </c>
    </row>
    <row r="358" spans="1:39">
      <c r="A358" s="4" t="s">
        <v>47</v>
      </c>
      <c r="B358" s="4" t="s">
        <v>1579</v>
      </c>
      <c r="C358" s="4" t="s">
        <v>2403</v>
      </c>
      <c r="D358" s="4" t="s">
        <v>2415</v>
      </c>
      <c r="E358" s="5">
        <v>45688</v>
      </c>
      <c r="F358" s="5">
        <v>45709</v>
      </c>
      <c r="G358" s="4" t="s">
        <v>1627</v>
      </c>
      <c r="H358" s="4" t="s">
        <v>679</v>
      </c>
      <c r="I358" s="4" t="s">
        <v>2410</v>
      </c>
      <c r="J358" s="4" t="s">
        <v>942</v>
      </c>
      <c r="K358" s="4" t="s">
        <v>2406</v>
      </c>
      <c r="L358" s="4" t="s">
        <v>2407</v>
      </c>
      <c r="M358" s="12">
        <v>-110000</v>
      </c>
      <c r="N358" s="4" t="s">
        <v>48</v>
      </c>
      <c r="O358" s="12">
        <v>-110000</v>
      </c>
      <c r="P358" s="4" t="s">
        <v>48</v>
      </c>
      <c r="Q358" s="4" t="s">
        <v>682</v>
      </c>
      <c r="R358" s="4" t="s">
        <v>53</v>
      </c>
      <c r="X358" s="4" t="s">
        <v>50</v>
      </c>
      <c r="Y358" s="4" t="s">
        <v>2451</v>
      </c>
      <c r="Z358" s="4" t="s">
        <v>50</v>
      </c>
      <c r="AA358" s="4" t="s">
        <v>2419</v>
      </c>
      <c r="AD358" s="4" t="s">
        <v>676</v>
      </c>
      <c r="AG358" s="5"/>
      <c r="AH358" s="4" t="s">
        <v>2408</v>
      </c>
      <c r="AJ358" s="4" t="s">
        <v>38</v>
      </c>
      <c r="AK358" s="117">
        <f>IF(N358="NTD",1,VLOOKUP(X358,'8.匯率'!O:Q,2,FALSE))</f>
        <v>1</v>
      </c>
      <c r="AL358" s="204">
        <f t="shared" si="5"/>
        <v>-110000</v>
      </c>
      <c r="AM358" s="117" t="str">
        <f>VLOOKUP(AJ358,'關係企業(人)'!A:C,3,FALSE)</f>
        <v>緯創資通股份有限公司</v>
      </c>
    </row>
    <row r="359" spans="1:39">
      <c r="A359" s="4" t="s">
        <v>47</v>
      </c>
      <c r="B359" s="4" t="s">
        <v>1580</v>
      </c>
      <c r="C359" s="4" t="s">
        <v>2403</v>
      </c>
      <c r="D359" s="4" t="s">
        <v>2415</v>
      </c>
      <c r="E359" s="5">
        <v>45688</v>
      </c>
      <c r="F359" s="5">
        <v>45709</v>
      </c>
      <c r="G359" s="4" t="s">
        <v>1628</v>
      </c>
      <c r="H359" s="4" t="s">
        <v>679</v>
      </c>
      <c r="I359" s="4" t="s">
        <v>2410</v>
      </c>
      <c r="J359" s="4" t="s">
        <v>944</v>
      </c>
      <c r="K359" s="4" t="s">
        <v>2406</v>
      </c>
      <c r="L359" s="4" t="s">
        <v>2407</v>
      </c>
      <c r="M359" s="12">
        <v>-138000</v>
      </c>
      <c r="N359" s="4" t="s">
        <v>48</v>
      </c>
      <c r="O359" s="12">
        <v>-138000</v>
      </c>
      <c r="P359" s="4" t="s">
        <v>48</v>
      </c>
      <c r="Q359" s="4" t="s">
        <v>682</v>
      </c>
      <c r="R359" s="4" t="s">
        <v>53</v>
      </c>
      <c r="X359" s="4" t="s">
        <v>50</v>
      </c>
      <c r="Y359" s="4" t="s">
        <v>2451</v>
      </c>
      <c r="Z359" s="4" t="s">
        <v>50</v>
      </c>
      <c r="AA359" s="4" t="s">
        <v>2419</v>
      </c>
      <c r="AD359" s="4" t="s">
        <v>676</v>
      </c>
      <c r="AG359" s="5"/>
      <c r="AH359" s="4" t="s">
        <v>2408</v>
      </c>
      <c r="AJ359" s="4" t="s">
        <v>38</v>
      </c>
      <c r="AK359" s="117">
        <f>IF(N359="NTD",1,VLOOKUP(X359,'8.匯率'!O:Q,2,FALSE))</f>
        <v>1</v>
      </c>
      <c r="AL359" s="204">
        <f t="shared" si="5"/>
        <v>-138000</v>
      </c>
      <c r="AM359" s="117" t="str">
        <f>VLOOKUP(AJ359,'關係企業(人)'!A:C,3,FALSE)</f>
        <v>緯創資通股份有限公司</v>
      </c>
    </row>
    <row r="360" spans="1:39">
      <c r="A360" s="4" t="s">
        <v>47</v>
      </c>
      <c r="B360" s="4" t="s">
        <v>1581</v>
      </c>
      <c r="C360" s="4" t="s">
        <v>2403</v>
      </c>
      <c r="D360" s="4" t="s">
        <v>2415</v>
      </c>
      <c r="E360" s="5">
        <v>45688</v>
      </c>
      <c r="F360" s="5">
        <v>45709</v>
      </c>
      <c r="G360" s="4" t="s">
        <v>1629</v>
      </c>
      <c r="H360" s="4" t="s">
        <v>679</v>
      </c>
      <c r="I360" s="4" t="s">
        <v>2410</v>
      </c>
      <c r="J360" s="4" t="s">
        <v>946</v>
      </c>
      <c r="K360" s="4" t="s">
        <v>2406</v>
      </c>
      <c r="L360" s="4" t="s">
        <v>2407</v>
      </c>
      <c r="M360" s="12">
        <v>-155000</v>
      </c>
      <c r="N360" s="4" t="s">
        <v>48</v>
      </c>
      <c r="O360" s="12">
        <v>-155000</v>
      </c>
      <c r="P360" s="4" t="s">
        <v>48</v>
      </c>
      <c r="Q360" s="4" t="s">
        <v>682</v>
      </c>
      <c r="R360" s="4" t="s">
        <v>53</v>
      </c>
      <c r="X360" s="4" t="s">
        <v>50</v>
      </c>
      <c r="Y360" s="4" t="s">
        <v>2451</v>
      </c>
      <c r="Z360" s="4" t="s">
        <v>50</v>
      </c>
      <c r="AA360" s="4" t="s">
        <v>2419</v>
      </c>
      <c r="AD360" s="4" t="s">
        <v>676</v>
      </c>
      <c r="AG360" s="5"/>
      <c r="AH360" s="4" t="s">
        <v>2408</v>
      </c>
      <c r="AJ360" s="4" t="s">
        <v>38</v>
      </c>
      <c r="AK360" s="117">
        <f>IF(N360="NTD",1,VLOOKUP(X360,'8.匯率'!O:Q,2,FALSE))</f>
        <v>1</v>
      </c>
      <c r="AL360" s="204">
        <f t="shared" si="5"/>
        <v>-155000</v>
      </c>
      <c r="AM360" s="117" t="str">
        <f>VLOOKUP(AJ360,'關係企業(人)'!A:C,3,FALSE)</f>
        <v>緯創資通股份有限公司</v>
      </c>
    </row>
    <row r="361" spans="1:39">
      <c r="A361" s="4" t="s">
        <v>47</v>
      </c>
      <c r="B361" s="4" t="s">
        <v>1582</v>
      </c>
      <c r="C361" s="4" t="s">
        <v>2403</v>
      </c>
      <c r="D361" s="4" t="s">
        <v>2415</v>
      </c>
      <c r="E361" s="5">
        <v>45688</v>
      </c>
      <c r="F361" s="5">
        <v>45709</v>
      </c>
      <c r="G361" s="4" t="s">
        <v>1630</v>
      </c>
      <c r="H361" s="4" t="s">
        <v>679</v>
      </c>
      <c r="I361" s="4" t="s">
        <v>2410</v>
      </c>
      <c r="J361" s="4" t="s">
        <v>948</v>
      </c>
      <c r="K361" s="4" t="s">
        <v>2406</v>
      </c>
      <c r="L361" s="4" t="s">
        <v>2407</v>
      </c>
      <c r="M361" s="12">
        <v>-97053</v>
      </c>
      <c r="N361" s="4" t="s">
        <v>48</v>
      </c>
      <c r="O361" s="12">
        <v>-97053</v>
      </c>
      <c r="P361" s="4" t="s">
        <v>48</v>
      </c>
      <c r="Q361" s="4" t="s">
        <v>682</v>
      </c>
      <c r="R361" s="4" t="s">
        <v>53</v>
      </c>
      <c r="X361" s="4" t="s">
        <v>50</v>
      </c>
      <c r="Y361" s="4" t="s">
        <v>2451</v>
      </c>
      <c r="Z361" s="4" t="s">
        <v>50</v>
      </c>
      <c r="AA361" s="4" t="s">
        <v>2419</v>
      </c>
      <c r="AD361" s="4" t="s">
        <v>676</v>
      </c>
      <c r="AG361" s="5"/>
      <c r="AH361" s="4" t="s">
        <v>2408</v>
      </c>
      <c r="AJ361" s="4" t="s">
        <v>38</v>
      </c>
      <c r="AK361" s="117">
        <f>IF(N361="NTD",1,VLOOKUP(X361,'8.匯率'!O:Q,2,FALSE))</f>
        <v>1</v>
      </c>
      <c r="AL361" s="204">
        <f t="shared" si="5"/>
        <v>-97053</v>
      </c>
      <c r="AM361" s="117" t="str">
        <f>VLOOKUP(AJ361,'關係企業(人)'!A:C,3,FALSE)</f>
        <v>緯創資通股份有限公司</v>
      </c>
    </row>
    <row r="362" spans="1:39">
      <c r="A362" s="4" t="s">
        <v>47</v>
      </c>
      <c r="B362" s="4" t="s">
        <v>1583</v>
      </c>
      <c r="C362" s="4" t="s">
        <v>2403</v>
      </c>
      <c r="D362" s="4" t="s">
        <v>2415</v>
      </c>
      <c r="E362" s="5">
        <v>45688</v>
      </c>
      <c r="F362" s="5">
        <v>45709</v>
      </c>
      <c r="G362" s="4" t="s">
        <v>1631</v>
      </c>
      <c r="H362" s="4" t="s">
        <v>679</v>
      </c>
      <c r="I362" s="4" t="s">
        <v>2410</v>
      </c>
      <c r="J362" s="4" t="s">
        <v>950</v>
      </c>
      <c r="K362" s="4" t="s">
        <v>2406</v>
      </c>
      <c r="L362" s="4" t="s">
        <v>2407</v>
      </c>
      <c r="M362" s="12">
        <v>-138000</v>
      </c>
      <c r="N362" s="4" t="s">
        <v>48</v>
      </c>
      <c r="O362" s="12">
        <v>-138000</v>
      </c>
      <c r="P362" s="4" t="s">
        <v>48</v>
      </c>
      <c r="Q362" s="4" t="s">
        <v>682</v>
      </c>
      <c r="R362" s="4" t="s">
        <v>53</v>
      </c>
      <c r="X362" s="4" t="s">
        <v>50</v>
      </c>
      <c r="Y362" s="4" t="s">
        <v>2451</v>
      </c>
      <c r="Z362" s="4" t="s">
        <v>50</v>
      </c>
      <c r="AA362" s="4" t="s">
        <v>2419</v>
      </c>
      <c r="AD362" s="4" t="s">
        <v>676</v>
      </c>
      <c r="AG362" s="5"/>
      <c r="AH362" s="4" t="s">
        <v>2408</v>
      </c>
      <c r="AJ362" s="4" t="s">
        <v>38</v>
      </c>
      <c r="AK362" s="117">
        <f>IF(N362="NTD",1,VLOOKUP(X362,'8.匯率'!O:Q,2,FALSE))</f>
        <v>1</v>
      </c>
      <c r="AL362" s="204">
        <f t="shared" si="5"/>
        <v>-138000</v>
      </c>
      <c r="AM362" s="117" t="str">
        <f>VLOOKUP(AJ362,'關係企業(人)'!A:C,3,FALSE)</f>
        <v>緯創資通股份有限公司</v>
      </c>
    </row>
    <row r="363" spans="1:39">
      <c r="A363" s="4" t="s">
        <v>47</v>
      </c>
      <c r="B363" s="4" t="s">
        <v>1584</v>
      </c>
      <c r="C363" s="4" t="s">
        <v>2403</v>
      </c>
      <c r="D363" s="4" t="s">
        <v>2415</v>
      </c>
      <c r="E363" s="5">
        <v>45688</v>
      </c>
      <c r="F363" s="5">
        <v>45709</v>
      </c>
      <c r="G363" s="4" t="s">
        <v>1632</v>
      </c>
      <c r="H363" s="4" t="s">
        <v>679</v>
      </c>
      <c r="I363" s="4" t="s">
        <v>2410</v>
      </c>
      <c r="J363" s="4" t="s">
        <v>952</v>
      </c>
      <c r="K363" s="4" t="s">
        <v>2406</v>
      </c>
      <c r="L363" s="4" t="s">
        <v>2407</v>
      </c>
      <c r="M363" s="12">
        <v>-121757</v>
      </c>
      <c r="N363" s="4" t="s">
        <v>48</v>
      </c>
      <c r="O363" s="12">
        <v>-121757</v>
      </c>
      <c r="P363" s="4" t="s">
        <v>48</v>
      </c>
      <c r="Q363" s="4" t="s">
        <v>682</v>
      </c>
      <c r="R363" s="4" t="s">
        <v>53</v>
      </c>
      <c r="X363" s="4" t="s">
        <v>50</v>
      </c>
      <c r="Y363" s="4" t="s">
        <v>2451</v>
      </c>
      <c r="Z363" s="4" t="s">
        <v>50</v>
      </c>
      <c r="AA363" s="4" t="s">
        <v>2419</v>
      </c>
      <c r="AD363" s="4" t="s">
        <v>676</v>
      </c>
      <c r="AG363" s="5"/>
      <c r="AH363" s="4" t="s">
        <v>2408</v>
      </c>
      <c r="AJ363" s="4" t="s">
        <v>38</v>
      </c>
      <c r="AK363" s="117">
        <f>IF(N363="NTD",1,VLOOKUP(X363,'8.匯率'!O:Q,2,FALSE))</f>
        <v>1</v>
      </c>
      <c r="AL363" s="204">
        <f t="shared" si="5"/>
        <v>-121757</v>
      </c>
      <c r="AM363" s="117" t="str">
        <f>VLOOKUP(AJ363,'關係企業(人)'!A:C,3,FALSE)</f>
        <v>緯創資通股份有限公司</v>
      </c>
    </row>
    <row r="364" spans="1:39">
      <c r="A364" s="4" t="s">
        <v>47</v>
      </c>
      <c r="B364" s="4" t="s">
        <v>1585</v>
      </c>
      <c r="C364" s="4" t="s">
        <v>2403</v>
      </c>
      <c r="D364" s="4" t="s">
        <v>2415</v>
      </c>
      <c r="E364" s="5">
        <v>45688</v>
      </c>
      <c r="F364" s="5">
        <v>45709</v>
      </c>
      <c r="G364" s="4" t="s">
        <v>1633</v>
      </c>
      <c r="H364" s="4" t="s">
        <v>679</v>
      </c>
      <c r="I364" s="4" t="s">
        <v>2410</v>
      </c>
      <c r="J364" s="4" t="s">
        <v>954</v>
      </c>
      <c r="K364" s="4" t="s">
        <v>2406</v>
      </c>
      <c r="L364" s="4" t="s">
        <v>2407</v>
      </c>
      <c r="M364" s="12">
        <v>-32471</v>
      </c>
      <c r="N364" s="4" t="s">
        <v>48</v>
      </c>
      <c r="O364" s="12">
        <v>-32471</v>
      </c>
      <c r="P364" s="4" t="s">
        <v>48</v>
      </c>
      <c r="Q364" s="4" t="s">
        <v>682</v>
      </c>
      <c r="R364" s="4" t="s">
        <v>53</v>
      </c>
      <c r="X364" s="4" t="s">
        <v>50</v>
      </c>
      <c r="Y364" s="4" t="s">
        <v>2451</v>
      </c>
      <c r="Z364" s="4" t="s">
        <v>50</v>
      </c>
      <c r="AA364" s="4" t="s">
        <v>2419</v>
      </c>
      <c r="AD364" s="4" t="s">
        <v>676</v>
      </c>
      <c r="AG364" s="5"/>
      <c r="AH364" s="4" t="s">
        <v>2408</v>
      </c>
      <c r="AJ364" s="4" t="s">
        <v>38</v>
      </c>
      <c r="AK364" s="117">
        <f>IF(N364="NTD",1,VLOOKUP(X364,'8.匯率'!O:Q,2,FALSE))</f>
        <v>1</v>
      </c>
      <c r="AL364" s="204">
        <f t="shared" si="5"/>
        <v>-32471</v>
      </c>
      <c r="AM364" s="117" t="str">
        <f>VLOOKUP(AJ364,'關係企業(人)'!A:C,3,FALSE)</f>
        <v>緯創資通股份有限公司</v>
      </c>
    </row>
    <row r="365" spans="1:39">
      <c r="A365" s="4" t="s">
        <v>47</v>
      </c>
      <c r="B365" s="4" t="s">
        <v>1586</v>
      </c>
      <c r="C365" s="4" t="s">
        <v>2403</v>
      </c>
      <c r="D365" s="4" t="s">
        <v>2415</v>
      </c>
      <c r="E365" s="5">
        <v>45688</v>
      </c>
      <c r="F365" s="5">
        <v>45712</v>
      </c>
      <c r="G365" s="4" t="s">
        <v>1538</v>
      </c>
      <c r="H365" s="4" t="s">
        <v>679</v>
      </c>
      <c r="I365" s="4" t="s">
        <v>2410</v>
      </c>
      <c r="J365" s="4" t="s">
        <v>860</v>
      </c>
      <c r="K365" s="4" t="s">
        <v>2411</v>
      </c>
      <c r="L365" s="4" t="s">
        <v>2412</v>
      </c>
      <c r="M365" s="12">
        <v>110000</v>
      </c>
      <c r="N365" s="4" t="s">
        <v>48</v>
      </c>
      <c r="O365" s="12">
        <v>110000</v>
      </c>
      <c r="P365" s="4" t="s">
        <v>48</v>
      </c>
      <c r="Q365" s="4" t="s">
        <v>681</v>
      </c>
      <c r="R365" s="4" t="s">
        <v>54</v>
      </c>
      <c r="X365" s="4" t="s">
        <v>50</v>
      </c>
      <c r="Y365" s="4" t="s">
        <v>2451</v>
      </c>
      <c r="Z365" s="4" t="s">
        <v>50</v>
      </c>
      <c r="AA365" s="4" t="s">
        <v>2419</v>
      </c>
      <c r="AD365" s="4" t="s">
        <v>676</v>
      </c>
      <c r="AG365" s="5"/>
      <c r="AH365" s="4" t="s">
        <v>2408</v>
      </c>
      <c r="AJ365" s="4" t="s">
        <v>38</v>
      </c>
      <c r="AK365" s="117">
        <f>IF(N365="NTD",1,VLOOKUP(X365,'8.匯率'!O:Q,2,FALSE))</f>
        <v>1</v>
      </c>
      <c r="AL365" s="204">
        <f t="shared" si="5"/>
        <v>110000</v>
      </c>
      <c r="AM365" s="117" t="str">
        <f>VLOOKUP(AJ365,'關係企業(人)'!A:C,3,FALSE)</f>
        <v>緯創資通股份有限公司</v>
      </c>
    </row>
    <row r="366" spans="1:39">
      <c r="A366" s="4" t="s">
        <v>47</v>
      </c>
      <c r="B366" s="4" t="s">
        <v>1587</v>
      </c>
      <c r="C366" s="4" t="s">
        <v>2403</v>
      </c>
      <c r="D366" s="4" t="s">
        <v>2415</v>
      </c>
      <c r="E366" s="5">
        <v>45688</v>
      </c>
      <c r="F366" s="5">
        <v>45712</v>
      </c>
      <c r="G366" s="4" t="s">
        <v>1539</v>
      </c>
      <c r="H366" s="4" t="s">
        <v>679</v>
      </c>
      <c r="I366" s="4" t="s">
        <v>2410</v>
      </c>
      <c r="J366" s="4" t="s">
        <v>862</v>
      </c>
      <c r="K366" s="4" t="s">
        <v>2411</v>
      </c>
      <c r="L366" s="4" t="s">
        <v>2412</v>
      </c>
      <c r="M366" s="12">
        <v>105529</v>
      </c>
      <c r="N366" s="4" t="s">
        <v>48</v>
      </c>
      <c r="O366" s="12">
        <v>105529</v>
      </c>
      <c r="P366" s="4" t="s">
        <v>48</v>
      </c>
      <c r="Q366" s="4" t="s">
        <v>681</v>
      </c>
      <c r="R366" s="4" t="s">
        <v>54</v>
      </c>
      <c r="X366" s="4" t="s">
        <v>50</v>
      </c>
      <c r="Y366" s="4" t="s">
        <v>2451</v>
      </c>
      <c r="Z366" s="4" t="s">
        <v>50</v>
      </c>
      <c r="AA366" s="4" t="s">
        <v>2419</v>
      </c>
      <c r="AD366" s="4" t="s">
        <v>676</v>
      </c>
      <c r="AG366" s="5"/>
      <c r="AH366" s="4" t="s">
        <v>2408</v>
      </c>
      <c r="AJ366" s="4" t="s">
        <v>38</v>
      </c>
      <c r="AK366" s="117">
        <f>IF(N366="NTD",1,VLOOKUP(X366,'8.匯率'!O:Q,2,FALSE))</f>
        <v>1</v>
      </c>
      <c r="AL366" s="204">
        <f t="shared" si="5"/>
        <v>105529</v>
      </c>
      <c r="AM366" s="117" t="str">
        <f>VLOOKUP(AJ366,'關係企業(人)'!A:C,3,FALSE)</f>
        <v>緯創資通股份有限公司</v>
      </c>
    </row>
    <row r="367" spans="1:39">
      <c r="A367" s="4" t="s">
        <v>47</v>
      </c>
      <c r="B367" s="4" t="s">
        <v>1588</v>
      </c>
      <c r="C367" s="4" t="s">
        <v>2403</v>
      </c>
      <c r="D367" s="4" t="s">
        <v>2415</v>
      </c>
      <c r="E367" s="5">
        <v>45688</v>
      </c>
      <c r="F367" s="5">
        <v>45712</v>
      </c>
      <c r="G367" s="4" t="s">
        <v>1540</v>
      </c>
      <c r="H367" s="4" t="s">
        <v>679</v>
      </c>
      <c r="I367" s="4" t="s">
        <v>2410</v>
      </c>
      <c r="J367" s="4" t="s">
        <v>864</v>
      </c>
      <c r="K367" s="4" t="s">
        <v>2411</v>
      </c>
      <c r="L367" s="4" t="s">
        <v>2412</v>
      </c>
      <c r="M367" s="12">
        <v>121771</v>
      </c>
      <c r="N367" s="4" t="s">
        <v>48</v>
      </c>
      <c r="O367" s="12">
        <v>121771</v>
      </c>
      <c r="P367" s="4" t="s">
        <v>48</v>
      </c>
      <c r="Q367" s="4" t="s">
        <v>681</v>
      </c>
      <c r="R367" s="4" t="s">
        <v>54</v>
      </c>
      <c r="X367" s="4" t="s">
        <v>50</v>
      </c>
      <c r="Y367" s="4" t="s">
        <v>2451</v>
      </c>
      <c r="Z367" s="4" t="s">
        <v>50</v>
      </c>
      <c r="AA367" s="4" t="s">
        <v>2419</v>
      </c>
      <c r="AD367" s="4" t="s">
        <v>676</v>
      </c>
      <c r="AG367" s="5"/>
      <c r="AH367" s="4" t="s">
        <v>2408</v>
      </c>
      <c r="AJ367" s="4" t="s">
        <v>38</v>
      </c>
      <c r="AK367" s="117">
        <f>IF(N367="NTD",1,VLOOKUP(X367,'8.匯率'!O:Q,2,FALSE))</f>
        <v>1</v>
      </c>
      <c r="AL367" s="204">
        <f t="shared" si="5"/>
        <v>121771</v>
      </c>
      <c r="AM367" s="117" t="str">
        <f>VLOOKUP(AJ367,'關係企業(人)'!A:C,3,FALSE)</f>
        <v>緯創資通股份有限公司</v>
      </c>
    </row>
    <row r="368" spans="1:39">
      <c r="A368" s="4" t="s">
        <v>47</v>
      </c>
      <c r="B368" s="4" t="s">
        <v>1589</v>
      </c>
      <c r="C368" s="4" t="s">
        <v>2403</v>
      </c>
      <c r="D368" s="4" t="s">
        <v>2415</v>
      </c>
      <c r="E368" s="5">
        <v>45688</v>
      </c>
      <c r="F368" s="5">
        <v>45712</v>
      </c>
      <c r="G368" s="4" t="s">
        <v>1541</v>
      </c>
      <c r="H368" s="4" t="s">
        <v>679</v>
      </c>
      <c r="I368" s="4" t="s">
        <v>2410</v>
      </c>
      <c r="J368" s="4" t="s">
        <v>866</v>
      </c>
      <c r="K368" s="4" t="s">
        <v>2411</v>
      </c>
      <c r="L368" s="4" t="s">
        <v>2412</v>
      </c>
      <c r="M368" s="12">
        <v>138000</v>
      </c>
      <c r="N368" s="4" t="s">
        <v>48</v>
      </c>
      <c r="O368" s="12">
        <v>138000</v>
      </c>
      <c r="P368" s="4" t="s">
        <v>48</v>
      </c>
      <c r="Q368" s="4" t="s">
        <v>681</v>
      </c>
      <c r="R368" s="4" t="s">
        <v>54</v>
      </c>
      <c r="X368" s="4" t="s">
        <v>50</v>
      </c>
      <c r="Y368" s="4" t="s">
        <v>2451</v>
      </c>
      <c r="Z368" s="4" t="s">
        <v>50</v>
      </c>
      <c r="AA368" s="4" t="s">
        <v>2419</v>
      </c>
      <c r="AD368" s="4" t="s">
        <v>676</v>
      </c>
      <c r="AG368" s="5"/>
      <c r="AH368" s="4" t="s">
        <v>2408</v>
      </c>
      <c r="AJ368" s="4" t="s">
        <v>38</v>
      </c>
      <c r="AK368" s="117">
        <f>IF(N368="NTD",1,VLOOKUP(X368,'8.匯率'!O:Q,2,FALSE))</f>
        <v>1</v>
      </c>
      <c r="AL368" s="204">
        <f t="shared" si="5"/>
        <v>138000</v>
      </c>
      <c r="AM368" s="117" t="str">
        <f>VLOOKUP(AJ368,'關係企業(人)'!A:C,3,FALSE)</f>
        <v>緯創資通股份有限公司</v>
      </c>
    </row>
    <row r="369" spans="1:39">
      <c r="A369" s="4" t="s">
        <v>47</v>
      </c>
      <c r="B369" s="4" t="s">
        <v>1590</v>
      </c>
      <c r="C369" s="4" t="s">
        <v>2403</v>
      </c>
      <c r="D369" s="4" t="s">
        <v>2415</v>
      </c>
      <c r="E369" s="5">
        <v>45688</v>
      </c>
      <c r="F369" s="5">
        <v>45712</v>
      </c>
      <c r="G369" s="4" t="s">
        <v>1542</v>
      </c>
      <c r="H369" s="4" t="s">
        <v>679</v>
      </c>
      <c r="I369" s="4" t="s">
        <v>2410</v>
      </c>
      <c r="J369" s="4" t="s">
        <v>868</v>
      </c>
      <c r="K369" s="4" t="s">
        <v>2411</v>
      </c>
      <c r="L369" s="4" t="s">
        <v>2412</v>
      </c>
      <c r="M369" s="12">
        <v>90000</v>
      </c>
      <c r="N369" s="4" t="s">
        <v>48</v>
      </c>
      <c r="O369" s="12">
        <v>90000</v>
      </c>
      <c r="P369" s="4" t="s">
        <v>48</v>
      </c>
      <c r="Q369" s="4" t="s">
        <v>681</v>
      </c>
      <c r="R369" s="4" t="s">
        <v>54</v>
      </c>
      <c r="X369" s="4" t="s">
        <v>50</v>
      </c>
      <c r="Y369" s="4" t="s">
        <v>2451</v>
      </c>
      <c r="Z369" s="4" t="s">
        <v>50</v>
      </c>
      <c r="AA369" s="4" t="s">
        <v>2419</v>
      </c>
      <c r="AD369" s="4" t="s">
        <v>676</v>
      </c>
      <c r="AG369" s="5"/>
      <c r="AH369" s="4" t="s">
        <v>2408</v>
      </c>
      <c r="AJ369" s="4" t="s">
        <v>38</v>
      </c>
      <c r="AK369" s="117">
        <f>IF(N369="NTD",1,VLOOKUP(X369,'8.匯率'!O:Q,2,FALSE))</f>
        <v>1</v>
      </c>
      <c r="AL369" s="204">
        <f t="shared" si="5"/>
        <v>90000</v>
      </c>
      <c r="AM369" s="117" t="str">
        <f>VLOOKUP(AJ369,'關係企業(人)'!A:C,3,FALSE)</f>
        <v>緯創資通股份有限公司</v>
      </c>
    </row>
    <row r="370" spans="1:39">
      <c r="A370" s="4" t="s">
        <v>47</v>
      </c>
      <c r="B370" s="4" t="s">
        <v>1591</v>
      </c>
      <c r="C370" s="4" t="s">
        <v>2403</v>
      </c>
      <c r="D370" s="4" t="s">
        <v>2415</v>
      </c>
      <c r="E370" s="5">
        <v>45688</v>
      </c>
      <c r="F370" s="5">
        <v>45712</v>
      </c>
      <c r="G370" s="4" t="s">
        <v>1543</v>
      </c>
      <c r="H370" s="4" t="s">
        <v>679</v>
      </c>
      <c r="I370" s="4" t="s">
        <v>2410</v>
      </c>
      <c r="J370" s="4" t="s">
        <v>870</v>
      </c>
      <c r="K370" s="4" t="s">
        <v>2411</v>
      </c>
      <c r="L370" s="4" t="s">
        <v>2412</v>
      </c>
      <c r="M370" s="12">
        <v>93819</v>
      </c>
      <c r="N370" s="4" t="s">
        <v>48</v>
      </c>
      <c r="O370" s="12">
        <v>93819</v>
      </c>
      <c r="P370" s="4" t="s">
        <v>48</v>
      </c>
      <c r="Q370" s="4" t="s">
        <v>681</v>
      </c>
      <c r="R370" s="4" t="s">
        <v>54</v>
      </c>
      <c r="X370" s="4" t="s">
        <v>50</v>
      </c>
      <c r="Y370" s="4" t="s">
        <v>2451</v>
      </c>
      <c r="Z370" s="4" t="s">
        <v>50</v>
      </c>
      <c r="AA370" s="4" t="s">
        <v>2419</v>
      </c>
      <c r="AD370" s="4" t="s">
        <v>676</v>
      </c>
      <c r="AG370" s="5"/>
      <c r="AH370" s="4" t="s">
        <v>2408</v>
      </c>
      <c r="AJ370" s="4" t="s">
        <v>38</v>
      </c>
      <c r="AK370" s="117">
        <f>IF(N370="NTD",1,VLOOKUP(X370,'8.匯率'!O:Q,2,FALSE))</f>
        <v>1</v>
      </c>
      <c r="AL370" s="204">
        <f t="shared" si="5"/>
        <v>93819</v>
      </c>
      <c r="AM370" s="117" t="str">
        <f>VLOOKUP(AJ370,'關係企業(人)'!A:C,3,FALSE)</f>
        <v>緯創資通股份有限公司</v>
      </c>
    </row>
    <row r="371" spans="1:39">
      <c r="A371" s="4" t="s">
        <v>47</v>
      </c>
      <c r="B371" s="4" t="s">
        <v>1592</v>
      </c>
      <c r="C371" s="4" t="s">
        <v>2403</v>
      </c>
      <c r="D371" s="4" t="s">
        <v>2415</v>
      </c>
      <c r="E371" s="5">
        <v>45688</v>
      </c>
      <c r="F371" s="5">
        <v>45712</v>
      </c>
      <c r="G371" s="4" t="s">
        <v>1558</v>
      </c>
      <c r="H371" s="4" t="s">
        <v>679</v>
      </c>
      <c r="I371" s="4" t="s">
        <v>2410</v>
      </c>
      <c r="J371" s="4" t="s">
        <v>898</v>
      </c>
      <c r="K371" s="4" t="s">
        <v>2411</v>
      </c>
      <c r="L371" s="4" t="s">
        <v>2412</v>
      </c>
      <c r="M371" s="12">
        <v>100000</v>
      </c>
      <c r="N371" s="4" t="s">
        <v>48</v>
      </c>
      <c r="O371" s="12">
        <v>100000</v>
      </c>
      <c r="P371" s="4" t="s">
        <v>48</v>
      </c>
      <c r="Q371" s="4" t="s">
        <v>682</v>
      </c>
      <c r="R371" s="4" t="s">
        <v>53</v>
      </c>
      <c r="X371" s="4" t="s">
        <v>50</v>
      </c>
      <c r="Y371" s="4" t="s">
        <v>2451</v>
      </c>
      <c r="Z371" s="4" t="s">
        <v>50</v>
      </c>
      <c r="AA371" s="4" t="s">
        <v>2419</v>
      </c>
      <c r="AD371" s="4" t="s">
        <v>676</v>
      </c>
      <c r="AG371" s="5"/>
      <c r="AH371" s="4" t="s">
        <v>2408</v>
      </c>
      <c r="AJ371" s="4" t="s">
        <v>38</v>
      </c>
      <c r="AK371" s="117">
        <f>IF(N371="NTD",1,VLOOKUP(X371,'8.匯率'!O:Q,2,FALSE))</f>
        <v>1</v>
      </c>
      <c r="AL371" s="204">
        <f t="shared" si="5"/>
        <v>100000</v>
      </c>
      <c r="AM371" s="117" t="str">
        <f>VLOOKUP(AJ371,'關係企業(人)'!A:C,3,FALSE)</f>
        <v>緯創資通股份有限公司</v>
      </c>
    </row>
    <row r="372" spans="1:39">
      <c r="A372" s="4" t="s">
        <v>47</v>
      </c>
      <c r="B372" s="4" t="s">
        <v>1593</v>
      </c>
      <c r="C372" s="4" t="s">
        <v>2403</v>
      </c>
      <c r="D372" s="4" t="s">
        <v>2415</v>
      </c>
      <c r="E372" s="5">
        <v>45688</v>
      </c>
      <c r="F372" s="5">
        <v>45712</v>
      </c>
      <c r="G372" s="4" t="s">
        <v>1559</v>
      </c>
      <c r="H372" s="4" t="s">
        <v>679</v>
      </c>
      <c r="I372" s="4" t="s">
        <v>2410</v>
      </c>
      <c r="J372" s="4" t="s">
        <v>900</v>
      </c>
      <c r="K372" s="4" t="s">
        <v>2411</v>
      </c>
      <c r="L372" s="4" t="s">
        <v>2412</v>
      </c>
      <c r="M372" s="12">
        <v>113657</v>
      </c>
      <c r="N372" s="4" t="s">
        <v>48</v>
      </c>
      <c r="O372" s="12">
        <v>113657</v>
      </c>
      <c r="P372" s="4" t="s">
        <v>48</v>
      </c>
      <c r="Q372" s="4" t="s">
        <v>682</v>
      </c>
      <c r="R372" s="4" t="s">
        <v>53</v>
      </c>
      <c r="X372" s="4" t="s">
        <v>50</v>
      </c>
      <c r="Y372" s="4" t="s">
        <v>2451</v>
      </c>
      <c r="Z372" s="4" t="s">
        <v>50</v>
      </c>
      <c r="AA372" s="4" t="s">
        <v>2419</v>
      </c>
      <c r="AD372" s="4" t="s">
        <v>676</v>
      </c>
      <c r="AG372" s="5"/>
      <c r="AH372" s="4" t="s">
        <v>2408</v>
      </c>
      <c r="AJ372" s="4" t="s">
        <v>38</v>
      </c>
      <c r="AK372" s="117">
        <f>IF(N372="NTD",1,VLOOKUP(X372,'8.匯率'!O:Q,2,FALSE))</f>
        <v>1</v>
      </c>
      <c r="AL372" s="204">
        <f t="shared" si="5"/>
        <v>113657</v>
      </c>
      <c r="AM372" s="117" t="str">
        <f>VLOOKUP(AJ372,'關係企業(人)'!A:C,3,FALSE)</f>
        <v>緯創資通股份有限公司</v>
      </c>
    </row>
    <row r="373" spans="1:39">
      <c r="A373" s="4" t="s">
        <v>47</v>
      </c>
      <c r="B373" s="4" t="s">
        <v>1594</v>
      </c>
      <c r="C373" s="4" t="s">
        <v>2403</v>
      </c>
      <c r="D373" s="4" t="s">
        <v>2415</v>
      </c>
      <c r="E373" s="5">
        <v>45688</v>
      </c>
      <c r="F373" s="5">
        <v>45712</v>
      </c>
      <c r="G373" s="4" t="s">
        <v>1560</v>
      </c>
      <c r="H373" s="4" t="s">
        <v>679</v>
      </c>
      <c r="I373" s="4" t="s">
        <v>2410</v>
      </c>
      <c r="J373" s="4" t="s">
        <v>902</v>
      </c>
      <c r="K373" s="4" t="s">
        <v>2411</v>
      </c>
      <c r="L373" s="4" t="s">
        <v>2412</v>
      </c>
      <c r="M373" s="12">
        <v>110000</v>
      </c>
      <c r="N373" s="4" t="s">
        <v>48</v>
      </c>
      <c r="O373" s="12">
        <v>110000</v>
      </c>
      <c r="P373" s="4" t="s">
        <v>48</v>
      </c>
      <c r="Q373" s="4" t="s">
        <v>682</v>
      </c>
      <c r="R373" s="4" t="s">
        <v>53</v>
      </c>
      <c r="X373" s="4" t="s">
        <v>50</v>
      </c>
      <c r="Y373" s="4" t="s">
        <v>2451</v>
      </c>
      <c r="Z373" s="4" t="s">
        <v>50</v>
      </c>
      <c r="AA373" s="4" t="s">
        <v>2419</v>
      </c>
      <c r="AD373" s="4" t="s">
        <v>676</v>
      </c>
      <c r="AG373" s="5"/>
      <c r="AH373" s="4" t="s">
        <v>2408</v>
      </c>
      <c r="AJ373" s="4" t="s">
        <v>38</v>
      </c>
      <c r="AK373" s="117">
        <f>IF(N373="NTD",1,VLOOKUP(X373,'8.匯率'!O:Q,2,FALSE))</f>
        <v>1</v>
      </c>
      <c r="AL373" s="204">
        <f t="shared" si="5"/>
        <v>110000</v>
      </c>
      <c r="AM373" s="117" t="str">
        <f>VLOOKUP(AJ373,'關係企業(人)'!A:C,3,FALSE)</f>
        <v>緯創資通股份有限公司</v>
      </c>
    </row>
    <row r="374" spans="1:39">
      <c r="A374" s="4" t="s">
        <v>47</v>
      </c>
      <c r="B374" s="4" t="s">
        <v>1595</v>
      </c>
      <c r="C374" s="4" t="s">
        <v>2403</v>
      </c>
      <c r="D374" s="4" t="s">
        <v>2415</v>
      </c>
      <c r="E374" s="5">
        <v>45688</v>
      </c>
      <c r="F374" s="5">
        <v>45712</v>
      </c>
      <c r="G374" s="4" t="s">
        <v>1544</v>
      </c>
      <c r="H374" s="4" t="s">
        <v>679</v>
      </c>
      <c r="I374" s="4" t="s">
        <v>2410</v>
      </c>
      <c r="J374" s="4" t="s">
        <v>872</v>
      </c>
      <c r="K374" s="4" t="s">
        <v>2411</v>
      </c>
      <c r="L374" s="4" t="s">
        <v>2412</v>
      </c>
      <c r="M374" s="12">
        <v>90000</v>
      </c>
      <c r="N374" s="4" t="s">
        <v>48</v>
      </c>
      <c r="O374" s="12">
        <v>90000</v>
      </c>
      <c r="P374" s="4" t="s">
        <v>48</v>
      </c>
      <c r="Q374" s="4" t="s">
        <v>681</v>
      </c>
      <c r="R374" s="4" t="s">
        <v>54</v>
      </c>
      <c r="X374" s="4" t="s">
        <v>50</v>
      </c>
      <c r="Y374" s="4" t="s">
        <v>2451</v>
      </c>
      <c r="Z374" s="4" t="s">
        <v>50</v>
      </c>
      <c r="AA374" s="4" t="s">
        <v>2419</v>
      </c>
      <c r="AD374" s="4" t="s">
        <v>676</v>
      </c>
      <c r="AG374" s="5"/>
      <c r="AH374" s="4" t="s">
        <v>2408</v>
      </c>
      <c r="AJ374" s="4" t="s">
        <v>38</v>
      </c>
      <c r="AK374" s="117">
        <f>IF(N374="NTD",1,VLOOKUP(X374,'8.匯率'!O:Q,2,FALSE))</f>
        <v>1</v>
      </c>
      <c r="AL374" s="204">
        <f t="shared" si="5"/>
        <v>90000</v>
      </c>
      <c r="AM374" s="117" t="str">
        <f>VLOOKUP(AJ374,'關係企業(人)'!A:C,3,FALSE)</f>
        <v>緯創資通股份有限公司</v>
      </c>
    </row>
    <row r="375" spans="1:39">
      <c r="A375" s="4" t="s">
        <v>47</v>
      </c>
      <c r="B375" s="4" t="s">
        <v>1596</v>
      </c>
      <c r="C375" s="4" t="s">
        <v>2403</v>
      </c>
      <c r="D375" s="4" t="s">
        <v>2415</v>
      </c>
      <c r="E375" s="5">
        <v>45688</v>
      </c>
      <c r="F375" s="5">
        <v>45712</v>
      </c>
      <c r="G375" s="4" t="s">
        <v>1545</v>
      </c>
      <c r="H375" s="4" t="s">
        <v>679</v>
      </c>
      <c r="I375" s="4" t="s">
        <v>2410</v>
      </c>
      <c r="J375" s="4" t="s">
        <v>904</v>
      </c>
      <c r="K375" s="4" t="s">
        <v>2411</v>
      </c>
      <c r="L375" s="4" t="s">
        <v>2412</v>
      </c>
      <c r="M375" s="12">
        <v>110000</v>
      </c>
      <c r="N375" s="4" t="s">
        <v>48</v>
      </c>
      <c r="O375" s="12">
        <v>110000</v>
      </c>
      <c r="P375" s="4" t="s">
        <v>48</v>
      </c>
      <c r="Q375" s="4" t="s">
        <v>682</v>
      </c>
      <c r="R375" s="4" t="s">
        <v>53</v>
      </c>
      <c r="X375" s="4" t="s">
        <v>50</v>
      </c>
      <c r="Y375" s="4" t="s">
        <v>2451</v>
      </c>
      <c r="Z375" s="4" t="s">
        <v>50</v>
      </c>
      <c r="AA375" s="4" t="s">
        <v>2419</v>
      </c>
      <c r="AD375" s="4" t="s">
        <v>676</v>
      </c>
      <c r="AG375" s="5"/>
      <c r="AH375" s="4" t="s">
        <v>2408</v>
      </c>
      <c r="AJ375" s="4" t="s">
        <v>38</v>
      </c>
      <c r="AK375" s="117">
        <f>IF(N375="NTD",1,VLOOKUP(X375,'8.匯率'!O:Q,2,FALSE))</f>
        <v>1</v>
      </c>
      <c r="AL375" s="204">
        <f t="shared" si="5"/>
        <v>110000</v>
      </c>
      <c r="AM375" s="117" t="str">
        <f>VLOOKUP(AJ375,'關係企業(人)'!A:C,3,FALSE)</f>
        <v>緯創資通股份有限公司</v>
      </c>
    </row>
    <row r="376" spans="1:39">
      <c r="A376" s="4" t="s">
        <v>47</v>
      </c>
      <c r="B376" s="4" t="s">
        <v>1597</v>
      </c>
      <c r="C376" s="4" t="s">
        <v>2403</v>
      </c>
      <c r="D376" s="4" t="s">
        <v>2415</v>
      </c>
      <c r="E376" s="5">
        <v>45688</v>
      </c>
      <c r="F376" s="5">
        <v>45712</v>
      </c>
      <c r="G376" s="4" t="s">
        <v>1561</v>
      </c>
      <c r="H376" s="4" t="s">
        <v>679</v>
      </c>
      <c r="I376" s="4" t="s">
        <v>2410</v>
      </c>
      <c r="J376" s="4" t="s">
        <v>906</v>
      </c>
      <c r="K376" s="4" t="s">
        <v>2411</v>
      </c>
      <c r="L376" s="4" t="s">
        <v>2412</v>
      </c>
      <c r="M376" s="12">
        <v>129886</v>
      </c>
      <c r="N376" s="4" t="s">
        <v>48</v>
      </c>
      <c r="O376" s="12">
        <v>129886</v>
      </c>
      <c r="P376" s="4" t="s">
        <v>48</v>
      </c>
      <c r="Q376" s="4" t="s">
        <v>682</v>
      </c>
      <c r="R376" s="4" t="s">
        <v>53</v>
      </c>
      <c r="X376" s="4" t="s">
        <v>50</v>
      </c>
      <c r="Y376" s="4" t="s">
        <v>2451</v>
      </c>
      <c r="Z376" s="4" t="s">
        <v>50</v>
      </c>
      <c r="AA376" s="4" t="s">
        <v>2419</v>
      </c>
      <c r="AD376" s="4" t="s">
        <v>676</v>
      </c>
      <c r="AG376" s="5"/>
      <c r="AH376" s="4" t="s">
        <v>2408</v>
      </c>
      <c r="AJ376" s="4" t="s">
        <v>38</v>
      </c>
      <c r="AK376" s="117">
        <f>IF(N376="NTD",1,VLOOKUP(X376,'8.匯率'!O:Q,2,FALSE))</f>
        <v>1</v>
      </c>
      <c r="AL376" s="204">
        <f t="shared" si="5"/>
        <v>129886</v>
      </c>
      <c r="AM376" s="117" t="str">
        <f>VLOOKUP(AJ376,'關係企業(人)'!A:C,3,FALSE)</f>
        <v>緯創資通股份有限公司</v>
      </c>
    </row>
    <row r="377" spans="1:39">
      <c r="A377" s="4" t="s">
        <v>47</v>
      </c>
      <c r="B377" s="4" t="s">
        <v>1598</v>
      </c>
      <c r="C377" s="4" t="s">
        <v>2403</v>
      </c>
      <c r="D377" s="4" t="s">
        <v>2415</v>
      </c>
      <c r="E377" s="5">
        <v>45688</v>
      </c>
      <c r="F377" s="5">
        <v>45712</v>
      </c>
      <c r="G377" s="4" t="s">
        <v>1562</v>
      </c>
      <c r="H377" s="4" t="s">
        <v>679</v>
      </c>
      <c r="I377" s="4" t="s">
        <v>2410</v>
      </c>
      <c r="J377" s="4" t="s">
        <v>908</v>
      </c>
      <c r="K377" s="4" t="s">
        <v>2411</v>
      </c>
      <c r="L377" s="4" t="s">
        <v>2412</v>
      </c>
      <c r="M377" s="12">
        <v>138000</v>
      </c>
      <c r="N377" s="4" t="s">
        <v>48</v>
      </c>
      <c r="O377" s="12">
        <v>138000</v>
      </c>
      <c r="P377" s="4" t="s">
        <v>48</v>
      </c>
      <c r="Q377" s="4" t="s">
        <v>682</v>
      </c>
      <c r="R377" s="4" t="s">
        <v>53</v>
      </c>
      <c r="X377" s="4" t="s">
        <v>50</v>
      </c>
      <c r="Y377" s="4" t="s">
        <v>2451</v>
      </c>
      <c r="Z377" s="4" t="s">
        <v>50</v>
      </c>
      <c r="AA377" s="4" t="s">
        <v>2419</v>
      </c>
      <c r="AD377" s="4" t="s">
        <v>676</v>
      </c>
      <c r="AG377" s="5"/>
      <c r="AH377" s="4" t="s">
        <v>2408</v>
      </c>
      <c r="AJ377" s="4" t="s">
        <v>38</v>
      </c>
      <c r="AK377" s="117">
        <f>IF(N377="NTD",1,VLOOKUP(X377,'8.匯率'!O:Q,2,FALSE))</f>
        <v>1</v>
      </c>
      <c r="AL377" s="204">
        <f t="shared" si="5"/>
        <v>138000</v>
      </c>
      <c r="AM377" s="117" t="str">
        <f>VLOOKUP(AJ377,'關係企業(人)'!A:C,3,FALSE)</f>
        <v>緯創資通股份有限公司</v>
      </c>
    </row>
    <row r="378" spans="1:39">
      <c r="A378" s="4" t="s">
        <v>47</v>
      </c>
      <c r="B378" s="4" t="s">
        <v>1599</v>
      </c>
      <c r="C378" s="4" t="s">
        <v>2403</v>
      </c>
      <c r="D378" s="4" t="s">
        <v>2415</v>
      </c>
      <c r="E378" s="5">
        <v>45688</v>
      </c>
      <c r="F378" s="5">
        <v>45712</v>
      </c>
      <c r="G378" s="4" t="s">
        <v>1563</v>
      </c>
      <c r="H378" s="4" t="s">
        <v>679</v>
      </c>
      <c r="I378" s="4" t="s">
        <v>2410</v>
      </c>
      <c r="J378" s="4" t="s">
        <v>910</v>
      </c>
      <c r="K378" s="4" t="s">
        <v>2411</v>
      </c>
      <c r="L378" s="4" t="s">
        <v>2412</v>
      </c>
      <c r="M378" s="12">
        <v>110000</v>
      </c>
      <c r="N378" s="4" t="s">
        <v>48</v>
      </c>
      <c r="O378" s="12">
        <v>110000</v>
      </c>
      <c r="P378" s="4" t="s">
        <v>48</v>
      </c>
      <c r="Q378" s="4" t="s">
        <v>682</v>
      </c>
      <c r="R378" s="4" t="s">
        <v>53</v>
      </c>
      <c r="X378" s="4" t="s">
        <v>50</v>
      </c>
      <c r="Y378" s="4" t="s">
        <v>2451</v>
      </c>
      <c r="Z378" s="4" t="s">
        <v>50</v>
      </c>
      <c r="AA378" s="4" t="s">
        <v>2419</v>
      </c>
      <c r="AD378" s="4" t="s">
        <v>676</v>
      </c>
      <c r="AG378" s="5"/>
      <c r="AH378" s="4" t="s">
        <v>2408</v>
      </c>
      <c r="AJ378" s="4" t="s">
        <v>38</v>
      </c>
      <c r="AK378" s="117">
        <f>IF(N378="NTD",1,VLOOKUP(X378,'8.匯率'!O:Q,2,FALSE))</f>
        <v>1</v>
      </c>
      <c r="AL378" s="204">
        <f t="shared" si="5"/>
        <v>110000</v>
      </c>
      <c r="AM378" s="117" t="str">
        <f>VLOOKUP(AJ378,'關係企業(人)'!A:C,3,FALSE)</f>
        <v>緯創資通股份有限公司</v>
      </c>
    </row>
    <row r="379" spans="1:39">
      <c r="A379" s="4" t="s">
        <v>47</v>
      </c>
      <c r="B379" s="4" t="s">
        <v>1600</v>
      </c>
      <c r="C379" s="4" t="s">
        <v>2403</v>
      </c>
      <c r="D379" s="4" t="s">
        <v>2415</v>
      </c>
      <c r="E379" s="5">
        <v>45688</v>
      </c>
      <c r="F379" s="5">
        <v>45712</v>
      </c>
      <c r="G379" s="4" t="s">
        <v>1546</v>
      </c>
      <c r="H379" s="4" t="s">
        <v>679</v>
      </c>
      <c r="I379" s="4" t="s">
        <v>2410</v>
      </c>
      <c r="J379" s="4" t="s">
        <v>874</v>
      </c>
      <c r="K379" s="4" t="s">
        <v>2411</v>
      </c>
      <c r="L379" s="4" t="s">
        <v>2412</v>
      </c>
      <c r="M379" s="12">
        <v>103521</v>
      </c>
      <c r="N379" s="4" t="s">
        <v>48</v>
      </c>
      <c r="O379" s="12">
        <v>103521</v>
      </c>
      <c r="P379" s="4" t="s">
        <v>48</v>
      </c>
      <c r="Q379" s="4" t="s">
        <v>681</v>
      </c>
      <c r="R379" s="4" t="s">
        <v>54</v>
      </c>
      <c r="X379" s="4" t="s">
        <v>50</v>
      </c>
      <c r="Y379" s="4" t="s">
        <v>2451</v>
      </c>
      <c r="Z379" s="4" t="s">
        <v>50</v>
      </c>
      <c r="AA379" s="4" t="s">
        <v>2419</v>
      </c>
      <c r="AD379" s="4" t="s">
        <v>676</v>
      </c>
      <c r="AG379" s="5"/>
      <c r="AH379" s="4" t="s">
        <v>2408</v>
      </c>
      <c r="AJ379" s="4" t="s">
        <v>38</v>
      </c>
      <c r="AK379" s="117">
        <f>IF(N379="NTD",1,VLOOKUP(X379,'8.匯率'!O:Q,2,FALSE))</f>
        <v>1</v>
      </c>
      <c r="AL379" s="204">
        <f t="shared" si="5"/>
        <v>103521</v>
      </c>
      <c r="AM379" s="117" t="str">
        <f>VLOOKUP(AJ379,'關係企業(人)'!A:C,3,FALSE)</f>
        <v>緯創資通股份有限公司</v>
      </c>
    </row>
    <row r="380" spans="1:39">
      <c r="A380" s="4" t="s">
        <v>47</v>
      </c>
      <c r="B380" s="4" t="s">
        <v>1601</v>
      </c>
      <c r="C380" s="4" t="s">
        <v>2403</v>
      </c>
      <c r="D380" s="4" t="s">
        <v>2415</v>
      </c>
      <c r="E380" s="5">
        <v>45688</v>
      </c>
      <c r="F380" s="5">
        <v>45712</v>
      </c>
      <c r="G380" s="4" t="s">
        <v>1564</v>
      </c>
      <c r="H380" s="4" t="s">
        <v>679</v>
      </c>
      <c r="I380" s="4" t="s">
        <v>2410</v>
      </c>
      <c r="J380" s="4" t="s">
        <v>912</v>
      </c>
      <c r="K380" s="4" t="s">
        <v>2411</v>
      </c>
      <c r="L380" s="4" t="s">
        <v>2412</v>
      </c>
      <c r="M380" s="12">
        <v>133957</v>
      </c>
      <c r="N380" s="4" t="s">
        <v>48</v>
      </c>
      <c r="O380" s="12">
        <v>133957</v>
      </c>
      <c r="P380" s="4" t="s">
        <v>48</v>
      </c>
      <c r="Q380" s="4" t="s">
        <v>682</v>
      </c>
      <c r="R380" s="4" t="s">
        <v>53</v>
      </c>
      <c r="X380" s="4" t="s">
        <v>50</v>
      </c>
      <c r="Y380" s="4" t="s">
        <v>2451</v>
      </c>
      <c r="Z380" s="4" t="s">
        <v>50</v>
      </c>
      <c r="AA380" s="4" t="s">
        <v>2419</v>
      </c>
      <c r="AD380" s="4" t="s">
        <v>676</v>
      </c>
      <c r="AG380" s="5"/>
      <c r="AH380" s="4" t="s">
        <v>2408</v>
      </c>
      <c r="AJ380" s="4" t="s">
        <v>38</v>
      </c>
      <c r="AK380" s="117">
        <f>IF(N380="NTD",1,VLOOKUP(X380,'8.匯率'!O:Q,2,FALSE))</f>
        <v>1</v>
      </c>
      <c r="AL380" s="204">
        <f t="shared" si="5"/>
        <v>133957</v>
      </c>
      <c r="AM380" s="117" t="str">
        <f>VLOOKUP(AJ380,'關係企業(人)'!A:C,3,FALSE)</f>
        <v>緯創資通股份有限公司</v>
      </c>
    </row>
    <row r="381" spans="1:39">
      <c r="A381" s="4" t="s">
        <v>47</v>
      </c>
      <c r="B381" s="4" t="s">
        <v>1602</v>
      </c>
      <c r="C381" s="4" t="s">
        <v>2403</v>
      </c>
      <c r="D381" s="4" t="s">
        <v>2415</v>
      </c>
      <c r="E381" s="5">
        <v>45688</v>
      </c>
      <c r="F381" s="5">
        <v>45712</v>
      </c>
      <c r="G381" s="4" t="s">
        <v>1565</v>
      </c>
      <c r="H381" s="4" t="s">
        <v>679</v>
      </c>
      <c r="I381" s="4" t="s">
        <v>2410</v>
      </c>
      <c r="J381" s="4" t="s">
        <v>914</v>
      </c>
      <c r="K381" s="4" t="s">
        <v>2411</v>
      </c>
      <c r="L381" s="4" t="s">
        <v>2412</v>
      </c>
      <c r="M381" s="12">
        <v>138000</v>
      </c>
      <c r="N381" s="4" t="s">
        <v>48</v>
      </c>
      <c r="O381" s="12">
        <v>138000</v>
      </c>
      <c r="P381" s="4" t="s">
        <v>48</v>
      </c>
      <c r="Q381" s="4" t="s">
        <v>682</v>
      </c>
      <c r="R381" s="4" t="s">
        <v>53</v>
      </c>
      <c r="X381" s="4" t="s">
        <v>50</v>
      </c>
      <c r="Y381" s="4" t="s">
        <v>2451</v>
      </c>
      <c r="Z381" s="4" t="s">
        <v>50</v>
      </c>
      <c r="AA381" s="4" t="s">
        <v>2419</v>
      </c>
      <c r="AD381" s="4" t="s">
        <v>676</v>
      </c>
      <c r="AG381" s="5"/>
      <c r="AH381" s="4" t="s">
        <v>2408</v>
      </c>
      <c r="AJ381" s="4" t="s">
        <v>38</v>
      </c>
      <c r="AK381" s="117">
        <f>IF(N381="NTD",1,VLOOKUP(X381,'8.匯率'!O:Q,2,FALSE))</f>
        <v>1</v>
      </c>
      <c r="AL381" s="204">
        <f t="shared" si="5"/>
        <v>138000</v>
      </c>
      <c r="AM381" s="117" t="str">
        <f>VLOOKUP(AJ381,'關係企業(人)'!A:C,3,FALSE)</f>
        <v>緯創資通股份有限公司</v>
      </c>
    </row>
    <row r="382" spans="1:39">
      <c r="A382" s="4" t="s">
        <v>47</v>
      </c>
      <c r="B382" s="4" t="s">
        <v>1603</v>
      </c>
      <c r="C382" s="4" t="s">
        <v>2403</v>
      </c>
      <c r="D382" s="4" t="s">
        <v>2415</v>
      </c>
      <c r="E382" s="5">
        <v>45688</v>
      </c>
      <c r="F382" s="5">
        <v>45712</v>
      </c>
      <c r="G382" s="4" t="s">
        <v>1547</v>
      </c>
      <c r="H382" s="4" t="s">
        <v>679</v>
      </c>
      <c r="I382" s="4" t="s">
        <v>2410</v>
      </c>
      <c r="J382" s="4" t="s">
        <v>876</v>
      </c>
      <c r="K382" s="4" t="s">
        <v>2411</v>
      </c>
      <c r="L382" s="4" t="s">
        <v>2412</v>
      </c>
      <c r="M382" s="12">
        <v>138000</v>
      </c>
      <c r="N382" s="4" t="s">
        <v>48</v>
      </c>
      <c r="O382" s="12">
        <v>138000</v>
      </c>
      <c r="P382" s="4" t="s">
        <v>48</v>
      </c>
      <c r="Q382" s="4" t="s">
        <v>681</v>
      </c>
      <c r="R382" s="4" t="s">
        <v>54</v>
      </c>
      <c r="X382" s="4" t="s">
        <v>50</v>
      </c>
      <c r="Y382" s="4" t="s">
        <v>2451</v>
      </c>
      <c r="Z382" s="4" t="s">
        <v>50</v>
      </c>
      <c r="AA382" s="4" t="s">
        <v>2419</v>
      </c>
      <c r="AD382" s="4" t="s">
        <v>676</v>
      </c>
      <c r="AG382" s="5"/>
      <c r="AH382" s="4" t="s">
        <v>2408</v>
      </c>
      <c r="AJ382" s="4" t="s">
        <v>38</v>
      </c>
      <c r="AK382" s="117">
        <f>IF(N382="NTD",1,VLOOKUP(X382,'8.匯率'!O:Q,2,FALSE))</f>
        <v>1</v>
      </c>
      <c r="AL382" s="204">
        <f t="shared" si="5"/>
        <v>138000</v>
      </c>
      <c r="AM382" s="117" t="str">
        <f>VLOOKUP(AJ382,'關係企業(人)'!A:C,3,FALSE)</f>
        <v>緯創資通股份有限公司</v>
      </c>
    </row>
    <row r="383" spans="1:39">
      <c r="A383" s="4" t="s">
        <v>47</v>
      </c>
      <c r="B383" s="4" t="s">
        <v>1604</v>
      </c>
      <c r="C383" s="4" t="s">
        <v>2403</v>
      </c>
      <c r="D383" s="4" t="s">
        <v>2415</v>
      </c>
      <c r="E383" s="5">
        <v>45688</v>
      </c>
      <c r="F383" s="5">
        <v>45712</v>
      </c>
      <c r="G383" s="4" t="s">
        <v>1548</v>
      </c>
      <c r="H383" s="4" t="s">
        <v>679</v>
      </c>
      <c r="I383" s="4" t="s">
        <v>2410</v>
      </c>
      <c r="J383" s="4" t="s">
        <v>878</v>
      </c>
      <c r="K383" s="4" t="s">
        <v>2411</v>
      </c>
      <c r="L383" s="4" t="s">
        <v>2412</v>
      </c>
      <c r="M383" s="12">
        <v>135971</v>
      </c>
      <c r="N383" s="4" t="s">
        <v>48</v>
      </c>
      <c r="O383" s="12">
        <v>135971</v>
      </c>
      <c r="P383" s="4" t="s">
        <v>48</v>
      </c>
      <c r="Q383" s="4" t="s">
        <v>681</v>
      </c>
      <c r="R383" s="4" t="s">
        <v>54</v>
      </c>
      <c r="X383" s="4" t="s">
        <v>50</v>
      </c>
      <c r="Y383" s="4" t="s">
        <v>2451</v>
      </c>
      <c r="Z383" s="4" t="s">
        <v>50</v>
      </c>
      <c r="AA383" s="4" t="s">
        <v>2419</v>
      </c>
      <c r="AD383" s="4" t="s">
        <v>676</v>
      </c>
      <c r="AG383" s="5"/>
      <c r="AH383" s="4" t="s">
        <v>2408</v>
      </c>
      <c r="AJ383" s="4" t="s">
        <v>38</v>
      </c>
      <c r="AK383" s="117">
        <f>IF(N383="NTD",1,VLOOKUP(X383,'8.匯率'!O:Q,2,FALSE))</f>
        <v>1</v>
      </c>
      <c r="AL383" s="204">
        <f t="shared" si="5"/>
        <v>135971</v>
      </c>
      <c r="AM383" s="117" t="str">
        <f>VLOOKUP(AJ383,'關係企業(人)'!A:C,3,FALSE)</f>
        <v>緯創資通股份有限公司</v>
      </c>
    </row>
    <row r="384" spans="1:39">
      <c r="A384" s="4" t="s">
        <v>47</v>
      </c>
      <c r="B384" s="4" t="s">
        <v>1605</v>
      </c>
      <c r="C384" s="4" t="s">
        <v>2403</v>
      </c>
      <c r="D384" s="4" t="s">
        <v>2415</v>
      </c>
      <c r="E384" s="5">
        <v>45688</v>
      </c>
      <c r="F384" s="5">
        <v>45712</v>
      </c>
      <c r="G384" s="4" t="s">
        <v>1549</v>
      </c>
      <c r="H384" s="4" t="s">
        <v>679</v>
      </c>
      <c r="I384" s="4" t="s">
        <v>2410</v>
      </c>
      <c r="J384" s="4" t="s">
        <v>880</v>
      </c>
      <c r="K384" s="4" t="s">
        <v>2411</v>
      </c>
      <c r="L384" s="4" t="s">
        <v>2412</v>
      </c>
      <c r="M384" s="12">
        <v>90000</v>
      </c>
      <c r="N384" s="4" t="s">
        <v>48</v>
      </c>
      <c r="O384" s="12">
        <v>90000</v>
      </c>
      <c r="P384" s="4" t="s">
        <v>48</v>
      </c>
      <c r="Q384" s="4" t="s">
        <v>681</v>
      </c>
      <c r="R384" s="4" t="s">
        <v>54</v>
      </c>
      <c r="X384" s="4" t="s">
        <v>50</v>
      </c>
      <c r="Y384" s="4" t="s">
        <v>2451</v>
      </c>
      <c r="Z384" s="4" t="s">
        <v>50</v>
      </c>
      <c r="AA384" s="4" t="s">
        <v>2419</v>
      </c>
      <c r="AD384" s="4" t="s">
        <v>676</v>
      </c>
      <c r="AG384" s="5"/>
      <c r="AH384" s="4" t="s">
        <v>2408</v>
      </c>
      <c r="AJ384" s="4" t="s">
        <v>38</v>
      </c>
      <c r="AK384" s="117">
        <f>IF(N384="NTD",1,VLOOKUP(X384,'8.匯率'!O:Q,2,FALSE))</f>
        <v>1</v>
      </c>
      <c r="AL384" s="204">
        <f t="shared" si="5"/>
        <v>90000</v>
      </c>
      <c r="AM384" s="117" t="str">
        <f>VLOOKUP(AJ384,'關係企業(人)'!A:C,3,FALSE)</f>
        <v>緯創資通股份有限公司</v>
      </c>
    </row>
    <row r="385" spans="1:39">
      <c r="A385" s="4" t="s">
        <v>47</v>
      </c>
      <c r="B385" s="4" t="s">
        <v>1606</v>
      </c>
      <c r="C385" s="4" t="s">
        <v>2403</v>
      </c>
      <c r="D385" s="4" t="s">
        <v>2415</v>
      </c>
      <c r="E385" s="5">
        <v>45688</v>
      </c>
      <c r="F385" s="5">
        <v>45712</v>
      </c>
      <c r="G385" s="4" t="s">
        <v>1550</v>
      </c>
      <c r="H385" s="4" t="s">
        <v>679</v>
      </c>
      <c r="I385" s="4" t="s">
        <v>2410</v>
      </c>
      <c r="J385" s="4" t="s">
        <v>882</v>
      </c>
      <c r="K385" s="4" t="s">
        <v>2411</v>
      </c>
      <c r="L385" s="4" t="s">
        <v>2412</v>
      </c>
      <c r="M385" s="12">
        <v>110000</v>
      </c>
      <c r="N385" s="4" t="s">
        <v>48</v>
      </c>
      <c r="O385" s="12">
        <v>110000</v>
      </c>
      <c r="P385" s="4" t="s">
        <v>48</v>
      </c>
      <c r="Q385" s="4" t="s">
        <v>681</v>
      </c>
      <c r="R385" s="4" t="s">
        <v>54</v>
      </c>
      <c r="X385" s="4" t="s">
        <v>50</v>
      </c>
      <c r="Y385" s="4" t="s">
        <v>2451</v>
      </c>
      <c r="Z385" s="4" t="s">
        <v>50</v>
      </c>
      <c r="AA385" s="4" t="s">
        <v>2419</v>
      </c>
      <c r="AD385" s="4" t="s">
        <v>676</v>
      </c>
      <c r="AG385" s="5"/>
      <c r="AH385" s="4" t="s">
        <v>2408</v>
      </c>
      <c r="AJ385" s="4" t="s">
        <v>38</v>
      </c>
      <c r="AK385" s="117">
        <f>IF(N385="NTD",1,VLOOKUP(X385,'8.匯率'!O:Q,2,FALSE))</f>
        <v>1</v>
      </c>
      <c r="AL385" s="204">
        <f t="shared" si="5"/>
        <v>110000</v>
      </c>
      <c r="AM385" s="117" t="str">
        <f>VLOOKUP(AJ385,'關係企業(人)'!A:C,3,FALSE)</f>
        <v>緯創資通股份有限公司</v>
      </c>
    </row>
    <row r="386" spans="1:39">
      <c r="A386" s="4" t="s">
        <v>47</v>
      </c>
      <c r="B386" s="4" t="s">
        <v>1607</v>
      </c>
      <c r="C386" s="4" t="s">
        <v>2403</v>
      </c>
      <c r="D386" s="4" t="s">
        <v>2415</v>
      </c>
      <c r="E386" s="5">
        <v>45688</v>
      </c>
      <c r="F386" s="5">
        <v>45712</v>
      </c>
      <c r="G386" s="4" t="s">
        <v>1551</v>
      </c>
      <c r="H386" s="4" t="s">
        <v>679</v>
      </c>
      <c r="I386" s="4" t="s">
        <v>2410</v>
      </c>
      <c r="J386" s="4" t="s">
        <v>884</v>
      </c>
      <c r="K386" s="4" t="s">
        <v>2411</v>
      </c>
      <c r="L386" s="4" t="s">
        <v>2412</v>
      </c>
      <c r="M386" s="12">
        <v>110000</v>
      </c>
      <c r="N386" s="4" t="s">
        <v>48</v>
      </c>
      <c r="O386" s="12">
        <v>110000</v>
      </c>
      <c r="P386" s="4" t="s">
        <v>48</v>
      </c>
      <c r="Q386" s="4" t="s">
        <v>681</v>
      </c>
      <c r="R386" s="4" t="s">
        <v>54</v>
      </c>
      <c r="X386" s="4" t="s">
        <v>50</v>
      </c>
      <c r="Y386" s="4" t="s">
        <v>2451</v>
      </c>
      <c r="Z386" s="4" t="s">
        <v>50</v>
      </c>
      <c r="AA386" s="4" t="s">
        <v>2419</v>
      </c>
      <c r="AD386" s="4" t="s">
        <v>676</v>
      </c>
      <c r="AG386" s="5"/>
      <c r="AH386" s="4" t="s">
        <v>2408</v>
      </c>
      <c r="AJ386" s="4" t="s">
        <v>38</v>
      </c>
      <c r="AK386" s="117">
        <f>IF(N386="NTD",1,VLOOKUP(X386,'8.匯率'!O:Q,2,FALSE))</f>
        <v>1</v>
      </c>
      <c r="AL386" s="204">
        <f t="shared" si="5"/>
        <v>110000</v>
      </c>
      <c r="AM386" s="117" t="str">
        <f>VLOOKUP(AJ386,'關係企業(人)'!A:C,3,FALSE)</f>
        <v>緯創資通股份有限公司</v>
      </c>
    </row>
    <row r="387" spans="1:39">
      <c r="A387" s="4" t="s">
        <v>47</v>
      </c>
      <c r="B387" s="4" t="s">
        <v>1608</v>
      </c>
      <c r="C387" s="4" t="s">
        <v>2403</v>
      </c>
      <c r="D387" s="4" t="s">
        <v>2415</v>
      </c>
      <c r="E387" s="5">
        <v>45688</v>
      </c>
      <c r="F387" s="5">
        <v>45712</v>
      </c>
      <c r="G387" s="4" t="s">
        <v>1552</v>
      </c>
      <c r="H387" s="4" t="s">
        <v>679</v>
      </c>
      <c r="I387" s="4" t="s">
        <v>2410</v>
      </c>
      <c r="J387" s="4" t="s">
        <v>886</v>
      </c>
      <c r="K387" s="4" t="s">
        <v>2411</v>
      </c>
      <c r="L387" s="4" t="s">
        <v>2412</v>
      </c>
      <c r="M387" s="12">
        <v>129886</v>
      </c>
      <c r="N387" s="4" t="s">
        <v>48</v>
      </c>
      <c r="O387" s="12">
        <v>129886</v>
      </c>
      <c r="P387" s="4" t="s">
        <v>48</v>
      </c>
      <c r="Q387" s="4" t="s">
        <v>681</v>
      </c>
      <c r="R387" s="4" t="s">
        <v>54</v>
      </c>
      <c r="X387" s="4" t="s">
        <v>50</v>
      </c>
      <c r="Y387" s="4" t="s">
        <v>2451</v>
      </c>
      <c r="Z387" s="4" t="s">
        <v>50</v>
      </c>
      <c r="AA387" s="4" t="s">
        <v>2419</v>
      </c>
      <c r="AD387" s="4" t="s">
        <v>676</v>
      </c>
      <c r="AG387" s="5"/>
      <c r="AH387" s="4" t="s">
        <v>2408</v>
      </c>
      <c r="AJ387" s="4" t="s">
        <v>38</v>
      </c>
      <c r="AK387" s="117">
        <f>IF(N387="NTD",1,VLOOKUP(X387,'8.匯率'!O:Q,2,FALSE))</f>
        <v>1</v>
      </c>
      <c r="AL387" s="204">
        <f t="shared" ref="AL387:AL450" si="6">M387*AK387</f>
        <v>129886</v>
      </c>
      <c r="AM387" s="117" t="str">
        <f>VLOOKUP(AJ387,'關係企業(人)'!A:C,3,FALSE)</f>
        <v>緯創資通股份有限公司</v>
      </c>
    </row>
    <row r="388" spans="1:39">
      <c r="A388" s="4" t="s">
        <v>47</v>
      </c>
      <c r="B388" s="4" t="s">
        <v>1609</v>
      </c>
      <c r="C388" s="4" t="s">
        <v>2403</v>
      </c>
      <c r="D388" s="4" t="s">
        <v>2415</v>
      </c>
      <c r="E388" s="5">
        <v>45688</v>
      </c>
      <c r="F388" s="5">
        <v>45712</v>
      </c>
      <c r="G388" s="4" t="s">
        <v>1553</v>
      </c>
      <c r="H388" s="4" t="s">
        <v>679</v>
      </c>
      <c r="I388" s="4" t="s">
        <v>2410</v>
      </c>
      <c r="J388" s="4" t="s">
        <v>888</v>
      </c>
      <c r="K388" s="4" t="s">
        <v>2411</v>
      </c>
      <c r="L388" s="4" t="s">
        <v>2412</v>
      </c>
      <c r="M388" s="12">
        <v>145886</v>
      </c>
      <c r="N388" s="4" t="s">
        <v>48</v>
      </c>
      <c r="O388" s="12">
        <v>145886</v>
      </c>
      <c r="P388" s="4" t="s">
        <v>48</v>
      </c>
      <c r="Q388" s="4" t="s">
        <v>681</v>
      </c>
      <c r="R388" s="4" t="s">
        <v>54</v>
      </c>
      <c r="X388" s="4" t="s">
        <v>50</v>
      </c>
      <c r="Y388" s="4" t="s">
        <v>2451</v>
      </c>
      <c r="Z388" s="4" t="s">
        <v>50</v>
      </c>
      <c r="AA388" s="4" t="s">
        <v>2419</v>
      </c>
      <c r="AD388" s="4" t="s">
        <v>676</v>
      </c>
      <c r="AG388" s="5"/>
      <c r="AH388" s="4" t="s">
        <v>2408</v>
      </c>
      <c r="AJ388" s="4" t="s">
        <v>38</v>
      </c>
      <c r="AK388" s="117">
        <f>IF(N388="NTD",1,VLOOKUP(X388,'8.匯率'!O:Q,2,FALSE))</f>
        <v>1</v>
      </c>
      <c r="AL388" s="204">
        <f t="shared" si="6"/>
        <v>145886</v>
      </c>
      <c r="AM388" s="117" t="str">
        <f>VLOOKUP(AJ388,'關係企業(人)'!A:C,3,FALSE)</f>
        <v>緯創資通股份有限公司</v>
      </c>
    </row>
    <row r="389" spans="1:39">
      <c r="A389" s="4" t="s">
        <v>47</v>
      </c>
      <c r="B389" s="4" t="s">
        <v>1610</v>
      </c>
      <c r="C389" s="4" t="s">
        <v>2403</v>
      </c>
      <c r="D389" s="4" t="s">
        <v>2415</v>
      </c>
      <c r="E389" s="5">
        <v>45688</v>
      </c>
      <c r="F389" s="5">
        <v>45712</v>
      </c>
      <c r="G389" s="4" t="s">
        <v>1554</v>
      </c>
      <c r="H389" s="4" t="s">
        <v>679</v>
      </c>
      <c r="I389" s="4" t="s">
        <v>2410</v>
      </c>
      <c r="J389" s="4" t="s">
        <v>890</v>
      </c>
      <c r="K389" s="4" t="s">
        <v>2411</v>
      </c>
      <c r="L389" s="4" t="s">
        <v>2412</v>
      </c>
      <c r="M389" s="12">
        <v>90000</v>
      </c>
      <c r="N389" s="4" t="s">
        <v>48</v>
      </c>
      <c r="O389" s="12">
        <v>90000</v>
      </c>
      <c r="P389" s="4" t="s">
        <v>48</v>
      </c>
      <c r="Q389" s="4" t="s">
        <v>681</v>
      </c>
      <c r="R389" s="4" t="s">
        <v>54</v>
      </c>
      <c r="X389" s="4" t="s">
        <v>50</v>
      </c>
      <c r="Y389" s="4" t="s">
        <v>2451</v>
      </c>
      <c r="Z389" s="4" t="s">
        <v>50</v>
      </c>
      <c r="AA389" s="4" t="s">
        <v>2419</v>
      </c>
      <c r="AD389" s="4" t="s">
        <v>676</v>
      </c>
      <c r="AG389" s="5"/>
      <c r="AH389" s="4" t="s">
        <v>2408</v>
      </c>
      <c r="AJ389" s="4" t="s">
        <v>38</v>
      </c>
      <c r="AK389" s="117">
        <f>IF(N389="NTD",1,VLOOKUP(X389,'8.匯率'!O:Q,2,FALSE))</f>
        <v>1</v>
      </c>
      <c r="AL389" s="204">
        <f t="shared" si="6"/>
        <v>90000</v>
      </c>
      <c r="AM389" s="117" t="str">
        <f>VLOOKUP(AJ389,'關係企業(人)'!A:C,3,FALSE)</f>
        <v>緯創資通股份有限公司</v>
      </c>
    </row>
    <row r="390" spans="1:39">
      <c r="A390" s="4" t="s">
        <v>47</v>
      </c>
      <c r="B390" s="4" t="s">
        <v>1611</v>
      </c>
      <c r="C390" s="4" t="s">
        <v>2403</v>
      </c>
      <c r="D390" s="4" t="s">
        <v>2415</v>
      </c>
      <c r="E390" s="5">
        <v>45688</v>
      </c>
      <c r="F390" s="5">
        <v>45712</v>
      </c>
      <c r="G390" s="4" t="s">
        <v>1555</v>
      </c>
      <c r="H390" s="4" t="s">
        <v>679</v>
      </c>
      <c r="I390" s="4" t="s">
        <v>2410</v>
      </c>
      <c r="J390" s="4" t="s">
        <v>892</v>
      </c>
      <c r="K390" s="4" t="s">
        <v>2411</v>
      </c>
      <c r="L390" s="4" t="s">
        <v>2412</v>
      </c>
      <c r="M390" s="12">
        <v>138000</v>
      </c>
      <c r="N390" s="4" t="s">
        <v>48</v>
      </c>
      <c r="O390" s="12">
        <v>138000</v>
      </c>
      <c r="P390" s="4" t="s">
        <v>48</v>
      </c>
      <c r="Q390" s="4" t="s">
        <v>681</v>
      </c>
      <c r="R390" s="4" t="s">
        <v>54</v>
      </c>
      <c r="X390" s="4" t="s">
        <v>50</v>
      </c>
      <c r="Y390" s="4" t="s">
        <v>2451</v>
      </c>
      <c r="Z390" s="4" t="s">
        <v>50</v>
      </c>
      <c r="AA390" s="4" t="s">
        <v>2419</v>
      </c>
      <c r="AD390" s="4" t="s">
        <v>676</v>
      </c>
      <c r="AG390" s="5"/>
      <c r="AH390" s="4" t="s">
        <v>2408</v>
      </c>
      <c r="AJ390" s="4" t="s">
        <v>38</v>
      </c>
      <c r="AK390" s="117">
        <f>IF(N390="NTD",1,VLOOKUP(X390,'8.匯率'!O:Q,2,FALSE))</f>
        <v>1</v>
      </c>
      <c r="AL390" s="204">
        <f t="shared" si="6"/>
        <v>138000</v>
      </c>
      <c r="AM390" s="117" t="str">
        <f>VLOOKUP(AJ390,'關係企業(人)'!A:C,3,FALSE)</f>
        <v>緯創資通股份有限公司</v>
      </c>
    </row>
    <row r="391" spans="1:39">
      <c r="A391" s="4" t="s">
        <v>47</v>
      </c>
      <c r="B391" s="4" t="s">
        <v>1612</v>
      </c>
      <c r="C391" s="4" t="s">
        <v>2403</v>
      </c>
      <c r="D391" s="4" t="s">
        <v>2415</v>
      </c>
      <c r="E391" s="5">
        <v>45688</v>
      </c>
      <c r="F391" s="5">
        <v>45712</v>
      </c>
      <c r="G391" s="4" t="s">
        <v>1556</v>
      </c>
      <c r="H391" s="4" t="s">
        <v>679</v>
      </c>
      <c r="I391" s="4" t="s">
        <v>2410</v>
      </c>
      <c r="J391" s="4" t="s">
        <v>894</v>
      </c>
      <c r="K391" s="4" t="s">
        <v>2411</v>
      </c>
      <c r="L391" s="4" t="s">
        <v>2412</v>
      </c>
      <c r="M391" s="12">
        <v>138000</v>
      </c>
      <c r="N391" s="4" t="s">
        <v>48</v>
      </c>
      <c r="O391" s="12">
        <v>138000</v>
      </c>
      <c r="P391" s="4" t="s">
        <v>48</v>
      </c>
      <c r="Q391" s="4" t="s">
        <v>681</v>
      </c>
      <c r="R391" s="4" t="s">
        <v>54</v>
      </c>
      <c r="X391" s="4" t="s">
        <v>50</v>
      </c>
      <c r="Y391" s="4" t="s">
        <v>2451</v>
      </c>
      <c r="Z391" s="4" t="s">
        <v>50</v>
      </c>
      <c r="AA391" s="4" t="s">
        <v>2419</v>
      </c>
      <c r="AD391" s="4" t="s">
        <v>676</v>
      </c>
      <c r="AG391" s="5"/>
      <c r="AH391" s="4" t="s">
        <v>2408</v>
      </c>
      <c r="AJ391" s="4" t="s">
        <v>38</v>
      </c>
      <c r="AK391" s="117">
        <f>IF(N391="NTD",1,VLOOKUP(X391,'8.匯率'!O:Q,2,FALSE))</f>
        <v>1</v>
      </c>
      <c r="AL391" s="204">
        <f t="shared" si="6"/>
        <v>138000</v>
      </c>
      <c r="AM391" s="117" t="str">
        <f>VLOOKUP(AJ391,'關係企業(人)'!A:C,3,FALSE)</f>
        <v>緯創資通股份有限公司</v>
      </c>
    </row>
    <row r="392" spans="1:39">
      <c r="A392" s="4" t="s">
        <v>47</v>
      </c>
      <c r="B392" s="4" t="s">
        <v>1613</v>
      </c>
      <c r="C392" s="4" t="s">
        <v>2403</v>
      </c>
      <c r="D392" s="4" t="s">
        <v>2415</v>
      </c>
      <c r="E392" s="5">
        <v>45688</v>
      </c>
      <c r="F392" s="5">
        <v>45712</v>
      </c>
      <c r="G392" s="4" t="s">
        <v>1557</v>
      </c>
      <c r="H392" s="4" t="s">
        <v>679</v>
      </c>
      <c r="I392" s="4" t="s">
        <v>2410</v>
      </c>
      <c r="J392" s="4" t="s">
        <v>896</v>
      </c>
      <c r="K392" s="4" t="s">
        <v>2411</v>
      </c>
      <c r="L392" s="4" t="s">
        <v>2412</v>
      </c>
      <c r="M392" s="12">
        <v>106766</v>
      </c>
      <c r="N392" s="4" t="s">
        <v>48</v>
      </c>
      <c r="O392" s="12">
        <v>106766</v>
      </c>
      <c r="P392" s="4" t="s">
        <v>48</v>
      </c>
      <c r="Q392" s="4" t="s">
        <v>681</v>
      </c>
      <c r="R392" s="4" t="s">
        <v>54</v>
      </c>
      <c r="X392" s="4" t="s">
        <v>50</v>
      </c>
      <c r="Y392" s="4" t="s">
        <v>2451</v>
      </c>
      <c r="Z392" s="4" t="s">
        <v>50</v>
      </c>
      <c r="AA392" s="4" t="s">
        <v>2419</v>
      </c>
      <c r="AD392" s="4" t="s">
        <v>676</v>
      </c>
      <c r="AG392" s="5"/>
      <c r="AH392" s="4" t="s">
        <v>2408</v>
      </c>
      <c r="AJ392" s="4" t="s">
        <v>38</v>
      </c>
      <c r="AK392" s="117">
        <f>IF(N392="NTD",1,VLOOKUP(X392,'8.匯率'!O:Q,2,FALSE))</f>
        <v>1</v>
      </c>
      <c r="AL392" s="204">
        <f t="shared" si="6"/>
        <v>106766</v>
      </c>
      <c r="AM392" s="117" t="str">
        <f>VLOOKUP(AJ392,'關係企業(人)'!A:C,3,FALSE)</f>
        <v>緯創資通股份有限公司</v>
      </c>
    </row>
    <row r="393" spans="1:39">
      <c r="A393" s="4" t="s">
        <v>47</v>
      </c>
      <c r="B393" s="4" t="s">
        <v>1614</v>
      </c>
      <c r="C393" s="4" t="s">
        <v>2403</v>
      </c>
      <c r="D393" s="4" t="s">
        <v>2415</v>
      </c>
      <c r="E393" s="5">
        <v>45688</v>
      </c>
      <c r="F393" s="5">
        <v>45712</v>
      </c>
      <c r="G393" s="4" t="s">
        <v>1566</v>
      </c>
      <c r="H393" s="4" t="s">
        <v>679</v>
      </c>
      <c r="I393" s="4" t="s">
        <v>2410</v>
      </c>
      <c r="J393" s="4" t="s">
        <v>916</v>
      </c>
      <c r="K393" s="4" t="s">
        <v>2411</v>
      </c>
      <c r="L393" s="4" t="s">
        <v>2412</v>
      </c>
      <c r="M393" s="12">
        <v>93357</v>
      </c>
      <c r="N393" s="4" t="s">
        <v>48</v>
      </c>
      <c r="O393" s="12">
        <v>93357</v>
      </c>
      <c r="P393" s="4" t="s">
        <v>48</v>
      </c>
      <c r="Q393" s="4" t="s">
        <v>682</v>
      </c>
      <c r="R393" s="4" t="s">
        <v>53</v>
      </c>
      <c r="X393" s="4" t="s">
        <v>50</v>
      </c>
      <c r="Y393" s="4" t="s">
        <v>2451</v>
      </c>
      <c r="Z393" s="4" t="s">
        <v>50</v>
      </c>
      <c r="AA393" s="4" t="s">
        <v>2419</v>
      </c>
      <c r="AD393" s="4" t="s">
        <v>676</v>
      </c>
      <c r="AG393" s="5"/>
      <c r="AH393" s="4" t="s">
        <v>2408</v>
      </c>
      <c r="AJ393" s="4" t="s">
        <v>38</v>
      </c>
      <c r="AK393" s="117">
        <f>IF(N393="NTD",1,VLOOKUP(X393,'8.匯率'!O:Q,2,FALSE))</f>
        <v>1</v>
      </c>
      <c r="AL393" s="204">
        <f t="shared" si="6"/>
        <v>93357</v>
      </c>
      <c r="AM393" s="117" t="str">
        <f>VLOOKUP(AJ393,'關係企業(人)'!A:C,3,FALSE)</f>
        <v>緯創資通股份有限公司</v>
      </c>
    </row>
    <row r="394" spans="1:39">
      <c r="A394" s="4" t="s">
        <v>47</v>
      </c>
      <c r="B394" s="4" t="s">
        <v>1615</v>
      </c>
      <c r="C394" s="4" t="s">
        <v>2403</v>
      </c>
      <c r="D394" s="4" t="s">
        <v>2415</v>
      </c>
      <c r="E394" s="5">
        <v>45688</v>
      </c>
      <c r="F394" s="5">
        <v>45712</v>
      </c>
      <c r="G394" s="4" t="s">
        <v>1567</v>
      </c>
      <c r="H394" s="4" t="s">
        <v>679</v>
      </c>
      <c r="I394" s="4" t="s">
        <v>2410</v>
      </c>
      <c r="J394" s="4" t="s">
        <v>918</v>
      </c>
      <c r="K394" s="4" t="s">
        <v>2411</v>
      </c>
      <c r="L394" s="4" t="s">
        <v>2412</v>
      </c>
      <c r="M394" s="12">
        <v>95447</v>
      </c>
      <c r="N394" s="4" t="s">
        <v>48</v>
      </c>
      <c r="O394" s="12">
        <v>95447</v>
      </c>
      <c r="P394" s="4" t="s">
        <v>48</v>
      </c>
      <c r="Q394" s="4" t="s">
        <v>682</v>
      </c>
      <c r="R394" s="4" t="s">
        <v>53</v>
      </c>
      <c r="X394" s="4" t="s">
        <v>50</v>
      </c>
      <c r="Y394" s="4" t="s">
        <v>2451</v>
      </c>
      <c r="Z394" s="4" t="s">
        <v>50</v>
      </c>
      <c r="AA394" s="4" t="s">
        <v>2419</v>
      </c>
      <c r="AD394" s="4" t="s">
        <v>676</v>
      </c>
      <c r="AG394" s="5"/>
      <c r="AH394" s="4" t="s">
        <v>2408</v>
      </c>
      <c r="AJ394" s="4" t="s">
        <v>38</v>
      </c>
      <c r="AK394" s="117">
        <f>IF(N394="NTD",1,VLOOKUP(X394,'8.匯率'!O:Q,2,FALSE))</f>
        <v>1</v>
      </c>
      <c r="AL394" s="204">
        <f t="shared" si="6"/>
        <v>95447</v>
      </c>
      <c r="AM394" s="117" t="str">
        <f>VLOOKUP(AJ394,'關係企業(人)'!A:C,3,FALSE)</f>
        <v>緯創資通股份有限公司</v>
      </c>
    </row>
    <row r="395" spans="1:39">
      <c r="A395" s="4" t="s">
        <v>47</v>
      </c>
      <c r="B395" s="4" t="s">
        <v>1616</v>
      </c>
      <c r="C395" s="4" t="s">
        <v>2403</v>
      </c>
      <c r="D395" s="4" t="s">
        <v>2415</v>
      </c>
      <c r="E395" s="5">
        <v>45688</v>
      </c>
      <c r="F395" s="5">
        <v>45712</v>
      </c>
      <c r="G395" s="4" t="s">
        <v>1568</v>
      </c>
      <c r="H395" s="4" t="s">
        <v>679</v>
      </c>
      <c r="I395" s="4" t="s">
        <v>2410</v>
      </c>
      <c r="J395" s="4" t="s">
        <v>920</v>
      </c>
      <c r="K395" s="4" t="s">
        <v>2411</v>
      </c>
      <c r="L395" s="4" t="s">
        <v>2412</v>
      </c>
      <c r="M395" s="12">
        <v>129886</v>
      </c>
      <c r="N395" s="4" t="s">
        <v>48</v>
      </c>
      <c r="O395" s="12">
        <v>129886</v>
      </c>
      <c r="P395" s="4" t="s">
        <v>48</v>
      </c>
      <c r="Q395" s="4" t="s">
        <v>682</v>
      </c>
      <c r="R395" s="4" t="s">
        <v>53</v>
      </c>
      <c r="X395" s="4" t="s">
        <v>50</v>
      </c>
      <c r="Y395" s="4" t="s">
        <v>2451</v>
      </c>
      <c r="Z395" s="4" t="s">
        <v>50</v>
      </c>
      <c r="AA395" s="4" t="s">
        <v>2419</v>
      </c>
      <c r="AD395" s="4" t="s">
        <v>676</v>
      </c>
      <c r="AG395" s="5"/>
      <c r="AH395" s="4" t="s">
        <v>2408</v>
      </c>
      <c r="AJ395" s="4" t="s">
        <v>38</v>
      </c>
      <c r="AK395" s="117">
        <f>IF(N395="NTD",1,VLOOKUP(X395,'8.匯率'!O:Q,2,FALSE))</f>
        <v>1</v>
      </c>
      <c r="AL395" s="204">
        <f t="shared" si="6"/>
        <v>129886</v>
      </c>
      <c r="AM395" s="117" t="str">
        <f>VLOOKUP(AJ395,'關係企業(人)'!A:C,3,FALSE)</f>
        <v>緯創資通股份有限公司</v>
      </c>
    </row>
    <row r="396" spans="1:39">
      <c r="A396" s="4" t="s">
        <v>47</v>
      </c>
      <c r="B396" s="4" t="s">
        <v>1617</v>
      </c>
      <c r="C396" s="4" t="s">
        <v>2403</v>
      </c>
      <c r="D396" s="4" t="s">
        <v>2415</v>
      </c>
      <c r="E396" s="5">
        <v>45688</v>
      </c>
      <c r="F396" s="5">
        <v>45712</v>
      </c>
      <c r="G396" s="4" t="s">
        <v>1569</v>
      </c>
      <c r="H396" s="4" t="s">
        <v>679</v>
      </c>
      <c r="I396" s="4" t="s">
        <v>2410</v>
      </c>
      <c r="J396" s="4" t="s">
        <v>922</v>
      </c>
      <c r="K396" s="4" t="s">
        <v>2411</v>
      </c>
      <c r="L396" s="4" t="s">
        <v>2412</v>
      </c>
      <c r="M396" s="12">
        <v>100000</v>
      </c>
      <c r="N396" s="4" t="s">
        <v>48</v>
      </c>
      <c r="O396" s="12">
        <v>100000</v>
      </c>
      <c r="P396" s="4" t="s">
        <v>48</v>
      </c>
      <c r="Q396" s="4" t="s">
        <v>682</v>
      </c>
      <c r="R396" s="4" t="s">
        <v>53</v>
      </c>
      <c r="X396" s="4" t="s">
        <v>50</v>
      </c>
      <c r="Y396" s="4" t="s">
        <v>2451</v>
      </c>
      <c r="Z396" s="4" t="s">
        <v>50</v>
      </c>
      <c r="AA396" s="4" t="s">
        <v>2419</v>
      </c>
      <c r="AD396" s="4" t="s">
        <v>676</v>
      </c>
      <c r="AG396" s="5"/>
      <c r="AH396" s="4" t="s">
        <v>2408</v>
      </c>
      <c r="AJ396" s="4" t="s">
        <v>38</v>
      </c>
      <c r="AK396" s="117">
        <f>IF(N396="NTD",1,VLOOKUP(X396,'8.匯率'!O:Q,2,FALSE))</f>
        <v>1</v>
      </c>
      <c r="AL396" s="204">
        <f t="shared" si="6"/>
        <v>100000</v>
      </c>
      <c r="AM396" s="117" t="str">
        <f>VLOOKUP(AJ396,'關係企業(人)'!A:C,3,FALSE)</f>
        <v>緯創資通股份有限公司</v>
      </c>
    </row>
    <row r="397" spans="1:39">
      <c r="A397" s="4" t="s">
        <v>47</v>
      </c>
      <c r="B397" s="4" t="s">
        <v>1618</v>
      </c>
      <c r="C397" s="4" t="s">
        <v>2403</v>
      </c>
      <c r="D397" s="4" t="s">
        <v>2415</v>
      </c>
      <c r="E397" s="5">
        <v>45688</v>
      </c>
      <c r="F397" s="5">
        <v>45712</v>
      </c>
      <c r="G397" s="4" t="s">
        <v>1570</v>
      </c>
      <c r="H397" s="4" t="s">
        <v>679</v>
      </c>
      <c r="I397" s="4" t="s">
        <v>2410</v>
      </c>
      <c r="J397" s="4" t="s">
        <v>924</v>
      </c>
      <c r="K397" s="4" t="s">
        <v>2411</v>
      </c>
      <c r="L397" s="4" t="s">
        <v>2412</v>
      </c>
      <c r="M397" s="12">
        <v>150428</v>
      </c>
      <c r="N397" s="4" t="s">
        <v>48</v>
      </c>
      <c r="O397" s="12">
        <v>150428</v>
      </c>
      <c r="P397" s="4" t="s">
        <v>48</v>
      </c>
      <c r="Q397" s="4" t="s">
        <v>682</v>
      </c>
      <c r="R397" s="4" t="s">
        <v>53</v>
      </c>
      <c r="X397" s="4" t="s">
        <v>50</v>
      </c>
      <c r="Y397" s="4" t="s">
        <v>2451</v>
      </c>
      <c r="Z397" s="4" t="s">
        <v>50</v>
      </c>
      <c r="AA397" s="4" t="s">
        <v>2419</v>
      </c>
      <c r="AD397" s="4" t="s">
        <v>676</v>
      </c>
      <c r="AG397" s="5"/>
      <c r="AH397" s="4" t="s">
        <v>2408</v>
      </c>
      <c r="AJ397" s="4" t="s">
        <v>38</v>
      </c>
      <c r="AK397" s="117">
        <f>IF(N397="NTD",1,VLOOKUP(X397,'8.匯率'!O:Q,2,FALSE))</f>
        <v>1</v>
      </c>
      <c r="AL397" s="204">
        <f t="shared" si="6"/>
        <v>150428</v>
      </c>
      <c r="AM397" s="117" t="str">
        <f>VLOOKUP(AJ397,'關係企業(人)'!A:C,3,FALSE)</f>
        <v>緯創資通股份有限公司</v>
      </c>
    </row>
    <row r="398" spans="1:39">
      <c r="A398" s="4" t="s">
        <v>47</v>
      </c>
      <c r="B398" s="4" t="s">
        <v>1619</v>
      </c>
      <c r="C398" s="4" t="s">
        <v>2403</v>
      </c>
      <c r="D398" s="4" t="s">
        <v>2415</v>
      </c>
      <c r="E398" s="5">
        <v>45688</v>
      </c>
      <c r="F398" s="5">
        <v>45712</v>
      </c>
      <c r="G398" s="4" t="s">
        <v>1571</v>
      </c>
      <c r="H398" s="4" t="s">
        <v>679</v>
      </c>
      <c r="I398" s="4" t="s">
        <v>2410</v>
      </c>
      <c r="J398" s="4" t="s">
        <v>926</v>
      </c>
      <c r="K398" s="4" t="s">
        <v>2411</v>
      </c>
      <c r="L398" s="4" t="s">
        <v>2412</v>
      </c>
      <c r="M398" s="12">
        <v>129886</v>
      </c>
      <c r="N398" s="4" t="s">
        <v>48</v>
      </c>
      <c r="O398" s="12">
        <v>129886</v>
      </c>
      <c r="P398" s="4" t="s">
        <v>48</v>
      </c>
      <c r="Q398" s="4" t="s">
        <v>682</v>
      </c>
      <c r="R398" s="4" t="s">
        <v>53</v>
      </c>
      <c r="X398" s="4" t="s">
        <v>50</v>
      </c>
      <c r="Y398" s="4" t="s">
        <v>2451</v>
      </c>
      <c r="Z398" s="4" t="s">
        <v>50</v>
      </c>
      <c r="AA398" s="4" t="s">
        <v>2419</v>
      </c>
      <c r="AD398" s="4" t="s">
        <v>676</v>
      </c>
      <c r="AG398" s="5"/>
      <c r="AH398" s="4" t="s">
        <v>2408</v>
      </c>
      <c r="AJ398" s="4" t="s">
        <v>38</v>
      </c>
      <c r="AK398" s="117">
        <f>IF(N398="NTD",1,VLOOKUP(X398,'8.匯率'!O:Q,2,FALSE))</f>
        <v>1</v>
      </c>
      <c r="AL398" s="204">
        <f t="shared" si="6"/>
        <v>129886</v>
      </c>
      <c r="AM398" s="117" t="str">
        <f>VLOOKUP(AJ398,'關係企業(人)'!A:C,3,FALSE)</f>
        <v>緯創資通股份有限公司</v>
      </c>
    </row>
    <row r="399" spans="1:39">
      <c r="A399" s="4" t="s">
        <v>47</v>
      </c>
      <c r="B399" s="4" t="s">
        <v>1620</v>
      </c>
      <c r="C399" s="4" t="s">
        <v>2403</v>
      </c>
      <c r="D399" s="4" t="s">
        <v>2415</v>
      </c>
      <c r="E399" s="5">
        <v>45688</v>
      </c>
      <c r="F399" s="5">
        <v>45712</v>
      </c>
      <c r="G399" s="4" t="s">
        <v>1572</v>
      </c>
      <c r="H399" s="4" t="s">
        <v>679</v>
      </c>
      <c r="I399" s="4" t="s">
        <v>2410</v>
      </c>
      <c r="J399" s="4" t="s">
        <v>928</v>
      </c>
      <c r="K399" s="4" t="s">
        <v>2411</v>
      </c>
      <c r="L399" s="4" t="s">
        <v>2412</v>
      </c>
      <c r="M399" s="12">
        <v>155000</v>
      </c>
      <c r="N399" s="4" t="s">
        <v>48</v>
      </c>
      <c r="O399" s="12">
        <v>155000</v>
      </c>
      <c r="P399" s="4" t="s">
        <v>48</v>
      </c>
      <c r="Q399" s="4" t="s">
        <v>682</v>
      </c>
      <c r="R399" s="4" t="s">
        <v>53</v>
      </c>
      <c r="X399" s="4" t="s">
        <v>50</v>
      </c>
      <c r="Y399" s="4" t="s">
        <v>2451</v>
      </c>
      <c r="Z399" s="4" t="s">
        <v>50</v>
      </c>
      <c r="AA399" s="4" t="s">
        <v>2419</v>
      </c>
      <c r="AD399" s="4" t="s">
        <v>676</v>
      </c>
      <c r="AG399" s="5"/>
      <c r="AH399" s="4" t="s">
        <v>2408</v>
      </c>
      <c r="AJ399" s="4" t="s">
        <v>38</v>
      </c>
      <c r="AK399" s="117">
        <f>IF(N399="NTD",1,VLOOKUP(X399,'8.匯率'!O:Q,2,FALSE))</f>
        <v>1</v>
      </c>
      <c r="AL399" s="204">
        <f t="shared" si="6"/>
        <v>155000</v>
      </c>
      <c r="AM399" s="117" t="str">
        <f>VLOOKUP(AJ399,'關係企業(人)'!A:C,3,FALSE)</f>
        <v>緯創資通股份有限公司</v>
      </c>
    </row>
    <row r="400" spans="1:39">
      <c r="A400" s="4" t="s">
        <v>47</v>
      </c>
      <c r="B400" s="4" t="s">
        <v>1621</v>
      </c>
      <c r="C400" s="4" t="s">
        <v>2403</v>
      </c>
      <c r="D400" s="4" t="s">
        <v>2415</v>
      </c>
      <c r="E400" s="5">
        <v>45688</v>
      </c>
      <c r="F400" s="5">
        <v>45712</v>
      </c>
      <c r="G400" s="4" t="s">
        <v>1573</v>
      </c>
      <c r="H400" s="4" t="s">
        <v>679</v>
      </c>
      <c r="I400" s="4" t="s">
        <v>2410</v>
      </c>
      <c r="J400" s="4" t="s">
        <v>930</v>
      </c>
      <c r="K400" s="4" t="s">
        <v>2411</v>
      </c>
      <c r="L400" s="4" t="s">
        <v>2412</v>
      </c>
      <c r="M400" s="12">
        <v>129886</v>
      </c>
      <c r="N400" s="4" t="s">
        <v>48</v>
      </c>
      <c r="O400" s="12">
        <v>129886</v>
      </c>
      <c r="P400" s="4" t="s">
        <v>48</v>
      </c>
      <c r="Q400" s="4" t="s">
        <v>682</v>
      </c>
      <c r="R400" s="4" t="s">
        <v>53</v>
      </c>
      <c r="X400" s="4" t="s">
        <v>50</v>
      </c>
      <c r="Y400" s="4" t="s">
        <v>2451</v>
      </c>
      <c r="Z400" s="4" t="s">
        <v>50</v>
      </c>
      <c r="AA400" s="4" t="s">
        <v>2419</v>
      </c>
      <c r="AD400" s="4" t="s">
        <v>676</v>
      </c>
      <c r="AG400" s="5"/>
      <c r="AH400" s="4" t="s">
        <v>2408</v>
      </c>
      <c r="AJ400" s="4" t="s">
        <v>38</v>
      </c>
      <c r="AK400" s="117">
        <f>IF(N400="NTD",1,VLOOKUP(X400,'8.匯率'!O:Q,2,FALSE))</f>
        <v>1</v>
      </c>
      <c r="AL400" s="204">
        <f t="shared" si="6"/>
        <v>129886</v>
      </c>
      <c r="AM400" s="117" t="str">
        <f>VLOOKUP(AJ400,'關係企業(人)'!A:C,3,FALSE)</f>
        <v>緯創資通股份有限公司</v>
      </c>
    </row>
    <row r="401" spans="1:39">
      <c r="A401" s="4" t="s">
        <v>47</v>
      </c>
      <c r="B401" s="4" t="s">
        <v>1622</v>
      </c>
      <c r="C401" s="4" t="s">
        <v>2403</v>
      </c>
      <c r="D401" s="4" t="s">
        <v>2415</v>
      </c>
      <c r="E401" s="5">
        <v>45688</v>
      </c>
      <c r="F401" s="5">
        <v>45712</v>
      </c>
      <c r="G401" s="4" t="s">
        <v>1574</v>
      </c>
      <c r="H401" s="4" t="s">
        <v>679</v>
      </c>
      <c r="I401" s="4" t="s">
        <v>2410</v>
      </c>
      <c r="J401" s="4" t="s">
        <v>932</v>
      </c>
      <c r="K401" s="4" t="s">
        <v>2411</v>
      </c>
      <c r="L401" s="4" t="s">
        <v>2412</v>
      </c>
      <c r="M401" s="12">
        <v>138000</v>
      </c>
      <c r="N401" s="4" t="s">
        <v>48</v>
      </c>
      <c r="O401" s="12">
        <v>138000</v>
      </c>
      <c r="P401" s="4" t="s">
        <v>48</v>
      </c>
      <c r="Q401" s="4" t="s">
        <v>682</v>
      </c>
      <c r="R401" s="4" t="s">
        <v>53</v>
      </c>
      <c r="X401" s="4" t="s">
        <v>50</v>
      </c>
      <c r="Y401" s="4" t="s">
        <v>2451</v>
      </c>
      <c r="Z401" s="4" t="s">
        <v>50</v>
      </c>
      <c r="AA401" s="4" t="s">
        <v>2419</v>
      </c>
      <c r="AD401" s="4" t="s">
        <v>676</v>
      </c>
      <c r="AG401" s="5"/>
      <c r="AH401" s="4" t="s">
        <v>2408</v>
      </c>
      <c r="AJ401" s="4" t="s">
        <v>38</v>
      </c>
      <c r="AK401" s="117">
        <f>IF(N401="NTD",1,VLOOKUP(X401,'8.匯率'!O:Q,2,FALSE))</f>
        <v>1</v>
      </c>
      <c r="AL401" s="204">
        <f t="shared" si="6"/>
        <v>138000</v>
      </c>
      <c r="AM401" s="117" t="str">
        <f>VLOOKUP(AJ401,'關係企業(人)'!A:C,3,FALSE)</f>
        <v>緯創資通股份有限公司</v>
      </c>
    </row>
    <row r="402" spans="1:39">
      <c r="A402" s="4" t="s">
        <v>47</v>
      </c>
      <c r="B402" s="4" t="s">
        <v>1623</v>
      </c>
      <c r="C402" s="4" t="s">
        <v>2403</v>
      </c>
      <c r="D402" s="4" t="s">
        <v>2415</v>
      </c>
      <c r="E402" s="5">
        <v>45688</v>
      </c>
      <c r="F402" s="5">
        <v>45712</v>
      </c>
      <c r="G402" s="4" t="s">
        <v>1575</v>
      </c>
      <c r="H402" s="4" t="s">
        <v>679</v>
      </c>
      <c r="I402" s="4" t="s">
        <v>2410</v>
      </c>
      <c r="J402" s="4" t="s">
        <v>934</v>
      </c>
      <c r="K402" s="4" t="s">
        <v>2411</v>
      </c>
      <c r="L402" s="4" t="s">
        <v>2412</v>
      </c>
      <c r="M402" s="12">
        <v>150428</v>
      </c>
      <c r="N402" s="4" t="s">
        <v>48</v>
      </c>
      <c r="O402" s="12">
        <v>150428</v>
      </c>
      <c r="P402" s="4" t="s">
        <v>48</v>
      </c>
      <c r="Q402" s="4" t="s">
        <v>682</v>
      </c>
      <c r="R402" s="4" t="s">
        <v>53</v>
      </c>
      <c r="X402" s="4" t="s">
        <v>50</v>
      </c>
      <c r="Y402" s="4" t="s">
        <v>2451</v>
      </c>
      <c r="Z402" s="4" t="s">
        <v>50</v>
      </c>
      <c r="AA402" s="4" t="s">
        <v>2419</v>
      </c>
      <c r="AD402" s="4" t="s">
        <v>676</v>
      </c>
      <c r="AG402" s="5"/>
      <c r="AH402" s="4" t="s">
        <v>2408</v>
      </c>
      <c r="AJ402" s="4" t="s">
        <v>38</v>
      </c>
      <c r="AK402" s="117">
        <f>IF(N402="NTD",1,VLOOKUP(X402,'8.匯率'!O:Q,2,FALSE))</f>
        <v>1</v>
      </c>
      <c r="AL402" s="204">
        <f t="shared" si="6"/>
        <v>150428</v>
      </c>
      <c r="AM402" s="117" t="str">
        <f>VLOOKUP(AJ402,'關係企業(人)'!A:C,3,FALSE)</f>
        <v>緯創資通股份有限公司</v>
      </c>
    </row>
    <row r="403" spans="1:39">
      <c r="A403" s="4" t="s">
        <v>47</v>
      </c>
      <c r="B403" s="4" t="s">
        <v>1624</v>
      </c>
      <c r="C403" s="4" t="s">
        <v>2403</v>
      </c>
      <c r="D403" s="4" t="s">
        <v>2415</v>
      </c>
      <c r="E403" s="5">
        <v>45688</v>
      </c>
      <c r="F403" s="5">
        <v>45712</v>
      </c>
      <c r="G403" s="4" t="s">
        <v>1576</v>
      </c>
      <c r="H403" s="4" t="s">
        <v>679</v>
      </c>
      <c r="I403" s="4" t="s">
        <v>2410</v>
      </c>
      <c r="J403" s="4" t="s">
        <v>936</v>
      </c>
      <c r="K403" s="4" t="s">
        <v>2411</v>
      </c>
      <c r="L403" s="4" t="s">
        <v>2412</v>
      </c>
      <c r="M403" s="12">
        <v>138000</v>
      </c>
      <c r="N403" s="4" t="s">
        <v>48</v>
      </c>
      <c r="O403" s="12">
        <v>138000</v>
      </c>
      <c r="P403" s="4" t="s">
        <v>48</v>
      </c>
      <c r="Q403" s="4" t="s">
        <v>682</v>
      </c>
      <c r="R403" s="4" t="s">
        <v>53</v>
      </c>
      <c r="X403" s="4" t="s">
        <v>50</v>
      </c>
      <c r="Y403" s="4" t="s">
        <v>2451</v>
      </c>
      <c r="Z403" s="4" t="s">
        <v>50</v>
      </c>
      <c r="AA403" s="4" t="s">
        <v>2419</v>
      </c>
      <c r="AD403" s="4" t="s">
        <v>676</v>
      </c>
      <c r="AG403" s="5"/>
      <c r="AH403" s="4" t="s">
        <v>2408</v>
      </c>
      <c r="AJ403" s="4" t="s">
        <v>38</v>
      </c>
      <c r="AK403" s="117">
        <f>IF(N403="NTD",1,VLOOKUP(X403,'8.匯率'!O:Q,2,FALSE))</f>
        <v>1</v>
      </c>
      <c r="AL403" s="204">
        <f t="shared" si="6"/>
        <v>138000</v>
      </c>
      <c r="AM403" s="117" t="str">
        <f>VLOOKUP(AJ403,'關係企業(人)'!A:C,3,FALSE)</f>
        <v>緯創資通股份有限公司</v>
      </c>
    </row>
    <row r="404" spans="1:39">
      <c r="A404" s="4" t="s">
        <v>47</v>
      </c>
      <c r="B404" s="4" t="s">
        <v>1625</v>
      </c>
      <c r="C404" s="4" t="s">
        <v>2403</v>
      </c>
      <c r="D404" s="4" t="s">
        <v>2415</v>
      </c>
      <c r="E404" s="5">
        <v>45688</v>
      </c>
      <c r="F404" s="5">
        <v>45712</v>
      </c>
      <c r="G404" s="4" t="s">
        <v>1577</v>
      </c>
      <c r="H404" s="4" t="s">
        <v>679</v>
      </c>
      <c r="I404" s="4" t="s">
        <v>2410</v>
      </c>
      <c r="J404" s="4" t="s">
        <v>938</v>
      </c>
      <c r="K404" s="4" t="s">
        <v>2411</v>
      </c>
      <c r="L404" s="4" t="s">
        <v>2412</v>
      </c>
      <c r="M404" s="12">
        <v>129886</v>
      </c>
      <c r="N404" s="4" t="s">
        <v>48</v>
      </c>
      <c r="O404" s="12">
        <v>129886</v>
      </c>
      <c r="P404" s="4" t="s">
        <v>48</v>
      </c>
      <c r="Q404" s="4" t="s">
        <v>682</v>
      </c>
      <c r="R404" s="4" t="s">
        <v>53</v>
      </c>
      <c r="X404" s="4" t="s">
        <v>50</v>
      </c>
      <c r="Y404" s="4" t="s">
        <v>2451</v>
      </c>
      <c r="Z404" s="4" t="s">
        <v>50</v>
      </c>
      <c r="AA404" s="4" t="s">
        <v>2419</v>
      </c>
      <c r="AD404" s="4" t="s">
        <v>676</v>
      </c>
      <c r="AG404" s="5"/>
      <c r="AH404" s="4" t="s">
        <v>2408</v>
      </c>
      <c r="AJ404" s="4" t="s">
        <v>38</v>
      </c>
      <c r="AK404" s="117">
        <f>IF(N404="NTD",1,VLOOKUP(X404,'8.匯率'!O:Q,2,FALSE))</f>
        <v>1</v>
      </c>
      <c r="AL404" s="204">
        <f t="shared" si="6"/>
        <v>129886</v>
      </c>
      <c r="AM404" s="117" t="str">
        <f>VLOOKUP(AJ404,'關係企業(人)'!A:C,3,FALSE)</f>
        <v>緯創資通股份有限公司</v>
      </c>
    </row>
    <row r="405" spans="1:39">
      <c r="A405" s="4" t="s">
        <v>47</v>
      </c>
      <c r="B405" s="4" t="s">
        <v>1626</v>
      </c>
      <c r="C405" s="4" t="s">
        <v>2403</v>
      </c>
      <c r="D405" s="4" t="s">
        <v>2415</v>
      </c>
      <c r="E405" s="5">
        <v>45688</v>
      </c>
      <c r="F405" s="5">
        <v>45712</v>
      </c>
      <c r="G405" s="4" t="s">
        <v>1578</v>
      </c>
      <c r="H405" s="4" t="s">
        <v>679</v>
      </c>
      <c r="I405" s="4" t="s">
        <v>2410</v>
      </c>
      <c r="J405" s="4" t="s">
        <v>940</v>
      </c>
      <c r="K405" s="4" t="s">
        <v>2411</v>
      </c>
      <c r="L405" s="4" t="s">
        <v>2412</v>
      </c>
      <c r="M405" s="12">
        <v>138000</v>
      </c>
      <c r="N405" s="4" t="s">
        <v>48</v>
      </c>
      <c r="O405" s="12">
        <v>138000</v>
      </c>
      <c r="P405" s="4" t="s">
        <v>48</v>
      </c>
      <c r="Q405" s="4" t="s">
        <v>682</v>
      </c>
      <c r="R405" s="4" t="s">
        <v>53</v>
      </c>
      <c r="X405" s="4" t="s">
        <v>50</v>
      </c>
      <c r="Y405" s="4" t="s">
        <v>2451</v>
      </c>
      <c r="Z405" s="4" t="s">
        <v>50</v>
      </c>
      <c r="AA405" s="4" t="s">
        <v>2419</v>
      </c>
      <c r="AD405" s="4" t="s">
        <v>676</v>
      </c>
      <c r="AG405" s="5"/>
      <c r="AH405" s="4" t="s">
        <v>2408</v>
      </c>
      <c r="AJ405" s="4" t="s">
        <v>38</v>
      </c>
      <c r="AK405" s="117">
        <f>IF(N405="NTD",1,VLOOKUP(X405,'8.匯率'!O:Q,2,FALSE))</f>
        <v>1</v>
      </c>
      <c r="AL405" s="204">
        <f t="shared" si="6"/>
        <v>138000</v>
      </c>
      <c r="AM405" s="117" t="str">
        <f>VLOOKUP(AJ405,'關係企業(人)'!A:C,3,FALSE)</f>
        <v>緯創資通股份有限公司</v>
      </c>
    </row>
    <row r="406" spans="1:39">
      <c r="A406" s="4" t="s">
        <v>47</v>
      </c>
      <c r="B406" s="4" t="s">
        <v>1627</v>
      </c>
      <c r="C406" s="4" t="s">
        <v>2403</v>
      </c>
      <c r="D406" s="4" t="s">
        <v>2415</v>
      </c>
      <c r="E406" s="5">
        <v>45688</v>
      </c>
      <c r="F406" s="5">
        <v>45712</v>
      </c>
      <c r="G406" s="4" t="s">
        <v>1579</v>
      </c>
      <c r="H406" s="4" t="s">
        <v>679</v>
      </c>
      <c r="I406" s="4" t="s">
        <v>2410</v>
      </c>
      <c r="J406" s="4" t="s">
        <v>942</v>
      </c>
      <c r="K406" s="4" t="s">
        <v>2411</v>
      </c>
      <c r="L406" s="4" t="s">
        <v>2412</v>
      </c>
      <c r="M406" s="12">
        <v>110000</v>
      </c>
      <c r="N406" s="4" t="s">
        <v>48</v>
      </c>
      <c r="O406" s="12">
        <v>110000</v>
      </c>
      <c r="P406" s="4" t="s">
        <v>48</v>
      </c>
      <c r="Q406" s="4" t="s">
        <v>682</v>
      </c>
      <c r="R406" s="4" t="s">
        <v>53</v>
      </c>
      <c r="X406" s="4" t="s">
        <v>50</v>
      </c>
      <c r="Y406" s="4" t="s">
        <v>2451</v>
      </c>
      <c r="Z406" s="4" t="s">
        <v>50</v>
      </c>
      <c r="AA406" s="4" t="s">
        <v>2419</v>
      </c>
      <c r="AD406" s="4" t="s">
        <v>676</v>
      </c>
      <c r="AG406" s="5"/>
      <c r="AH406" s="4" t="s">
        <v>2408</v>
      </c>
      <c r="AJ406" s="4" t="s">
        <v>38</v>
      </c>
      <c r="AK406" s="117">
        <f>IF(N406="NTD",1,VLOOKUP(X406,'8.匯率'!O:Q,2,FALSE))</f>
        <v>1</v>
      </c>
      <c r="AL406" s="204">
        <f t="shared" si="6"/>
        <v>110000</v>
      </c>
      <c r="AM406" s="117" t="str">
        <f>VLOOKUP(AJ406,'關係企業(人)'!A:C,3,FALSE)</f>
        <v>緯創資通股份有限公司</v>
      </c>
    </row>
    <row r="407" spans="1:39">
      <c r="A407" s="4" t="s">
        <v>47</v>
      </c>
      <c r="B407" s="4" t="s">
        <v>1628</v>
      </c>
      <c r="C407" s="4" t="s">
        <v>2403</v>
      </c>
      <c r="D407" s="4" t="s">
        <v>2415</v>
      </c>
      <c r="E407" s="5">
        <v>45688</v>
      </c>
      <c r="F407" s="5">
        <v>45712</v>
      </c>
      <c r="G407" s="4" t="s">
        <v>1580</v>
      </c>
      <c r="H407" s="4" t="s">
        <v>679</v>
      </c>
      <c r="I407" s="4" t="s">
        <v>2410</v>
      </c>
      <c r="J407" s="4" t="s">
        <v>944</v>
      </c>
      <c r="K407" s="4" t="s">
        <v>2411</v>
      </c>
      <c r="L407" s="4" t="s">
        <v>2412</v>
      </c>
      <c r="M407" s="12">
        <v>138000</v>
      </c>
      <c r="N407" s="4" t="s">
        <v>48</v>
      </c>
      <c r="O407" s="12">
        <v>138000</v>
      </c>
      <c r="P407" s="4" t="s">
        <v>48</v>
      </c>
      <c r="Q407" s="4" t="s">
        <v>682</v>
      </c>
      <c r="R407" s="4" t="s">
        <v>53</v>
      </c>
      <c r="X407" s="4" t="s">
        <v>50</v>
      </c>
      <c r="Y407" s="4" t="s">
        <v>2451</v>
      </c>
      <c r="Z407" s="4" t="s">
        <v>50</v>
      </c>
      <c r="AA407" s="4" t="s">
        <v>2419</v>
      </c>
      <c r="AD407" s="4" t="s">
        <v>676</v>
      </c>
      <c r="AG407" s="5"/>
      <c r="AH407" s="4" t="s">
        <v>2408</v>
      </c>
      <c r="AJ407" s="4" t="s">
        <v>38</v>
      </c>
      <c r="AK407" s="117">
        <f>IF(N407="NTD",1,VLOOKUP(X407,'8.匯率'!O:Q,2,FALSE))</f>
        <v>1</v>
      </c>
      <c r="AL407" s="204">
        <f t="shared" si="6"/>
        <v>138000</v>
      </c>
      <c r="AM407" s="117" t="str">
        <f>VLOOKUP(AJ407,'關係企業(人)'!A:C,3,FALSE)</f>
        <v>緯創資通股份有限公司</v>
      </c>
    </row>
    <row r="408" spans="1:39">
      <c r="A408" s="4" t="s">
        <v>47</v>
      </c>
      <c r="B408" s="4" t="s">
        <v>1629</v>
      </c>
      <c r="C408" s="4" t="s">
        <v>2403</v>
      </c>
      <c r="D408" s="4" t="s">
        <v>2415</v>
      </c>
      <c r="E408" s="5">
        <v>45688</v>
      </c>
      <c r="F408" s="5">
        <v>45712</v>
      </c>
      <c r="G408" s="4" t="s">
        <v>1581</v>
      </c>
      <c r="H408" s="4" t="s">
        <v>679</v>
      </c>
      <c r="I408" s="4" t="s">
        <v>2410</v>
      </c>
      <c r="J408" s="4" t="s">
        <v>946</v>
      </c>
      <c r="K408" s="4" t="s">
        <v>2411</v>
      </c>
      <c r="L408" s="4" t="s">
        <v>2412</v>
      </c>
      <c r="M408" s="12">
        <v>155000</v>
      </c>
      <c r="N408" s="4" t="s">
        <v>48</v>
      </c>
      <c r="O408" s="12">
        <v>155000</v>
      </c>
      <c r="P408" s="4" t="s">
        <v>48</v>
      </c>
      <c r="Q408" s="4" t="s">
        <v>682</v>
      </c>
      <c r="R408" s="4" t="s">
        <v>53</v>
      </c>
      <c r="X408" s="4" t="s">
        <v>50</v>
      </c>
      <c r="Y408" s="4" t="s">
        <v>2451</v>
      </c>
      <c r="Z408" s="4" t="s">
        <v>50</v>
      </c>
      <c r="AA408" s="4" t="s">
        <v>2419</v>
      </c>
      <c r="AD408" s="4" t="s">
        <v>676</v>
      </c>
      <c r="AG408" s="5"/>
      <c r="AH408" s="4" t="s">
        <v>2408</v>
      </c>
      <c r="AJ408" s="4" t="s">
        <v>38</v>
      </c>
      <c r="AK408" s="117">
        <f>IF(N408="NTD",1,VLOOKUP(X408,'8.匯率'!O:Q,2,FALSE))</f>
        <v>1</v>
      </c>
      <c r="AL408" s="204">
        <f t="shared" si="6"/>
        <v>155000</v>
      </c>
      <c r="AM408" s="117" t="str">
        <f>VLOOKUP(AJ408,'關係企業(人)'!A:C,3,FALSE)</f>
        <v>緯創資通股份有限公司</v>
      </c>
    </row>
    <row r="409" spans="1:39">
      <c r="A409" s="4" t="s">
        <v>47</v>
      </c>
      <c r="B409" s="4" t="s">
        <v>1630</v>
      </c>
      <c r="C409" s="4" t="s">
        <v>2403</v>
      </c>
      <c r="D409" s="4" t="s">
        <v>2415</v>
      </c>
      <c r="E409" s="5">
        <v>45688</v>
      </c>
      <c r="F409" s="5">
        <v>45712</v>
      </c>
      <c r="G409" s="4" t="s">
        <v>1582</v>
      </c>
      <c r="H409" s="4" t="s">
        <v>679</v>
      </c>
      <c r="I409" s="4" t="s">
        <v>2410</v>
      </c>
      <c r="J409" s="4" t="s">
        <v>948</v>
      </c>
      <c r="K409" s="4" t="s">
        <v>2411</v>
      </c>
      <c r="L409" s="4" t="s">
        <v>2412</v>
      </c>
      <c r="M409" s="12">
        <v>97053</v>
      </c>
      <c r="N409" s="4" t="s">
        <v>48</v>
      </c>
      <c r="O409" s="12">
        <v>97053</v>
      </c>
      <c r="P409" s="4" t="s">
        <v>48</v>
      </c>
      <c r="Q409" s="4" t="s">
        <v>682</v>
      </c>
      <c r="R409" s="4" t="s">
        <v>53</v>
      </c>
      <c r="X409" s="4" t="s">
        <v>50</v>
      </c>
      <c r="Y409" s="4" t="s">
        <v>2451</v>
      </c>
      <c r="Z409" s="4" t="s">
        <v>50</v>
      </c>
      <c r="AA409" s="4" t="s">
        <v>2419</v>
      </c>
      <c r="AD409" s="4" t="s">
        <v>676</v>
      </c>
      <c r="AG409" s="5"/>
      <c r="AH409" s="4" t="s">
        <v>2408</v>
      </c>
      <c r="AJ409" s="4" t="s">
        <v>38</v>
      </c>
      <c r="AK409" s="117">
        <f>IF(N409="NTD",1,VLOOKUP(X409,'8.匯率'!O:Q,2,FALSE))</f>
        <v>1</v>
      </c>
      <c r="AL409" s="204">
        <f t="shared" si="6"/>
        <v>97053</v>
      </c>
      <c r="AM409" s="117" t="str">
        <f>VLOOKUP(AJ409,'關係企業(人)'!A:C,3,FALSE)</f>
        <v>緯創資通股份有限公司</v>
      </c>
    </row>
    <row r="410" spans="1:39">
      <c r="A410" s="4" t="s">
        <v>47</v>
      </c>
      <c r="B410" s="4" t="s">
        <v>1631</v>
      </c>
      <c r="C410" s="4" t="s">
        <v>2403</v>
      </c>
      <c r="D410" s="4" t="s">
        <v>2415</v>
      </c>
      <c r="E410" s="5">
        <v>45688</v>
      </c>
      <c r="F410" s="5">
        <v>45712</v>
      </c>
      <c r="G410" s="4" t="s">
        <v>1583</v>
      </c>
      <c r="H410" s="4" t="s">
        <v>679</v>
      </c>
      <c r="I410" s="4" t="s">
        <v>2410</v>
      </c>
      <c r="J410" s="4" t="s">
        <v>950</v>
      </c>
      <c r="K410" s="4" t="s">
        <v>2411</v>
      </c>
      <c r="L410" s="4" t="s">
        <v>2412</v>
      </c>
      <c r="M410" s="12">
        <v>138000</v>
      </c>
      <c r="N410" s="4" t="s">
        <v>48</v>
      </c>
      <c r="O410" s="12">
        <v>138000</v>
      </c>
      <c r="P410" s="4" t="s">
        <v>48</v>
      </c>
      <c r="Q410" s="4" t="s">
        <v>682</v>
      </c>
      <c r="R410" s="4" t="s">
        <v>53</v>
      </c>
      <c r="X410" s="4" t="s">
        <v>50</v>
      </c>
      <c r="Y410" s="4" t="s">
        <v>2451</v>
      </c>
      <c r="Z410" s="4" t="s">
        <v>50</v>
      </c>
      <c r="AA410" s="4" t="s">
        <v>2419</v>
      </c>
      <c r="AD410" s="4" t="s">
        <v>676</v>
      </c>
      <c r="AG410" s="5"/>
      <c r="AH410" s="4" t="s">
        <v>2408</v>
      </c>
      <c r="AJ410" s="4" t="s">
        <v>38</v>
      </c>
      <c r="AK410" s="117">
        <f>IF(N410="NTD",1,VLOOKUP(X410,'8.匯率'!O:Q,2,FALSE))</f>
        <v>1</v>
      </c>
      <c r="AL410" s="204">
        <f t="shared" si="6"/>
        <v>138000</v>
      </c>
      <c r="AM410" s="117" t="str">
        <f>VLOOKUP(AJ410,'關係企業(人)'!A:C,3,FALSE)</f>
        <v>緯創資通股份有限公司</v>
      </c>
    </row>
    <row r="411" spans="1:39">
      <c r="A411" s="4" t="s">
        <v>47</v>
      </c>
      <c r="B411" s="4" t="s">
        <v>1632</v>
      </c>
      <c r="C411" s="4" t="s">
        <v>2403</v>
      </c>
      <c r="D411" s="4" t="s">
        <v>2415</v>
      </c>
      <c r="E411" s="5">
        <v>45688</v>
      </c>
      <c r="F411" s="5">
        <v>45712</v>
      </c>
      <c r="G411" s="4" t="s">
        <v>1584</v>
      </c>
      <c r="H411" s="4" t="s">
        <v>679</v>
      </c>
      <c r="I411" s="4" t="s">
        <v>2410</v>
      </c>
      <c r="J411" s="4" t="s">
        <v>952</v>
      </c>
      <c r="K411" s="4" t="s">
        <v>2411</v>
      </c>
      <c r="L411" s="4" t="s">
        <v>2412</v>
      </c>
      <c r="M411" s="12">
        <v>121757</v>
      </c>
      <c r="N411" s="4" t="s">
        <v>48</v>
      </c>
      <c r="O411" s="12">
        <v>121757</v>
      </c>
      <c r="P411" s="4" t="s">
        <v>48</v>
      </c>
      <c r="Q411" s="4" t="s">
        <v>682</v>
      </c>
      <c r="R411" s="4" t="s">
        <v>53</v>
      </c>
      <c r="X411" s="4" t="s">
        <v>50</v>
      </c>
      <c r="Y411" s="4" t="s">
        <v>2451</v>
      </c>
      <c r="Z411" s="4" t="s">
        <v>50</v>
      </c>
      <c r="AA411" s="4" t="s">
        <v>2419</v>
      </c>
      <c r="AD411" s="4" t="s">
        <v>676</v>
      </c>
      <c r="AG411" s="5"/>
      <c r="AH411" s="4" t="s">
        <v>2408</v>
      </c>
      <c r="AJ411" s="4" t="s">
        <v>38</v>
      </c>
      <c r="AK411" s="117">
        <f>IF(N411="NTD",1,VLOOKUP(X411,'8.匯率'!O:Q,2,FALSE))</f>
        <v>1</v>
      </c>
      <c r="AL411" s="204">
        <f t="shared" si="6"/>
        <v>121757</v>
      </c>
      <c r="AM411" s="117" t="str">
        <f>VLOOKUP(AJ411,'關係企業(人)'!A:C,3,FALSE)</f>
        <v>緯創資通股份有限公司</v>
      </c>
    </row>
    <row r="412" spans="1:39">
      <c r="A412" s="4" t="s">
        <v>47</v>
      </c>
      <c r="B412" s="4" t="s">
        <v>1633</v>
      </c>
      <c r="C412" s="4" t="s">
        <v>2403</v>
      </c>
      <c r="D412" s="4" t="s">
        <v>2415</v>
      </c>
      <c r="E412" s="5">
        <v>45688</v>
      </c>
      <c r="F412" s="5">
        <v>45712</v>
      </c>
      <c r="G412" s="4" t="s">
        <v>1585</v>
      </c>
      <c r="H412" s="4" t="s">
        <v>679</v>
      </c>
      <c r="I412" s="4" t="s">
        <v>2410</v>
      </c>
      <c r="J412" s="4" t="s">
        <v>954</v>
      </c>
      <c r="K412" s="4" t="s">
        <v>2411</v>
      </c>
      <c r="L412" s="4" t="s">
        <v>2412</v>
      </c>
      <c r="M412" s="12">
        <v>32471</v>
      </c>
      <c r="N412" s="4" t="s">
        <v>48</v>
      </c>
      <c r="O412" s="12">
        <v>32471</v>
      </c>
      <c r="P412" s="4" t="s">
        <v>48</v>
      </c>
      <c r="Q412" s="4" t="s">
        <v>682</v>
      </c>
      <c r="R412" s="4" t="s">
        <v>53</v>
      </c>
      <c r="X412" s="4" t="s">
        <v>50</v>
      </c>
      <c r="Y412" s="4" t="s">
        <v>2451</v>
      </c>
      <c r="Z412" s="4" t="s">
        <v>50</v>
      </c>
      <c r="AA412" s="4" t="s">
        <v>2419</v>
      </c>
      <c r="AD412" s="4" t="s">
        <v>676</v>
      </c>
      <c r="AG412" s="5"/>
      <c r="AH412" s="4" t="s">
        <v>2408</v>
      </c>
      <c r="AJ412" s="4" t="s">
        <v>38</v>
      </c>
      <c r="AK412" s="117">
        <f>IF(N412="NTD",1,VLOOKUP(X412,'8.匯率'!O:Q,2,FALSE))</f>
        <v>1</v>
      </c>
      <c r="AL412" s="204">
        <f t="shared" si="6"/>
        <v>32471</v>
      </c>
      <c r="AM412" s="117" t="str">
        <f>VLOOKUP(AJ412,'關係企業(人)'!A:C,3,FALSE)</f>
        <v>緯創資通股份有限公司</v>
      </c>
    </row>
    <row r="413" spans="1:39">
      <c r="A413" s="4" t="s">
        <v>47</v>
      </c>
      <c r="B413" s="4" t="s">
        <v>1356</v>
      </c>
      <c r="C413" s="4" t="s">
        <v>2403</v>
      </c>
      <c r="D413" s="4" t="s">
        <v>2415</v>
      </c>
      <c r="E413" s="5">
        <v>45714</v>
      </c>
      <c r="F413" s="5">
        <v>45714</v>
      </c>
      <c r="G413" s="4" t="s">
        <v>1956</v>
      </c>
      <c r="H413" s="4" t="s">
        <v>679</v>
      </c>
      <c r="I413" s="4" t="s">
        <v>2410</v>
      </c>
      <c r="J413" s="4" t="s">
        <v>1357</v>
      </c>
      <c r="K413" s="4" t="s">
        <v>2406</v>
      </c>
      <c r="L413" s="4" t="s">
        <v>2407</v>
      </c>
      <c r="M413" s="12">
        <v>-155000</v>
      </c>
      <c r="N413" s="4" t="s">
        <v>48</v>
      </c>
      <c r="O413" s="12">
        <v>-155000</v>
      </c>
      <c r="P413" s="4" t="s">
        <v>48</v>
      </c>
      <c r="Q413" s="4" t="s">
        <v>683</v>
      </c>
      <c r="R413" s="4" t="s">
        <v>56</v>
      </c>
      <c r="X413" s="4" t="s">
        <v>57</v>
      </c>
      <c r="Z413" s="4" t="s">
        <v>57</v>
      </c>
      <c r="AA413" s="4" t="s">
        <v>2424</v>
      </c>
      <c r="AD413" s="4" t="s">
        <v>676</v>
      </c>
      <c r="AG413" s="5"/>
      <c r="AH413" s="4" t="s">
        <v>2408</v>
      </c>
      <c r="AJ413" s="4" t="s">
        <v>55</v>
      </c>
      <c r="AK413" s="117">
        <f>IF(N413="NTD",1,VLOOKUP(X413,'8.匯率'!O:Q,2,FALSE))</f>
        <v>1</v>
      </c>
      <c r="AL413" s="204">
        <f t="shared" si="6"/>
        <v>-155000</v>
      </c>
      <c r="AM413" s="117" t="str">
        <f>VLOOKUP(AJ413,'關係企業(人)'!A:C,3,FALSE)</f>
        <v>緯穎科技服務股份有限公司</v>
      </c>
    </row>
    <row r="414" spans="1:39">
      <c r="A414" s="4" t="s">
        <v>47</v>
      </c>
      <c r="B414" s="4" t="s">
        <v>1358</v>
      </c>
      <c r="C414" s="4" t="s">
        <v>2403</v>
      </c>
      <c r="D414" s="4" t="s">
        <v>2415</v>
      </c>
      <c r="E414" s="5">
        <v>45714</v>
      </c>
      <c r="F414" s="5">
        <v>45714</v>
      </c>
      <c r="G414" s="4" t="s">
        <v>1975</v>
      </c>
      <c r="H414" s="4" t="s">
        <v>679</v>
      </c>
      <c r="I414" s="4" t="s">
        <v>2410</v>
      </c>
      <c r="J414" s="4" t="s">
        <v>1359</v>
      </c>
      <c r="K414" s="4" t="s">
        <v>2406</v>
      </c>
      <c r="L414" s="4" t="s">
        <v>2407</v>
      </c>
      <c r="M414" s="12">
        <v>-95000</v>
      </c>
      <c r="N414" s="4" t="s">
        <v>48</v>
      </c>
      <c r="O414" s="12">
        <v>-95000</v>
      </c>
      <c r="P414" s="4" t="s">
        <v>48</v>
      </c>
      <c r="Q414" s="4" t="s">
        <v>683</v>
      </c>
      <c r="R414" s="4" t="s">
        <v>56</v>
      </c>
      <c r="X414" s="4" t="s">
        <v>57</v>
      </c>
      <c r="Z414" s="4" t="s">
        <v>57</v>
      </c>
      <c r="AA414" s="4" t="s">
        <v>2424</v>
      </c>
      <c r="AD414" s="4" t="s">
        <v>676</v>
      </c>
      <c r="AG414" s="5"/>
      <c r="AH414" s="4" t="s">
        <v>2408</v>
      </c>
      <c r="AJ414" s="4" t="s">
        <v>55</v>
      </c>
      <c r="AK414" s="117">
        <f>IF(N414="NTD",1,VLOOKUP(X414,'8.匯率'!O:Q,2,FALSE))</f>
        <v>1</v>
      </c>
      <c r="AL414" s="204">
        <f t="shared" si="6"/>
        <v>-95000</v>
      </c>
      <c r="AM414" s="117" t="str">
        <f>VLOOKUP(AJ414,'關係企業(人)'!A:C,3,FALSE)</f>
        <v>緯穎科技服務股份有限公司</v>
      </c>
    </row>
    <row r="415" spans="1:39">
      <c r="A415" s="4" t="s">
        <v>47</v>
      </c>
      <c r="B415" s="4" t="s">
        <v>1360</v>
      </c>
      <c r="C415" s="4" t="s">
        <v>2403</v>
      </c>
      <c r="D415" s="4" t="s">
        <v>2415</v>
      </c>
      <c r="E415" s="5">
        <v>45714</v>
      </c>
      <c r="F415" s="5">
        <v>45714</v>
      </c>
      <c r="G415" s="4" t="s">
        <v>1957</v>
      </c>
      <c r="H415" s="4" t="s">
        <v>679</v>
      </c>
      <c r="I415" s="4" t="s">
        <v>2410</v>
      </c>
      <c r="J415" s="4" t="s">
        <v>1361</v>
      </c>
      <c r="K415" s="4" t="s">
        <v>2406</v>
      </c>
      <c r="L415" s="4" t="s">
        <v>2407</v>
      </c>
      <c r="M415" s="12">
        <v>-110000</v>
      </c>
      <c r="N415" s="4" t="s">
        <v>48</v>
      </c>
      <c r="O415" s="12">
        <v>-110000</v>
      </c>
      <c r="P415" s="4" t="s">
        <v>48</v>
      </c>
      <c r="Q415" s="4" t="s">
        <v>683</v>
      </c>
      <c r="R415" s="4" t="s">
        <v>56</v>
      </c>
      <c r="X415" s="4" t="s">
        <v>57</v>
      </c>
      <c r="Z415" s="4" t="s">
        <v>57</v>
      </c>
      <c r="AA415" s="4" t="s">
        <v>2424</v>
      </c>
      <c r="AD415" s="4" t="s">
        <v>676</v>
      </c>
      <c r="AG415" s="5"/>
      <c r="AH415" s="4" t="s">
        <v>2408</v>
      </c>
      <c r="AJ415" s="4" t="s">
        <v>55</v>
      </c>
      <c r="AK415" s="117">
        <f>IF(N415="NTD",1,VLOOKUP(X415,'8.匯率'!O:Q,2,FALSE))</f>
        <v>1</v>
      </c>
      <c r="AL415" s="204">
        <f t="shared" si="6"/>
        <v>-110000</v>
      </c>
      <c r="AM415" s="117" t="str">
        <f>VLOOKUP(AJ415,'關係企業(人)'!A:C,3,FALSE)</f>
        <v>緯穎科技服務股份有限公司</v>
      </c>
    </row>
    <row r="416" spans="1:39">
      <c r="A416" s="4" t="s">
        <v>47</v>
      </c>
      <c r="B416" s="4" t="s">
        <v>1362</v>
      </c>
      <c r="C416" s="4" t="s">
        <v>2403</v>
      </c>
      <c r="D416" s="4" t="s">
        <v>2415</v>
      </c>
      <c r="E416" s="5">
        <v>45714</v>
      </c>
      <c r="F416" s="5">
        <v>45714</v>
      </c>
      <c r="G416" s="4" t="s">
        <v>1976</v>
      </c>
      <c r="H416" s="4" t="s">
        <v>679</v>
      </c>
      <c r="I416" s="4" t="s">
        <v>2410</v>
      </c>
      <c r="J416" s="4" t="s">
        <v>1363</v>
      </c>
      <c r="K416" s="4" t="s">
        <v>2406</v>
      </c>
      <c r="L416" s="4" t="s">
        <v>2407</v>
      </c>
      <c r="M416" s="12">
        <v>-73424</v>
      </c>
      <c r="N416" s="4" t="s">
        <v>48</v>
      </c>
      <c r="O416" s="12">
        <v>-73424</v>
      </c>
      <c r="P416" s="4" t="s">
        <v>48</v>
      </c>
      <c r="Q416" s="4" t="s">
        <v>683</v>
      </c>
      <c r="R416" s="4" t="s">
        <v>56</v>
      </c>
      <c r="X416" s="4" t="s">
        <v>57</v>
      </c>
      <c r="Z416" s="4" t="s">
        <v>57</v>
      </c>
      <c r="AA416" s="4" t="s">
        <v>2424</v>
      </c>
      <c r="AD416" s="4" t="s">
        <v>676</v>
      </c>
      <c r="AG416" s="5"/>
      <c r="AH416" s="4" t="s">
        <v>2408</v>
      </c>
      <c r="AJ416" s="4" t="s">
        <v>55</v>
      </c>
      <c r="AK416" s="117">
        <f>IF(N416="NTD",1,VLOOKUP(X416,'8.匯率'!O:Q,2,FALSE))</f>
        <v>1</v>
      </c>
      <c r="AL416" s="204">
        <f t="shared" si="6"/>
        <v>-73424</v>
      </c>
      <c r="AM416" s="117" t="str">
        <f>VLOOKUP(AJ416,'關係企業(人)'!A:C,3,FALSE)</f>
        <v>緯穎科技服務股份有限公司</v>
      </c>
    </row>
    <row r="417" spans="1:39">
      <c r="A417" s="4" t="s">
        <v>47</v>
      </c>
      <c r="B417" s="4" t="s">
        <v>1364</v>
      </c>
      <c r="C417" s="4" t="s">
        <v>2403</v>
      </c>
      <c r="D417" s="4" t="s">
        <v>2415</v>
      </c>
      <c r="E417" s="5">
        <v>45714</v>
      </c>
      <c r="F417" s="5">
        <v>45714</v>
      </c>
      <c r="G417" s="4" t="s">
        <v>1977</v>
      </c>
      <c r="H417" s="4" t="s">
        <v>679</v>
      </c>
      <c r="I417" s="4" t="s">
        <v>2410</v>
      </c>
      <c r="J417" s="4" t="s">
        <v>1365</v>
      </c>
      <c r="K417" s="4" t="s">
        <v>2406</v>
      </c>
      <c r="L417" s="4" t="s">
        <v>2407</v>
      </c>
      <c r="M417" s="12">
        <v>-94433</v>
      </c>
      <c r="N417" s="4" t="s">
        <v>48</v>
      </c>
      <c r="O417" s="12">
        <v>-94433</v>
      </c>
      <c r="P417" s="4" t="s">
        <v>48</v>
      </c>
      <c r="Q417" s="4" t="s">
        <v>683</v>
      </c>
      <c r="R417" s="4" t="s">
        <v>56</v>
      </c>
      <c r="X417" s="4" t="s">
        <v>57</v>
      </c>
      <c r="Z417" s="4" t="s">
        <v>57</v>
      </c>
      <c r="AA417" s="4" t="s">
        <v>2424</v>
      </c>
      <c r="AD417" s="4" t="s">
        <v>676</v>
      </c>
      <c r="AG417" s="5"/>
      <c r="AH417" s="4" t="s">
        <v>2408</v>
      </c>
      <c r="AJ417" s="4" t="s">
        <v>55</v>
      </c>
      <c r="AK417" s="117">
        <f>IF(N417="NTD",1,VLOOKUP(X417,'8.匯率'!O:Q,2,FALSE))</f>
        <v>1</v>
      </c>
      <c r="AL417" s="204">
        <f t="shared" si="6"/>
        <v>-94433</v>
      </c>
      <c r="AM417" s="117" t="str">
        <f>VLOOKUP(AJ417,'關係企業(人)'!A:C,3,FALSE)</f>
        <v>緯穎科技服務股份有限公司</v>
      </c>
    </row>
    <row r="418" spans="1:39">
      <c r="A418" s="4" t="s">
        <v>47</v>
      </c>
      <c r="B418" s="4" t="s">
        <v>1366</v>
      </c>
      <c r="C418" s="4" t="s">
        <v>2403</v>
      </c>
      <c r="D418" s="4" t="s">
        <v>2415</v>
      </c>
      <c r="E418" s="5">
        <v>45714</v>
      </c>
      <c r="F418" s="5">
        <v>45714</v>
      </c>
      <c r="G418" s="4" t="s">
        <v>1978</v>
      </c>
      <c r="H418" s="4" t="s">
        <v>679</v>
      </c>
      <c r="I418" s="4" t="s">
        <v>2410</v>
      </c>
      <c r="J418" s="4" t="s">
        <v>1367</v>
      </c>
      <c r="K418" s="4" t="s">
        <v>2406</v>
      </c>
      <c r="L418" s="4" t="s">
        <v>2407</v>
      </c>
      <c r="M418" s="12">
        <v>-107052</v>
      </c>
      <c r="N418" s="4" t="s">
        <v>48</v>
      </c>
      <c r="O418" s="12">
        <v>-107052</v>
      </c>
      <c r="P418" s="4" t="s">
        <v>48</v>
      </c>
      <c r="Q418" s="4" t="s">
        <v>683</v>
      </c>
      <c r="R418" s="4" t="s">
        <v>56</v>
      </c>
      <c r="X418" s="4" t="s">
        <v>57</v>
      </c>
      <c r="Z418" s="4" t="s">
        <v>57</v>
      </c>
      <c r="AA418" s="4" t="s">
        <v>2424</v>
      </c>
      <c r="AD418" s="4" t="s">
        <v>676</v>
      </c>
      <c r="AG418" s="5"/>
      <c r="AH418" s="4" t="s">
        <v>2408</v>
      </c>
      <c r="AJ418" s="4" t="s">
        <v>55</v>
      </c>
      <c r="AK418" s="117">
        <f>IF(N418="NTD",1,VLOOKUP(X418,'8.匯率'!O:Q,2,FALSE))</f>
        <v>1</v>
      </c>
      <c r="AL418" s="204">
        <f t="shared" si="6"/>
        <v>-107052</v>
      </c>
      <c r="AM418" s="117" t="str">
        <f>VLOOKUP(AJ418,'關係企業(人)'!A:C,3,FALSE)</f>
        <v>緯穎科技服務股份有限公司</v>
      </c>
    </row>
    <row r="419" spans="1:39">
      <c r="A419" s="4" t="s">
        <v>47</v>
      </c>
      <c r="B419" s="4" t="s">
        <v>1368</v>
      </c>
      <c r="C419" s="4" t="s">
        <v>2403</v>
      </c>
      <c r="D419" s="4" t="s">
        <v>2415</v>
      </c>
      <c r="E419" s="5">
        <v>45714</v>
      </c>
      <c r="F419" s="5">
        <v>45714</v>
      </c>
      <c r="G419" s="4" t="s">
        <v>1979</v>
      </c>
      <c r="H419" s="4" t="s">
        <v>679</v>
      </c>
      <c r="I419" s="4" t="s">
        <v>2410</v>
      </c>
      <c r="J419" s="4" t="s">
        <v>1369</v>
      </c>
      <c r="K419" s="4" t="s">
        <v>2406</v>
      </c>
      <c r="L419" s="4" t="s">
        <v>2407</v>
      </c>
      <c r="M419" s="12">
        <v>-130741</v>
      </c>
      <c r="N419" s="4" t="s">
        <v>48</v>
      </c>
      <c r="O419" s="12">
        <v>-130741</v>
      </c>
      <c r="P419" s="4" t="s">
        <v>48</v>
      </c>
      <c r="Q419" s="4" t="s">
        <v>683</v>
      </c>
      <c r="R419" s="4" t="s">
        <v>56</v>
      </c>
      <c r="X419" s="4" t="s">
        <v>57</v>
      </c>
      <c r="Z419" s="4" t="s">
        <v>57</v>
      </c>
      <c r="AA419" s="4" t="s">
        <v>2424</v>
      </c>
      <c r="AD419" s="4" t="s">
        <v>676</v>
      </c>
      <c r="AG419" s="5"/>
      <c r="AH419" s="4" t="s">
        <v>2408</v>
      </c>
      <c r="AJ419" s="4" t="s">
        <v>55</v>
      </c>
      <c r="AK419" s="117">
        <f>IF(N419="NTD",1,VLOOKUP(X419,'8.匯率'!O:Q,2,FALSE))</f>
        <v>1</v>
      </c>
      <c r="AL419" s="204">
        <f t="shared" si="6"/>
        <v>-130741</v>
      </c>
      <c r="AM419" s="117" t="str">
        <f>VLOOKUP(AJ419,'關係企業(人)'!A:C,3,FALSE)</f>
        <v>緯穎科技服務股份有限公司</v>
      </c>
    </row>
    <row r="420" spans="1:39">
      <c r="A420" s="4" t="s">
        <v>47</v>
      </c>
      <c r="B420" s="4" t="s">
        <v>1370</v>
      </c>
      <c r="C420" s="4" t="s">
        <v>2403</v>
      </c>
      <c r="D420" s="4" t="s">
        <v>2415</v>
      </c>
      <c r="E420" s="5">
        <v>45714</v>
      </c>
      <c r="F420" s="5">
        <v>45714</v>
      </c>
      <c r="G420" s="4" t="s">
        <v>1958</v>
      </c>
      <c r="H420" s="4" t="s">
        <v>679</v>
      </c>
      <c r="I420" s="4" t="s">
        <v>2410</v>
      </c>
      <c r="J420" s="4" t="s">
        <v>1371</v>
      </c>
      <c r="K420" s="4" t="s">
        <v>2406</v>
      </c>
      <c r="L420" s="4" t="s">
        <v>2407</v>
      </c>
      <c r="M420" s="12">
        <v>-138000</v>
      </c>
      <c r="N420" s="4" t="s">
        <v>48</v>
      </c>
      <c r="O420" s="12">
        <v>-138000</v>
      </c>
      <c r="P420" s="4" t="s">
        <v>48</v>
      </c>
      <c r="Q420" s="4" t="s">
        <v>683</v>
      </c>
      <c r="R420" s="4" t="s">
        <v>56</v>
      </c>
      <c r="X420" s="4" t="s">
        <v>57</v>
      </c>
      <c r="Z420" s="4" t="s">
        <v>57</v>
      </c>
      <c r="AA420" s="4" t="s">
        <v>2424</v>
      </c>
      <c r="AD420" s="4" t="s">
        <v>676</v>
      </c>
      <c r="AG420" s="5"/>
      <c r="AH420" s="4" t="s">
        <v>2408</v>
      </c>
      <c r="AJ420" s="4" t="s">
        <v>55</v>
      </c>
      <c r="AK420" s="117">
        <f>IF(N420="NTD",1,VLOOKUP(X420,'8.匯率'!O:Q,2,FALSE))</f>
        <v>1</v>
      </c>
      <c r="AL420" s="204">
        <f t="shared" si="6"/>
        <v>-138000</v>
      </c>
      <c r="AM420" s="117" t="str">
        <f>VLOOKUP(AJ420,'關係企業(人)'!A:C,3,FALSE)</f>
        <v>緯穎科技服務股份有限公司</v>
      </c>
    </row>
    <row r="421" spans="1:39">
      <c r="A421" s="4" t="s">
        <v>47</v>
      </c>
      <c r="B421" s="4" t="s">
        <v>1372</v>
      </c>
      <c r="C421" s="4" t="s">
        <v>2403</v>
      </c>
      <c r="D421" s="4" t="s">
        <v>2415</v>
      </c>
      <c r="E421" s="5">
        <v>45714</v>
      </c>
      <c r="F421" s="5">
        <v>45714</v>
      </c>
      <c r="G421" s="4" t="s">
        <v>1959</v>
      </c>
      <c r="H421" s="4" t="s">
        <v>679</v>
      </c>
      <c r="I421" s="4" t="s">
        <v>2410</v>
      </c>
      <c r="J421" s="4" t="s">
        <v>1373</v>
      </c>
      <c r="K421" s="4" t="s">
        <v>2406</v>
      </c>
      <c r="L421" s="4" t="s">
        <v>2407</v>
      </c>
      <c r="M421" s="12">
        <v>-110000</v>
      </c>
      <c r="N421" s="4" t="s">
        <v>48</v>
      </c>
      <c r="O421" s="12">
        <v>-110000</v>
      </c>
      <c r="P421" s="4" t="s">
        <v>48</v>
      </c>
      <c r="Q421" s="4" t="s">
        <v>683</v>
      </c>
      <c r="R421" s="4" t="s">
        <v>56</v>
      </c>
      <c r="X421" s="4" t="s">
        <v>57</v>
      </c>
      <c r="Z421" s="4" t="s">
        <v>57</v>
      </c>
      <c r="AA421" s="4" t="s">
        <v>2424</v>
      </c>
      <c r="AD421" s="4" t="s">
        <v>676</v>
      </c>
      <c r="AG421" s="5"/>
      <c r="AH421" s="4" t="s">
        <v>2408</v>
      </c>
      <c r="AJ421" s="4" t="s">
        <v>55</v>
      </c>
      <c r="AK421" s="117">
        <f>IF(N421="NTD",1,VLOOKUP(X421,'8.匯率'!O:Q,2,FALSE))</f>
        <v>1</v>
      </c>
      <c r="AL421" s="204">
        <f t="shared" si="6"/>
        <v>-110000</v>
      </c>
      <c r="AM421" s="117" t="str">
        <f>VLOOKUP(AJ421,'關係企業(人)'!A:C,3,FALSE)</f>
        <v>緯穎科技服務股份有限公司</v>
      </c>
    </row>
    <row r="422" spans="1:39">
      <c r="A422" s="4" t="s">
        <v>47</v>
      </c>
      <c r="B422" s="4" t="s">
        <v>1374</v>
      </c>
      <c r="C422" s="4" t="s">
        <v>2403</v>
      </c>
      <c r="D422" s="4" t="s">
        <v>2415</v>
      </c>
      <c r="E422" s="5">
        <v>45714</v>
      </c>
      <c r="F422" s="5">
        <v>45714</v>
      </c>
      <c r="G422" s="4" t="s">
        <v>1980</v>
      </c>
      <c r="H422" s="4" t="s">
        <v>679</v>
      </c>
      <c r="I422" s="4" t="s">
        <v>2410</v>
      </c>
      <c r="J422" s="4" t="s">
        <v>1375</v>
      </c>
      <c r="K422" s="4" t="s">
        <v>2406</v>
      </c>
      <c r="L422" s="4" t="s">
        <v>2407</v>
      </c>
      <c r="M422" s="12">
        <v>-104214</v>
      </c>
      <c r="N422" s="4" t="s">
        <v>48</v>
      </c>
      <c r="O422" s="12">
        <v>-104214</v>
      </c>
      <c r="P422" s="4" t="s">
        <v>48</v>
      </c>
      <c r="Q422" s="4" t="s">
        <v>683</v>
      </c>
      <c r="R422" s="4" t="s">
        <v>56</v>
      </c>
      <c r="X422" s="4" t="s">
        <v>57</v>
      </c>
      <c r="Z422" s="4" t="s">
        <v>57</v>
      </c>
      <c r="AA422" s="4" t="s">
        <v>2424</v>
      </c>
      <c r="AD422" s="4" t="s">
        <v>676</v>
      </c>
      <c r="AG422" s="5"/>
      <c r="AH422" s="4" t="s">
        <v>2408</v>
      </c>
      <c r="AJ422" s="4" t="s">
        <v>55</v>
      </c>
      <c r="AK422" s="117">
        <f>IF(N422="NTD",1,VLOOKUP(X422,'8.匯率'!O:Q,2,FALSE))</f>
        <v>1</v>
      </c>
      <c r="AL422" s="204">
        <f t="shared" si="6"/>
        <v>-104214</v>
      </c>
      <c r="AM422" s="117" t="str">
        <f>VLOOKUP(AJ422,'關係企業(人)'!A:C,3,FALSE)</f>
        <v>緯穎科技服務股份有限公司</v>
      </c>
    </row>
    <row r="423" spans="1:39">
      <c r="A423" s="4" t="s">
        <v>47</v>
      </c>
      <c r="B423" s="4" t="s">
        <v>1376</v>
      </c>
      <c r="C423" s="4" t="s">
        <v>2403</v>
      </c>
      <c r="D423" s="4" t="s">
        <v>2415</v>
      </c>
      <c r="E423" s="5">
        <v>45714</v>
      </c>
      <c r="F423" s="5">
        <v>45714</v>
      </c>
      <c r="G423" s="4" t="s">
        <v>1960</v>
      </c>
      <c r="H423" s="4" t="s">
        <v>679</v>
      </c>
      <c r="I423" s="4" t="s">
        <v>2410</v>
      </c>
      <c r="J423" s="4" t="s">
        <v>1377</v>
      </c>
      <c r="K423" s="4" t="s">
        <v>2406</v>
      </c>
      <c r="L423" s="4" t="s">
        <v>2407</v>
      </c>
      <c r="M423" s="12">
        <v>-138000</v>
      </c>
      <c r="N423" s="4" t="s">
        <v>48</v>
      </c>
      <c r="O423" s="12">
        <v>-138000</v>
      </c>
      <c r="P423" s="4" t="s">
        <v>48</v>
      </c>
      <c r="Q423" s="4" t="s">
        <v>683</v>
      </c>
      <c r="R423" s="4" t="s">
        <v>56</v>
      </c>
      <c r="X423" s="4" t="s">
        <v>57</v>
      </c>
      <c r="Z423" s="4" t="s">
        <v>57</v>
      </c>
      <c r="AA423" s="4" t="s">
        <v>2424</v>
      </c>
      <c r="AD423" s="4" t="s">
        <v>676</v>
      </c>
      <c r="AG423" s="5"/>
      <c r="AH423" s="4" t="s">
        <v>2408</v>
      </c>
      <c r="AJ423" s="4" t="s">
        <v>55</v>
      </c>
      <c r="AK423" s="117">
        <f>IF(N423="NTD",1,VLOOKUP(X423,'8.匯率'!O:Q,2,FALSE))</f>
        <v>1</v>
      </c>
      <c r="AL423" s="204">
        <f t="shared" si="6"/>
        <v>-138000</v>
      </c>
      <c r="AM423" s="117" t="str">
        <f>VLOOKUP(AJ423,'關係企業(人)'!A:C,3,FALSE)</f>
        <v>緯穎科技服務股份有限公司</v>
      </c>
    </row>
    <row r="424" spans="1:39">
      <c r="A424" s="4" t="s">
        <v>47</v>
      </c>
      <c r="B424" s="4" t="s">
        <v>1378</v>
      </c>
      <c r="C424" s="4" t="s">
        <v>2403</v>
      </c>
      <c r="D424" s="4" t="s">
        <v>2415</v>
      </c>
      <c r="E424" s="5">
        <v>45714</v>
      </c>
      <c r="F424" s="5">
        <v>45714</v>
      </c>
      <c r="G424" s="4" t="s">
        <v>1981</v>
      </c>
      <c r="H424" s="4" t="s">
        <v>679</v>
      </c>
      <c r="I424" s="4" t="s">
        <v>2410</v>
      </c>
      <c r="J424" s="4" t="s">
        <v>1379</v>
      </c>
      <c r="K424" s="4" t="s">
        <v>2406</v>
      </c>
      <c r="L424" s="4" t="s">
        <v>2407</v>
      </c>
      <c r="M424" s="12">
        <v>-23155</v>
      </c>
      <c r="N424" s="4" t="s">
        <v>48</v>
      </c>
      <c r="O424" s="12">
        <v>-23155</v>
      </c>
      <c r="P424" s="4" t="s">
        <v>48</v>
      </c>
      <c r="Q424" s="4" t="s">
        <v>683</v>
      </c>
      <c r="R424" s="4" t="s">
        <v>56</v>
      </c>
      <c r="X424" s="4" t="s">
        <v>57</v>
      </c>
      <c r="Z424" s="4" t="s">
        <v>57</v>
      </c>
      <c r="AA424" s="4" t="s">
        <v>2424</v>
      </c>
      <c r="AD424" s="4" t="s">
        <v>676</v>
      </c>
      <c r="AG424" s="5"/>
      <c r="AH424" s="4" t="s">
        <v>2408</v>
      </c>
      <c r="AJ424" s="4" t="s">
        <v>55</v>
      </c>
      <c r="AK424" s="117">
        <f>IF(N424="NTD",1,VLOOKUP(X424,'8.匯率'!O:Q,2,FALSE))</f>
        <v>1</v>
      </c>
      <c r="AL424" s="204">
        <f t="shared" si="6"/>
        <v>-23155</v>
      </c>
      <c r="AM424" s="117" t="str">
        <f>VLOOKUP(AJ424,'關係企業(人)'!A:C,3,FALSE)</f>
        <v>緯穎科技服務股份有限公司</v>
      </c>
    </row>
    <row r="425" spans="1:39">
      <c r="A425" s="4" t="s">
        <v>47</v>
      </c>
      <c r="B425" s="4" t="s">
        <v>1380</v>
      </c>
      <c r="C425" s="4" t="s">
        <v>2403</v>
      </c>
      <c r="D425" s="4" t="s">
        <v>2415</v>
      </c>
      <c r="E425" s="5">
        <v>45714</v>
      </c>
      <c r="F425" s="5">
        <v>45714</v>
      </c>
      <c r="G425" s="4" t="s">
        <v>1961</v>
      </c>
      <c r="H425" s="4" t="s">
        <v>679</v>
      </c>
      <c r="I425" s="4" t="s">
        <v>2410</v>
      </c>
      <c r="J425" s="4" t="s">
        <v>1381</v>
      </c>
      <c r="K425" s="4" t="s">
        <v>2406</v>
      </c>
      <c r="L425" s="4" t="s">
        <v>2407</v>
      </c>
      <c r="M425" s="12">
        <v>-138000</v>
      </c>
      <c r="N425" s="4" t="s">
        <v>48</v>
      </c>
      <c r="O425" s="12">
        <v>-138000</v>
      </c>
      <c r="P425" s="4" t="s">
        <v>48</v>
      </c>
      <c r="Q425" s="4" t="s">
        <v>683</v>
      </c>
      <c r="R425" s="4" t="s">
        <v>56</v>
      </c>
      <c r="X425" s="4" t="s">
        <v>57</v>
      </c>
      <c r="Z425" s="4" t="s">
        <v>57</v>
      </c>
      <c r="AA425" s="4" t="s">
        <v>2424</v>
      </c>
      <c r="AD425" s="4" t="s">
        <v>676</v>
      </c>
      <c r="AG425" s="5"/>
      <c r="AH425" s="4" t="s">
        <v>2408</v>
      </c>
      <c r="AJ425" s="4" t="s">
        <v>55</v>
      </c>
      <c r="AK425" s="117">
        <f>IF(N425="NTD",1,VLOOKUP(X425,'8.匯率'!O:Q,2,FALSE))</f>
        <v>1</v>
      </c>
      <c r="AL425" s="204">
        <f t="shared" si="6"/>
        <v>-138000</v>
      </c>
      <c r="AM425" s="117" t="str">
        <f>VLOOKUP(AJ425,'關係企業(人)'!A:C,3,FALSE)</f>
        <v>緯穎科技服務股份有限公司</v>
      </c>
    </row>
    <row r="426" spans="1:39">
      <c r="A426" s="4" t="s">
        <v>47</v>
      </c>
      <c r="B426" s="4" t="s">
        <v>1382</v>
      </c>
      <c r="C426" s="4" t="s">
        <v>2403</v>
      </c>
      <c r="D426" s="4" t="s">
        <v>2415</v>
      </c>
      <c r="E426" s="5">
        <v>45714</v>
      </c>
      <c r="F426" s="5">
        <v>45714</v>
      </c>
      <c r="G426" s="4" t="s">
        <v>1982</v>
      </c>
      <c r="H426" s="4" t="s">
        <v>679</v>
      </c>
      <c r="I426" s="4" t="s">
        <v>2410</v>
      </c>
      <c r="J426" s="4" t="s">
        <v>1383</v>
      </c>
      <c r="K426" s="4" t="s">
        <v>2406</v>
      </c>
      <c r="L426" s="4" t="s">
        <v>2407</v>
      </c>
      <c r="M426" s="12">
        <v>-108548</v>
      </c>
      <c r="N426" s="4" t="s">
        <v>48</v>
      </c>
      <c r="O426" s="12">
        <v>-108548</v>
      </c>
      <c r="P426" s="4" t="s">
        <v>48</v>
      </c>
      <c r="Q426" s="4" t="s">
        <v>683</v>
      </c>
      <c r="R426" s="4" t="s">
        <v>56</v>
      </c>
      <c r="X426" s="4" t="s">
        <v>57</v>
      </c>
      <c r="Z426" s="4" t="s">
        <v>57</v>
      </c>
      <c r="AA426" s="4" t="s">
        <v>2424</v>
      </c>
      <c r="AD426" s="4" t="s">
        <v>676</v>
      </c>
      <c r="AG426" s="5"/>
      <c r="AH426" s="4" t="s">
        <v>2408</v>
      </c>
      <c r="AJ426" s="4" t="s">
        <v>55</v>
      </c>
      <c r="AK426" s="117">
        <f>IF(N426="NTD",1,VLOOKUP(X426,'8.匯率'!O:Q,2,FALSE))</f>
        <v>1</v>
      </c>
      <c r="AL426" s="204">
        <f t="shared" si="6"/>
        <v>-108548</v>
      </c>
      <c r="AM426" s="117" t="str">
        <f>VLOOKUP(AJ426,'關係企業(人)'!A:C,3,FALSE)</f>
        <v>緯穎科技服務股份有限公司</v>
      </c>
    </row>
    <row r="427" spans="1:39">
      <c r="A427" s="4" t="s">
        <v>47</v>
      </c>
      <c r="B427" s="4" t="s">
        <v>1384</v>
      </c>
      <c r="C427" s="4" t="s">
        <v>2403</v>
      </c>
      <c r="D427" s="4" t="s">
        <v>2415</v>
      </c>
      <c r="E427" s="5">
        <v>45714</v>
      </c>
      <c r="F427" s="5">
        <v>45714</v>
      </c>
      <c r="G427" s="4" t="s">
        <v>1983</v>
      </c>
      <c r="H427" s="4" t="s">
        <v>679</v>
      </c>
      <c r="I427" s="4" t="s">
        <v>2410</v>
      </c>
      <c r="J427" s="4" t="s">
        <v>1385</v>
      </c>
      <c r="K427" s="4" t="s">
        <v>2406</v>
      </c>
      <c r="L427" s="4" t="s">
        <v>2407</v>
      </c>
      <c r="M427" s="12">
        <v>-138000</v>
      </c>
      <c r="N427" s="4" t="s">
        <v>48</v>
      </c>
      <c r="O427" s="12">
        <v>-138000</v>
      </c>
      <c r="P427" s="4" t="s">
        <v>48</v>
      </c>
      <c r="Q427" s="4" t="s">
        <v>683</v>
      </c>
      <c r="R427" s="4" t="s">
        <v>56</v>
      </c>
      <c r="X427" s="4" t="s">
        <v>57</v>
      </c>
      <c r="Z427" s="4" t="s">
        <v>57</v>
      </c>
      <c r="AA427" s="4" t="s">
        <v>2424</v>
      </c>
      <c r="AD427" s="4" t="s">
        <v>676</v>
      </c>
      <c r="AG427" s="5"/>
      <c r="AH427" s="4" t="s">
        <v>2408</v>
      </c>
      <c r="AJ427" s="4" t="s">
        <v>55</v>
      </c>
      <c r="AK427" s="117">
        <f>IF(N427="NTD",1,VLOOKUP(X427,'8.匯率'!O:Q,2,FALSE))</f>
        <v>1</v>
      </c>
      <c r="AL427" s="204">
        <f t="shared" si="6"/>
        <v>-138000</v>
      </c>
      <c r="AM427" s="117" t="str">
        <f>VLOOKUP(AJ427,'關係企業(人)'!A:C,3,FALSE)</f>
        <v>緯穎科技服務股份有限公司</v>
      </c>
    </row>
    <row r="428" spans="1:39">
      <c r="A428" s="4" t="s">
        <v>47</v>
      </c>
      <c r="B428" s="4" t="s">
        <v>1386</v>
      </c>
      <c r="C428" s="4" t="s">
        <v>2403</v>
      </c>
      <c r="D428" s="4" t="s">
        <v>2415</v>
      </c>
      <c r="E428" s="5">
        <v>45714</v>
      </c>
      <c r="F428" s="5">
        <v>45714</v>
      </c>
      <c r="G428" s="4" t="s">
        <v>1984</v>
      </c>
      <c r="H428" s="4" t="s">
        <v>679</v>
      </c>
      <c r="I428" s="4" t="s">
        <v>2410</v>
      </c>
      <c r="J428" s="4" t="s">
        <v>1387</v>
      </c>
      <c r="K428" s="4" t="s">
        <v>2406</v>
      </c>
      <c r="L428" s="4" t="s">
        <v>2407</v>
      </c>
      <c r="M428" s="12">
        <v>-138000</v>
      </c>
      <c r="N428" s="4" t="s">
        <v>48</v>
      </c>
      <c r="O428" s="12">
        <v>-138000</v>
      </c>
      <c r="P428" s="4" t="s">
        <v>48</v>
      </c>
      <c r="Q428" s="4" t="s">
        <v>683</v>
      </c>
      <c r="R428" s="4" t="s">
        <v>56</v>
      </c>
      <c r="X428" s="4" t="s">
        <v>57</v>
      </c>
      <c r="Z428" s="4" t="s">
        <v>57</v>
      </c>
      <c r="AA428" s="4" t="s">
        <v>2424</v>
      </c>
      <c r="AD428" s="4" t="s">
        <v>676</v>
      </c>
      <c r="AG428" s="5"/>
      <c r="AH428" s="4" t="s">
        <v>2408</v>
      </c>
      <c r="AJ428" s="4" t="s">
        <v>55</v>
      </c>
      <c r="AK428" s="117">
        <f>IF(N428="NTD",1,VLOOKUP(X428,'8.匯率'!O:Q,2,FALSE))</f>
        <v>1</v>
      </c>
      <c r="AL428" s="204">
        <f t="shared" si="6"/>
        <v>-138000</v>
      </c>
      <c r="AM428" s="117" t="str">
        <f>VLOOKUP(AJ428,'關係企業(人)'!A:C,3,FALSE)</f>
        <v>緯穎科技服務股份有限公司</v>
      </c>
    </row>
    <row r="429" spans="1:39">
      <c r="A429" s="4" t="s">
        <v>47</v>
      </c>
      <c r="B429" s="4" t="s">
        <v>1388</v>
      </c>
      <c r="C429" s="4" t="s">
        <v>2403</v>
      </c>
      <c r="D429" s="4" t="s">
        <v>2415</v>
      </c>
      <c r="E429" s="5">
        <v>45714</v>
      </c>
      <c r="F429" s="5">
        <v>45714</v>
      </c>
      <c r="G429" s="4" t="s">
        <v>1962</v>
      </c>
      <c r="H429" s="4" t="s">
        <v>679</v>
      </c>
      <c r="I429" s="4" t="s">
        <v>2410</v>
      </c>
      <c r="J429" s="4" t="s">
        <v>1389</v>
      </c>
      <c r="K429" s="4" t="s">
        <v>2406</v>
      </c>
      <c r="L429" s="4" t="s">
        <v>2407</v>
      </c>
      <c r="M429" s="12">
        <v>-138000</v>
      </c>
      <c r="N429" s="4" t="s">
        <v>48</v>
      </c>
      <c r="O429" s="12">
        <v>-138000</v>
      </c>
      <c r="P429" s="4" t="s">
        <v>48</v>
      </c>
      <c r="Q429" s="4" t="s">
        <v>683</v>
      </c>
      <c r="R429" s="4" t="s">
        <v>56</v>
      </c>
      <c r="X429" s="4" t="s">
        <v>57</v>
      </c>
      <c r="Z429" s="4" t="s">
        <v>57</v>
      </c>
      <c r="AA429" s="4" t="s">
        <v>2424</v>
      </c>
      <c r="AD429" s="4" t="s">
        <v>676</v>
      </c>
      <c r="AG429" s="5"/>
      <c r="AH429" s="4" t="s">
        <v>2408</v>
      </c>
      <c r="AJ429" s="4" t="s">
        <v>55</v>
      </c>
      <c r="AK429" s="117">
        <f>IF(N429="NTD",1,VLOOKUP(X429,'8.匯率'!O:Q,2,FALSE))</f>
        <v>1</v>
      </c>
      <c r="AL429" s="204">
        <f t="shared" si="6"/>
        <v>-138000</v>
      </c>
      <c r="AM429" s="117" t="str">
        <f>VLOOKUP(AJ429,'關係企業(人)'!A:C,3,FALSE)</f>
        <v>緯穎科技服務股份有限公司</v>
      </c>
    </row>
    <row r="430" spans="1:39">
      <c r="A430" s="4" t="s">
        <v>47</v>
      </c>
      <c r="B430" s="4" t="s">
        <v>1390</v>
      </c>
      <c r="C430" s="4" t="s">
        <v>2403</v>
      </c>
      <c r="D430" s="4" t="s">
        <v>2415</v>
      </c>
      <c r="E430" s="5">
        <v>45714</v>
      </c>
      <c r="F430" s="5">
        <v>45714</v>
      </c>
      <c r="G430" s="4" t="s">
        <v>1963</v>
      </c>
      <c r="H430" s="4" t="s">
        <v>679</v>
      </c>
      <c r="I430" s="4" t="s">
        <v>2410</v>
      </c>
      <c r="J430" s="4" t="s">
        <v>1391</v>
      </c>
      <c r="K430" s="4" t="s">
        <v>2406</v>
      </c>
      <c r="L430" s="4" t="s">
        <v>2407</v>
      </c>
      <c r="M430" s="12">
        <v>-86845</v>
      </c>
      <c r="N430" s="4" t="s">
        <v>48</v>
      </c>
      <c r="O430" s="12">
        <v>-86845</v>
      </c>
      <c r="P430" s="4" t="s">
        <v>48</v>
      </c>
      <c r="Q430" s="4" t="s">
        <v>683</v>
      </c>
      <c r="R430" s="4" t="s">
        <v>56</v>
      </c>
      <c r="X430" s="4" t="s">
        <v>57</v>
      </c>
      <c r="Z430" s="4" t="s">
        <v>57</v>
      </c>
      <c r="AA430" s="4" t="s">
        <v>2424</v>
      </c>
      <c r="AD430" s="4" t="s">
        <v>676</v>
      </c>
      <c r="AG430" s="5"/>
      <c r="AH430" s="4" t="s">
        <v>2408</v>
      </c>
      <c r="AJ430" s="4" t="s">
        <v>55</v>
      </c>
      <c r="AK430" s="117">
        <f>IF(N430="NTD",1,VLOOKUP(X430,'8.匯率'!O:Q,2,FALSE))</f>
        <v>1</v>
      </c>
      <c r="AL430" s="204">
        <f t="shared" si="6"/>
        <v>-86845</v>
      </c>
      <c r="AM430" s="117" t="str">
        <f>VLOOKUP(AJ430,'關係企業(人)'!A:C,3,FALSE)</f>
        <v>緯穎科技服務股份有限公司</v>
      </c>
    </row>
    <row r="431" spans="1:39">
      <c r="A431" s="4" t="s">
        <v>47</v>
      </c>
      <c r="B431" s="4" t="s">
        <v>1392</v>
      </c>
      <c r="C431" s="4" t="s">
        <v>2403</v>
      </c>
      <c r="D431" s="4" t="s">
        <v>2415</v>
      </c>
      <c r="E431" s="5">
        <v>45714</v>
      </c>
      <c r="F431" s="5">
        <v>45714</v>
      </c>
      <c r="G431" s="4" t="s">
        <v>1964</v>
      </c>
      <c r="H431" s="4" t="s">
        <v>679</v>
      </c>
      <c r="I431" s="4" t="s">
        <v>2410</v>
      </c>
      <c r="J431" s="4" t="s">
        <v>1393</v>
      </c>
      <c r="K431" s="4" t="s">
        <v>2406</v>
      </c>
      <c r="L431" s="4" t="s">
        <v>2407</v>
      </c>
      <c r="M431" s="12">
        <v>-155000</v>
      </c>
      <c r="N431" s="4" t="s">
        <v>48</v>
      </c>
      <c r="O431" s="12">
        <v>-155000</v>
      </c>
      <c r="P431" s="4" t="s">
        <v>48</v>
      </c>
      <c r="Q431" s="4" t="s">
        <v>683</v>
      </c>
      <c r="R431" s="4" t="s">
        <v>56</v>
      </c>
      <c r="X431" s="4" t="s">
        <v>57</v>
      </c>
      <c r="Z431" s="4" t="s">
        <v>57</v>
      </c>
      <c r="AA431" s="4" t="s">
        <v>2424</v>
      </c>
      <c r="AD431" s="4" t="s">
        <v>676</v>
      </c>
      <c r="AG431" s="5"/>
      <c r="AH431" s="4" t="s">
        <v>2408</v>
      </c>
      <c r="AJ431" s="4" t="s">
        <v>55</v>
      </c>
      <c r="AK431" s="117">
        <f>IF(N431="NTD",1,VLOOKUP(X431,'8.匯率'!O:Q,2,FALSE))</f>
        <v>1</v>
      </c>
      <c r="AL431" s="204">
        <f t="shared" si="6"/>
        <v>-155000</v>
      </c>
      <c r="AM431" s="117" t="str">
        <f>VLOOKUP(AJ431,'關係企業(人)'!A:C,3,FALSE)</f>
        <v>緯穎科技服務股份有限公司</v>
      </c>
    </row>
    <row r="432" spans="1:39">
      <c r="A432" s="4" t="s">
        <v>47</v>
      </c>
      <c r="B432" s="4" t="s">
        <v>1394</v>
      </c>
      <c r="C432" s="4" t="s">
        <v>2403</v>
      </c>
      <c r="D432" s="4" t="s">
        <v>2415</v>
      </c>
      <c r="E432" s="5">
        <v>45714</v>
      </c>
      <c r="F432" s="5">
        <v>45714</v>
      </c>
      <c r="G432" s="4" t="s">
        <v>1965</v>
      </c>
      <c r="H432" s="4" t="s">
        <v>679</v>
      </c>
      <c r="I432" s="4" t="s">
        <v>2410</v>
      </c>
      <c r="J432" s="4" t="s">
        <v>1395</v>
      </c>
      <c r="K432" s="4" t="s">
        <v>2406</v>
      </c>
      <c r="L432" s="4" t="s">
        <v>2407</v>
      </c>
      <c r="M432" s="12">
        <v>-81577</v>
      </c>
      <c r="N432" s="4" t="s">
        <v>48</v>
      </c>
      <c r="O432" s="12">
        <v>-81577</v>
      </c>
      <c r="P432" s="4" t="s">
        <v>48</v>
      </c>
      <c r="Q432" s="4" t="s">
        <v>683</v>
      </c>
      <c r="R432" s="4" t="s">
        <v>56</v>
      </c>
      <c r="X432" s="4" t="s">
        <v>57</v>
      </c>
      <c r="Z432" s="4" t="s">
        <v>57</v>
      </c>
      <c r="AA432" s="4" t="s">
        <v>2424</v>
      </c>
      <c r="AD432" s="4" t="s">
        <v>676</v>
      </c>
      <c r="AG432" s="5"/>
      <c r="AH432" s="4" t="s">
        <v>2408</v>
      </c>
      <c r="AJ432" s="4" t="s">
        <v>55</v>
      </c>
      <c r="AK432" s="117">
        <f>IF(N432="NTD",1,VLOOKUP(X432,'8.匯率'!O:Q,2,FALSE))</f>
        <v>1</v>
      </c>
      <c r="AL432" s="204">
        <f t="shared" si="6"/>
        <v>-81577</v>
      </c>
      <c r="AM432" s="117" t="str">
        <f>VLOOKUP(AJ432,'關係企業(人)'!A:C,3,FALSE)</f>
        <v>緯穎科技服務股份有限公司</v>
      </c>
    </row>
    <row r="433" spans="1:39">
      <c r="A433" s="4" t="s">
        <v>47</v>
      </c>
      <c r="B433" s="4" t="s">
        <v>1396</v>
      </c>
      <c r="C433" s="4" t="s">
        <v>2403</v>
      </c>
      <c r="D433" s="4" t="s">
        <v>2415</v>
      </c>
      <c r="E433" s="5">
        <v>45714</v>
      </c>
      <c r="F433" s="5">
        <v>45714</v>
      </c>
      <c r="G433" s="4" t="s">
        <v>1966</v>
      </c>
      <c r="H433" s="4" t="s">
        <v>679</v>
      </c>
      <c r="I433" s="4" t="s">
        <v>2410</v>
      </c>
      <c r="J433" s="4" t="s">
        <v>1397</v>
      </c>
      <c r="K433" s="4" t="s">
        <v>2406</v>
      </c>
      <c r="L433" s="4" t="s">
        <v>2407</v>
      </c>
      <c r="M433" s="12">
        <v>-146847</v>
      </c>
      <c r="N433" s="4" t="s">
        <v>48</v>
      </c>
      <c r="O433" s="12">
        <v>-146847</v>
      </c>
      <c r="P433" s="4" t="s">
        <v>48</v>
      </c>
      <c r="Q433" s="4" t="s">
        <v>683</v>
      </c>
      <c r="R433" s="4" t="s">
        <v>56</v>
      </c>
      <c r="X433" s="4" t="s">
        <v>57</v>
      </c>
      <c r="Z433" s="4" t="s">
        <v>57</v>
      </c>
      <c r="AA433" s="4" t="s">
        <v>2424</v>
      </c>
      <c r="AD433" s="4" t="s">
        <v>676</v>
      </c>
      <c r="AG433" s="5"/>
      <c r="AH433" s="4" t="s">
        <v>2408</v>
      </c>
      <c r="AJ433" s="4" t="s">
        <v>55</v>
      </c>
      <c r="AK433" s="117">
        <f>IF(N433="NTD",1,VLOOKUP(X433,'8.匯率'!O:Q,2,FALSE))</f>
        <v>1</v>
      </c>
      <c r="AL433" s="204">
        <f t="shared" si="6"/>
        <v>-146847</v>
      </c>
      <c r="AM433" s="117" t="str">
        <f>VLOOKUP(AJ433,'關係企業(人)'!A:C,3,FALSE)</f>
        <v>緯穎科技服務股份有限公司</v>
      </c>
    </row>
    <row r="434" spans="1:39">
      <c r="A434" s="4" t="s">
        <v>47</v>
      </c>
      <c r="B434" s="4" t="s">
        <v>1398</v>
      </c>
      <c r="C434" s="4" t="s">
        <v>2403</v>
      </c>
      <c r="D434" s="4" t="s">
        <v>2415</v>
      </c>
      <c r="E434" s="5">
        <v>45714</v>
      </c>
      <c r="F434" s="5">
        <v>45714</v>
      </c>
      <c r="G434" s="4" t="s">
        <v>1967</v>
      </c>
      <c r="H434" s="4" t="s">
        <v>679</v>
      </c>
      <c r="I434" s="4" t="s">
        <v>2410</v>
      </c>
      <c r="J434" s="4" t="s">
        <v>1399</v>
      </c>
      <c r="K434" s="4" t="s">
        <v>2406</v>
      </c>
      <c r="L434" s="4" t="s">
        <v>2407</v>
      </c>
      <c r="M434" s="12">
        <v>-138000</v>
      </c>
      <c r="N434" s="4" t="s">
        <v>48</v>
      </c>
      <c r="O434" s="12">
        <v>-138000</v>
      </c>
      <c r="P434" s="4" t="s">
        <v>48</v>
      </c>
      <c r="Q434" s="4" t="s">
        <v>683</v>
      </c>
      <c r="R434" s="4" t="s">
        <v>56</v>
      </c>
      <c r="X434" s="4" t="s">
        <v>57</v>
      </c>
      <c r="Z434" s="4" t="s">
        <v>57</v>
      </c>
      <c r="AA434" s="4" t="s">
        <v>2424</v>
      </c>
      <c r="AD434" s="4" t="s">
        <v>676</v>
      </c>
      <c r="AG434" s="5"/>
      <c r="AH434" s="4" t="s">
        <v>2408</v>
      </c>
      <c r="AJ434" s="4" t="s">
        <v>55</v>
      </c>
      <c r="AK434" s="117">
        <f>IF(N434="NTD",1,VLOOKUP(X434,'8.匯率'!O:Q,2,FALSE))</f>
        <v>1</v>
      </c>
      <c r="AL434" s="204">
        <f t="shared" si="6"/>
        <v>-138000</v>
      </c>
      <c r="AM434" s="117" t="str">
        <f>VLOOKUP(AJ434,'關係企業(人)'!A:C,3,FALSE)</f>
        <v>緯穎科技服務股份有限公司</v>
      </c>
    </row>
    <row r="435" spans="1:39">
      <c r="A435" s="4" t="s">
        <v>47</v>
      </c>
      <c r="B435" s="4" t="s">
        <v>1400</v>
      </c>
      <c r="C435" s="4" t="s">
        <v>2403</v>
      </c>
      <c r="D435" s="4" t="s">
        <v>2415</v>
      </c>
      <c r="E435" s="5">
        <v>45714</v>
      </c>
      <c r="F435" s="5">
        <v>45714</v>
      </c>
      <c r="G435" s="4" t="s">
        <v>1968</v>
      </c>
      <c r="H435" s="4" t="s">
        <v>679</v>
      </c>
      <c r="I435" s="4" t="s">
        <v>2410</v>
      </c>
      <c r="J435" s="4" t="s">
        <v>1401</v>
      </c>
      <c r="K435" s="4" t="s">
        <v>2406</v>
      </c>
      <c r="L435" s="4" t="s">
        <v>2407</v>
      </c>
      <c r="M435" s="12">
        <v>-110000</v>
      </c>
      <c r="N435" s="4" t="s">
        <v>48</v>
      </c>
      <c r="O435" s="12">
        <v>-110000</v>
      </c>
      <c r="P435" s="4" t="s">
        <v>48</v>
      </c>
      <c r="Q435" s="4" t="s">
        <v>683</v>
      </c>
      <c r="R435" s="4" t="s">
        <v>56</v>
      </c>
      <c r="X435" s="4" t="s">
        <v>57</v>
      </c>
      <c r="Z435" s="4" t="s">
        <v>57</v>
      </c>
      <c r="AA435" s="4" t="s">
        <v>2424</v>
      </c>
      <c r="AD435" s="4" t="s">
        <v>676</v>
      </c>
      <c r="AG435" s="5"/>
      <c r="AH435" s="4" t="s">
        <v>2408</v>
      </c>
      <c r="AJ435" s="4" t="s">
        <v>55</v>
      </c>
      <c r="AK435" s="117">
        <f>IF(N435="NTD",1,VLOOKUP(X435,'8.匯率'!O:Q,2,FALSE))</f>
        <v>1</v>
      </c>
      <c r="AL435" s="204">
        <f t="shared" si="6"/>
        <v>-110000</v>
      </c>
      <c r="AM435" s="117" t="str">
        <f>VLOOKUP(AJ435,'關係企業(人)'!A:C,3,FALSE)</f>
        <v>緯穎科技服務股份有限公司</v>
      </c>
    </row>
    <row r="436" spans="1:39">
      <c r="A436" s="4" t="s">
        <v>47</v>
      </c>
      <c r="B436" s="4" t="s">
        <v>1402</v>
      </c>
      <c r="C436" s="4" t="s">
        <v>2403</v>
      </c>
      <c r="D436" s="4" t="s">
        <v>2415</v>
      </c>
      <c r="E436" s="5">
        <v>45714</v>
      </c>
      <c r="F436" s="5">
        <v>45714</v>
      </c>
      <c r="G436" s="4" t="s">
        <v>1985</v>
      </c>
      <c r="H436" s="4" t="s">
        <v>679</v>
      </c>
      <c r="I436" s="4" t="s">
        <v>2410</v>
      </c>
      <c r="J436" s="4" t="s">
        <v>1403</v>
      </c>
      <c r="K436" s="4" t="s">
        <v>2406</v>
      </c>
      <c r="L436" s="4" t="s">
        <v>2407</v>
      </c>
      <c r="M436" s="12">
        <v>-90003</v>
      </c>
      <c r="N436" s="4" t="s">
        <v>48</v>
      </c>
      <c r="O436" s="12">
        <v>-90003</v>
      </c>
      <c r="P436" s="4" t="s">
        <v>48</v>
      </c>
      <c r="Q436" s="4" t="s">
        <v>683</v>
      </c>
      <c r="R436" s="4" t="s">
        <v>56</v>
      </c>
      <c r="X436" s="4" t="s">
        <v>57</v>
      </c>
      <c r="Z436" s="4" t="s">
        <v>57</v>
      </c>
      <c r="AA436" s="4" t="s">
        <v>2424</v>
      </c>
      <c r="AD436" s="4" t="s">
        <v>676</v>
      </c>
      <c r="AG436" s="5"/>
      <c r="AH436" s="4" t="s">
        <v>2408</v>
      </c>
      <c r="AJ436" s="4" t="s">
        <v>55</v>
      </c>
      <c r="AK436" s="117">
        <f>IF(N436="NTD",1,VLOOKUP(X436,'8.匯率'!O:Q,2,FALSE))</f>
        <v>1</v>
      </c>
      <c r="AL436" s="204">
        <f t="shared" si="6"/>
        <v>-90003</v>
      </c>
      <c r="AM436" s="117" t="str">
        <f>VLOOKUP(AJ436,'關係企業(人)'!A:C,3,FALSE)</f>
        <v>緯穎科技服務股份有限公司</v>
      </c>
    </row>
    <row r="437" spans="1:39">
      <c r="A437" s="4" t="s">
        <v>47</v>
      </c>
      <c r="B437" s="4" t="s">
        <v>1404</v>
      </c>
      <c r="C437" s="4" t="s">
        <v>2403</v>
      </c>
      <c r="D437" s="4" t="s">
        <v>2415</v>
      </c>
      <c r="E437" s="5">
        <v>45714</v>
      </c>
      <c r="F437" s="5">
        <v>45714</v>
      </c>
      <c r="G437" s="4" t="s">
        <v>1986</v>
      </c>
      <c r="H437" s="4" t="s">
        <v>679</v>
      </c>
      <c r="I437" s="4" t="s">
        <v>2410</v>
      </c>
      <c r="J437" s="4" t="s">
        <v>1405</v>
      </c>
      <c r="K437" s="4" t="s">
        <v>2406</v>
      </c>
      <c r="L437" s="4" t="s">
        <v>2407</v>
      </c>
      <c r="M437" s="12">
        <v>-138000</v>
      </c>
      <c r="N437" s="4" t="s">
        <v>48</v>
      </c>
      <c r="O437" s="12">
        <v>-138000</v>
      </c>
      <c r="P437" s="4" t="s">
        <v>48</v>
      </c>
      <c r="Q437" s="4" t="s">
        <v>683</v>
      </c>
      <c r="R437" s="4" t="s">
        <v>56</v>
      </c>
      <c r="X437" s="4" t="s">
        <v>57</v>
      </c>
      <c r="Z437" s="4" t="s">
        <v>57</v>
      </c>
      <c r="AA437" s="4" t="s">
        <v>2424</v>
      </c>
      <c r="AD437" s="4" t="s">
        <v>676</v>
      </c>
      <c r="AG437" s="5"/>
      <c r="AH437" s="4" t="s">
        <v>2408</v>
      </c>
      <c r="AJ437" s="4" t="s">
        <v>55</v>
      </c>
      <c r="AK437" s="117">
        <f>IF(N437="NTD",1,VLOOKUP(X437,'8.匯率'!O:Q,2,FALSE))</f>
        <v>1</v>
      </c>
      <c r="AL437" s="204">
        <f t="shared" si="6"/>
        <v>-138000</v>
      </c>
      <c r="AM437" s="117" t="str">
        <f>VLOOKUP(AJ437,'關係企業(人)'!A:C,3,FALSE)</f>
        <v>緯穎科技服務股份有限公司</v>
      </c>
    </row>
    <row r="438" spans="1:39">
      <c r="A438" s="4" t="s">
        <v>47</v>
      </c>
      <c r="B438" s="4" t="s">
        <v>1406</v>
      </c>
      <c r="C438" s="4" t="s">
        <v>2403</v>
      </c>
      <c r="D438" s="4" t="s">
        <v>2415</v>
      </c>
      <c r="E438" s="5">
        <v>45714</v>
      </c>
      <c r="F438" s="5">
        <v>45714</v>
      </c>
      <c r="G438" s="4" t="s">
        <v>1969</v>
      </c>
      <c r="H438" s="4" t="s">
        <v>679</v>
      </c>
      <c r="I438" s="4" t="s">
        <v>2410</v>
      </c>
      <c r="J438" s="4" t="s">
        <v>1407</v>
      </c>
      <c r="K438" s="4" t="s">
        <v>2406</v>
      </c>
      <c r="L438" s="4" t="s">
        <v>2407</v>
      </c>
      <c r="M438" s="12">
        <v>-155000</v>
      </c>
      <c r="N438" s="4" t="s">
        <v>48</v>
      </c>
      <c r="O438" s="12">
        <v>-155000</v>
      </c>
      <c r="P438" s="4" t="s">
        <v>48</v>
      </c>
      <c r="Q438" s="4" t="s">
        <v>683</v>
      </c>
      <c r="R438" s="4" t="s">
        <v>56</v>
      </c>
      <c r="X438" s="4" t="s">
        <v>57</v>
      </c>
      <c r="Z438" s="4" t="s">
        <v>57</v>
      </c>
      <c r="AA438" s="4" t="s">
        <v>2424</v>
      </c>
      <c r="AD438" s="4" t="s">
        <v>676</v>
      </c>
      <c r="AG438" s="5"/>
      <c r="AH438" s="4" t="s">
        <v>2408</v>
      </c>
      <c r="AJ438" s="4" t="s">
        <v>55</v>
      </c>
      <c r="AK438" s="117">
        <f>IF(N438="NTD",1,VLOOKUP(X438,'8.匯率'!O:Q,2,FALSE))</f>
        <v>1</v>
      </c>
      <c r="AL438" s="204">
        <f t="shared" si="6"/>
        <v>-155000</v>
      </c>
      <c r="AM438" s="117" t="str">
        <f>VLOOKUP(AJ438,'關係企業(人)'!A:C,3,FALSE)</f>
        <v>緯穎科技服務股份有限公司</v>
      </c>
    </row>
    <row r="439" spans="1:39">
      <c r="A439" s="4" t="s">
        <v>47</v>
      </c>
      <c r="B439" s="4" t="s">
        <v>1408</v>
      </c>
      <c r="C439" s="4" t="s">
        <v>2403</v>
      </c>
      <c r="D439" s="4" t="s">
        <v>2415</v>
      </c>
      <c r="E439" s="5">
        <v>45714</v>
      </c>
      <c r="F439" s="5">
        <v>45714</v>
      </c>
      <c r="G439" s="4" t="s">
        <v>1970</v>
      </c>
      <c r="H439" s="4" t="s">
        <v>679</v>
      </c>
      <c r="I439" s="4" t="s">
        <v>2410</v>
      </c>
      <c r="J439" s="4" t="s">
        <v>1409</v>
      </c>
      <c r="K439" s="4" t="s">
        <v>2406</v>
      </c>
      <c r="L439" s="4" t="s">
        <v>2407</v>
      </c>
      <c r="M439" s="12">
        <v>-138000</v>
      </c>
      <c r="N439" s="4" t="s">
        <v>48</v>
      </c>
      <c r="O439" s="12">
        <v>-138000</v>
      </c>
      <c r="P439" s="4" t="s">
        <v>48</v>
      </c>
      <c r="Q439" s="4" t="s">
        <v>683</v>
      </c>
      <c r="R439" s="4" t="s">
        <v>56</v>
      </c>
      <c r="X439" s="4" t="s">
        <v>57</v>
      </c>
      <c r="Z439" s="4" t="s">
        <v>57</v>
      </c>
      <c r="AA439" s="4" t="s">
        <v>2424</v>
      </c>
      <c r="AD439" s="4" t="s">
        <v>676</v>
      </c>
      <c r="AG439" s="5"/>
      <c r="AH439" s="4" t="s">
        <v>2408</v>
      </c>
      <c r="AJ439" s="4" t="s">
        <v>55</v>
      </c>
      <c r="AK439" s="117">
        <f>IF(N439="NTD",1,VLOOKUP(X439,'8.匯率'!O:Q,2,FALSE))</f>
        <v>1</v>
      </c>
      <c r="AL439" s="204">
        <f t="shared" si="6"/>
        <v>-138000</v>
      </c>
      <c r="AM439" s="117" t="str">
        <f>VLOOKUP(AJ439,'關係企業(人)'!A:C,3,FALSE)</f>
        <v>緯穎科技服務股份有限公司</v>
      </c>
    </row>
    <row r="440" spans="1:39">
      <c r="A440" s="4" t="s">
        <v>47</v>
      </c>
      <c r="B440" s="4" t="s">
        <v>1410</v>
      </c>
      <c r="C440" s="4" t="s">
        <v>2403</v>
      </c>
      <c r="D440" s="4" t="s">
        <v>2415</v>
      </c>
      <c r="E440" s="5">
        <v>45714</v>
      </c>
      <c r="F440" s="5">
        <v>45714</v>
      </c>
      <c r="G440" s="4" t="s">
        <v>1971</v>
      </c>
      <c r="H440" s="4" t="s">
        <v>679</v>
      </c>
      <c r="I440" s="4" t="s">
        <v>2410</v>
      </c>
      <c r="J440" s="4" t="s">
        <v>1411</v>
      </c>
      <c r="K440" s="4" t="s">
        <v>2406</v>
      </c>
      <c r="L440" s="4" t="s">
        <v>2407</v>
      </c>
      <c r="M440" s="12">
        <v>-110000</v>
      </c>
      <c r="N440" s="4" t="s">
        <v>48</v>
      </c>
      <c r="O440" s="12">
        <v>-110000</v>
      </c>
      <c r="P440" s="4" t="s">
        <v>48</v>
      </c>
      <c r="Q440" s="4" t="s">
        <v>683</v>
      </c>
      <c r="R440" s="4" t="s">
        <v>56</v>
      </c>
      <c r="X440" s="4" t="s">
        <v>57</v>
      </c>
      <c r="Z440" s="4" t="s">
        <v>57</v>
      </c>
      <c r="AA440" s="4" t="s">
        <v>2424</v>
      </c>
      <c r="AD440" s="4" t="s">
        <v>676</v>
      </c>
      <c r="AG440" s="5"/>
      <c r="AH440" s="4" t="s">
        <v>2408</v>
      </c>
      <c r="AJ440" s="4" t="s">
        <v>55</v>
      </c>
      <c r="AK440" s="117">
        <f>IF(N440="NTD",1,VLOOKUP(X440,'8.匯率'!O:Q,2,FALSE))</f>
        <v>1</v>
      </c>
      <c r="AL440" s="204">
        <f t="shared" si="6"/>
        <v>-110000</v>
      </c>
      <c r="AM440" s="117" t="str">
        <f>VLOOKUP(AJ440,'關係企業(人)'!A:C,3,FALSE)</f>
        <v>緯穎科技服務股份有限公司</v>
      </c>
    </row>
    <row r="441" spans="1:39">
      <c r="A441" s="4" t="s">
        <v>47</v>
      </c>
      <c r="B441" s="4" t="s">
        <v>1412</v>
      </c>
      <c r="C441" s="4" t="s">
        <v>2403</v>
      </c>
      <c r="D441" s="4" t="s">
        <v>2415</v>
      </c>
      <c r="E441" s="5">
        <v>45714</v>
      </c>
      <c r="F441" s="5">
        <v>45714</v>
      </c>
      <c r="G441" s="4" t="s">
        <v>1972</v>
      </c>
      <c r="H441" s="4" t="s">
        <v>679</v>
      </c>
      <c r="I441" s="4" t="s">
        <v>2410</v>
      </c>
      <c r="J441" s="4" t="s">
        <v>1413</v>
      </c>
      <c r="K441" s="4" t="s">
        <v>2406</v>
      </c>
      <c r="L441" s="4" t="s">
        <v>2407</v>
      </c>
      <c r="M441" s="12">
        <v>-138000</v>
      </c>
      <c r="N441" s="4" t="s">
        <v>48</v>
      </c>
      <c r="O441" s="12">
        <v>-138000</v>
      </c>
      <c r="P441" s="4" t="s">
        <v>48</v>
      </c>
      <c r="Q441" s="4" t="s">
        <v>683</v>
      </c>
      <c r="R441" s="4" t="s">
        <v>56</v>
      </c>
      <c r="X441" s="4" t="s">
        <v>57</v>
      </c>
      <c r="Z441" s="4" t="s">
        <v>57</v>
      </c>
      <c r="AA441" s="4" t="s">
        <v>2424</v>
      </c>
      <c r="AD441" s="4" t="s">
        <v>676</v>
      </c>
      <c r="AG441" s="5"/>
      <c r="AH441" s="4" t="s">
        <v>2408</v>
      </c>
      <c r="AJ441" s="4" t="s">
        <v>55</v>
      </c>
      <c r="AK441" s="117">
        <f>IF(N441="NTD",1,VLOOKUP(X441,'8.匯率'!O:Q,2,FALSE))</f>
        <v>1</v>
      </c>
      <c r="AL441" s="204">
        <f t="shared" si="6"/>
        <v>-138000</v>
      </c>
      <c r="AM441" s="117" t="str">
        <f>VLOOKUP(AJ441,'關係企業(人)'!A:C,3,FALSE)</f>
        <v>緯穎科技服務股份有限公司</v>
      </c>
    </row>
    <row r="442" spans="1:39">
      <c r="A442" s="4" t="s">
        <v>47</v>
      </c>
      <c r="B442" s="4" t="s">
        <v>1414</v>
      </c>
      <c r="C442" s="4" t="s">
        <v>2403</v>
      </c>
      <c r="D442" s="4" t="s">
        <v>2415</v>
      </c>
      <c r="E442" s="5">
        <v>45714</v>
      </c>
      <c r="F442" s="5">
        <v>45714</v>
      </c>
      <c r="G442" s="4" t="s">
        <v>1987</v>
      </c>
      <c r="H442" s="4" t="s">
        <v>679</v>
      </c>
      <c r="I442" s="4" t="s">
        <v>2410</v>
      </c>
      <c r="J442" s="4" t="s">
        <v>1415</v>
      </c>
      <c r="K442" s="4" t="s">
        <v>2406</v>
      </c>
      <c r="L442" s="4" t="s">
        <v>2407</v>
      </c>
      <c r="M442" s="12">
        <v>-155000</v>
      </c>
      <c r="N442" s="4" t="s">
        <v>48</v>
      </c>
      <c r="O442" s="12">
        <v>-155000</v>
      </c>
      <c r="P442" s="4" t="s">
        <v>48</v>
      </c>
      <c r="Q442" s="4" t="s">
        <v>683</v>
      </c>
      <c r="R442" s="4" t="s">
        <v>56</v>
      </c>
      <c r="X442" s="4" t="s">
        <v>57</v>
      </c>
      <c r="Z442" s="4" t="s">
        <v>57</v>
      </c>
      <c r="AA442" s="4" t="s">
        <v>2424</v>
      </c>
      <c r="AD442" s="4" t="s">
        <v>676</v>
      </c>
      <c r="AG442" s="5"/>
      <c r="AH442" s="4" t="s">
        <v>2408</v>
      </c>
      <c r="AJ442" s="4" t="s">
        <v>55</v>
      </c>
      <c r="AK442" s="117">
        <f>IF(N442="NTD",1,VLOOKUP(X442,'8.匯率'!O:Q,2,FALSE))</f>
        <v>1</v>
      </c>
      <c r="AL442" s="204">
        <f t="shared" si="6"/>
        <v>-155000</v>
      </c>
      <c r="AM442" s="117" t="str">
        <f>VLOOKUP(AJ442,'關係企業(人)'!A:C,3,FALSE)</f>
        <v>緯穎科技服務股份有限公司</v>
      </c>
    </row>
    <row r="443" spans="1:39">
      <c r="A443" s="4" t="s">
        <v>47</v>
      </c>
      <c r="B443" s="4" t="s">
        <v>1416</v>
      </c>
      <c r="C443" s="4" t="s">
        <v>2403</v>
      </c>
      <c r="D443" s="4" t="s">
        <v>2415</v>
      </c>
      <c r="E443" s="5">
        <v>45714</v>
      </c>
      <c r="F443" s="5">
        <v>45714</v>
      </c>
      <c r="G443" s="4" t="s">
        <v>1988</v>
      </c>
      <c r="H443" s="4" t="s">
        <v>679</v>
      </c>
      <c r="I443" s="4" t="s">
        <v>2410</v>
      </c>
      <c r="J443" s="4" t="s">
        <v>1417</v>
      </c>
      <c r="K443" s="4" t="s">
        <v>2406</v>
      </c>
      <c r="L443" s="4" t="s">
        <v>2407</v>
      </c>
      <c r="M443" s="12">
        <v>-123469</v>
      </c>
      <c r="N443" s="4" t="s">
        <v>48</v>
      </c>
      <c r="O443" s="12">
        <v>-123469</v>
      </c>
      <c r="P443" s="4" t="s">
        <v>48</v>
      </c>
      <c r="Q443" s="4" t="s">
        <v>683</v>
      </c>
      <c r="R443" s="4" t="s">
        <v>56</v>
      </c>
      <c r="X443" s="4" t="s">
        <v>57</v>
      </c>
      <c r="Z443" s="4" t="s">
        <v>57</v>
      </c>
      <c r="AA443" s="4" t="s">
        <v>2424</v>
      </c>
      <c r="AD443" s="4" t="s">
        <v>676</v>
      </c>
      <c r="AG443" s="5"/>
      <c r="AH443" s="4" t="s">
        <v>2408</v>
      </c>
      <c r="AJ443" s="4" t="s">
        <v>55</v>
      </c>
      <c r="AK443" s="117">
        <f>IF(N443="NTD",1,VLOOKUP(X443,'8.匯率'!O:Q,2,FALSE))</f>
        <v>1</v>
      </c>
      <c r="AL443" s="204">
        <f t="shared" si="6"/>
        <v>-123469</v>
      </c>
      <c r="AM443" s="117" t="str">
        <f>VLOOKUP(AJ443,'關係企業(人)'!A:C,3,FALSE)</f>
        <v>緯穎科技服務股份有限公司</v>
      </c>
    </row>
    <row r="444" spans="1:39">
      <c r="A444" s="4" t="s">
        <v>47</v>
      </c>
      <c r="B444" s="4" t="s">
        <v>1418</v>
      </c>
      <c r="C444" s="4" t="s">
        <v>2403</v>
      </c>
      <c r="D444" s="4" t="s">
        <v>2415</v>
      </c>
      <c r="E444" s="5">
        <v>45714</v>
      </c>
      <c r="F444" s="5">
        <v>45714</v>
      </c>
      <c r="G444" s="4" t="s">
        <v>1989</v>
      </c>
      <c r="H444" s="4" t="s">
        <v>679</v>
      </c>
      <c r="I444" s="4" t="s">
        <v>2410</v>
      </c>
      <c r="J444" s="4" t="s">
        <v>1419</v>
      </c>
      <c r="K444" s="4" t="s">
        <v>2406</v>
      </c>
      <c r="L444" s="4" t="s">
        <v>2407</v>
      </c>
      <c r="M444" s="12">
        <v>-94730</v>
      </c>
      <c r="N444" s="4" t="s">
        <v>48</v>
      </c>
      <c r="O444" s="12">
        <v>-94730</v>
      </c>
      <c r="P444" s="4" t="s">
        <v>48</v>
      </c>
      <c r="Q444" s="4" t="s">
        <v>683</v>
      </c>
      <c r="R444" s="4" t="s">
        <v>56</v>
      </c>
      <c r="X444" s="4" t="s">
        <v>57</v>
      </c>
      <c r="Z444" s="4" t="s">
        <v>57</v>
      </c>
      <c r="AA444" s="4" t="s">
        <v>2424</v>
      </c>
      <c r="AD444" s="4" t="s">
        <v>676</v>
      </c>
      <c r="AG444" s="5"/>
      <c r="AH444" s="4" t="s">
        <v>2408</v>
      </c>
      <c r="AJ444" s="4" t="s">
        <v>55</v>
      </c>
      <c r="AK444" s="117">
        <f>IF(N444="NTD",1,VLOOKUP(X444,'8.匯率'!O:Q,2,FALSE))</f>
        <v>1</v>
      </c>
      <c r="AL444" s="204">
        <f t="shared" si="6"/>
        <v>-94730</v>
      </c>
      <c r="AM444" s="117" t="str">
        <f>VLOOKUP(AJ444,'關係企業(人)'!A:C,3,FALSE)</f>
        <v>緯穎科技服務股份有限公司</v>
      </c>
    </row>
    <row r="445" spans="1:39">
      <c r="A445" s="4" t="s">
        <v>47</v>
      </c>
      <c r="B445" s="4" t="s">
        <v>1260</v>
      </c>
      <c r="C445" s="4" t="s">
        <v>2403</v>
      </c>
      <c r="D445" s="4" t="s">
        <v>2415</v>
      </c>
      <c r="E445" s="5">
        <v>45714</v>
      </c>
      <c r="F445" s="5">
        <v>45714</v>
      </c>
      <c r="G445" s="4" t="s">
        <v>1936</v>
      </c>
      <c r="H445" s="4" t="s">
        <v>679</v>
      </c>
      <c r="I445" s="4" t="s">
        <v>2410</v>
      </c>
      <c r="J445" s="4" t="s">
        <v>1261</v>
      </c>
      <c r="K445" s="4" t="s">
        <v>2406</v>
      </c>
      <c r="L445" s="4" t="s">
        <v>2407</v>
      </c>
      <c r="M445" s="12">
        <v>-98417</v>
      </c>
      <c r="N445" s="4" t="s">
        <v>48</v>
      </c>
      <c r="O445" s="12">
        <v>-98417</v>
      </c>
      <c r="P445" s="4" t="s">
        <v>48</v>
      </c>
      <c r="Q445" s="4" t="s">
        <v>681</v>
      </c>
      <c r="R445" s="4" t="s">
        <v>54</v>
      </c>
      <c r="X445" s="4" t="s">
        <v>50</v>
      </c>
      <c r="Z445" s="4" t="s">
        <v>50</v>
      </c>
      <c r="AA445" s="4" t="s">
        <v>2419</v>
      </c>
      <c r="AD445" s="4" t="s">
        <v>676</v>
      </c>
      <c r="AG445" s="5"/>
      <c r="AH445" s="4" t="s">
        <v>2408</v>
      </c>
      <c r="AJ445" s="4" t="s">
        <v>38</v>
      </c>
      <c r="AK445" s="117">
        <f>IF(N445="NTD",1,VLOOKUP(X445,'8.匯率'!O:Q,2,FALSE))</f>
        <v>1</v>
      </c>
      <c r="AL445" s="204">
        <f t="shared" si="6"/>
        <v>-98417</v>
      </c>
      <c r="AM445" s="117" t="str">
        <f>VLOOKUP(AJ445,'關係企業(人)'!A:C,3,FALSE)</f>
        <v>緯創資通股份有限公司</v>
      </c>
    </row>
    <row r="446" spans="1:39">
      <c r="A446" s="4" t="s">
        <v>47</v>
      </c>
      <c r="B446" s="4" t="s">
        <v>1262</v>
      </c>
      <c r="C446" s="4" t="s">
        <v>2403</v>
      </c>
      <c r="D446" s="4" t="s">
        <v>2415</v>
      </c>
      <c r="E446" s="5">
        <v>45714</v>
      </c>
      <c r="F446" s="5">
        <v>45714</v>
      </c>
      <c r="G446" s="4" t="s">
        <v>1937</v>
      </c>
      <c r="H446" s="4" t="s">
        <v>679</v>
      </c>
      <c r="I446" s="4" t="s">
        <v>2410</v>
      </c>
      <c r="J446" s="4" t="s">
        <v>1263</v>
      </c>
      <c r="K446" s="4" t="s">
        <v>2406</v>
      </c>
      <c r="L446" s="4" t="s">
        <v>2407</v>
      </c>
      <c r="M446" s="12">
        <v>-90000</v>
      </c>
      <c r="N446" s="4" t="s">
        <v>48</v>
      </c>
      <c r="O446" s="12">
        <v>-90000</v>
      </c>
      <c r="P446" s="4" t="s">
        <v>48</v>
      </c>
      <c r="Q446" s="4" t="s">
        <v>681</v>
      </c>
      <c r="R446" s="4" t="s">
        <v>54</v>
      </c>
      <c r="X446" s="4" t="s">
        <v>50</v>
      </c>
      <c r="Z446" s="4" t="s">
        <v>50</v>
      </c>
      <c r="AA446" s="4" t="s">
        <v>2419</v>
      </c>
      <c r="AD446" s="4" t="s">
        <v>676</v>
      </c>
      <c r="AG446" s="5"/>
      <c r="AH446" s="4" t="s">
        <v>2408</v>
      </c>
      <c r="AJ446" s="4" t="s">
        <v>38</v>
      </c>
      <c r="AK446" s="117">
        <f>IF(N446="NTD",1,VLOOKUP(X446,'8.匯率'!O:Q,2,FALSE))</f>
        <v>1</v>
      </c>
      <c r="AL446" s="204">
        <f t="shared" si="6"/>
        <v>-90000</v>
      </c>
      <c r="AM446" s="117" t="str">
        <f>VLOOKUP(AJ446,'關係企業(人)'!A:C,3,FALSE)</f>
        <v>緯創資通股份有限公司</v>
      </c>
    </row>
    <row r="447" spans="1:39">
      <c r="A447" s="4" t="s">
        <v>47</v>
      </c>
      <c r="B447" s="4" t="s">
        <v>1264</v>
      </c>
      <c r="C447" s="4" t="s">
        <v>2403</v>
      </c>
      <c r="D447" s="4" t="s">
        <v>2415</v>
      </c>
      <c r="E447" s="5">
        <v>45714</v>
      </c>
      <c r="F447" s="5">
        <v>45714</v>
      </c>
      <c r="G447" s="4" t="s">
        <v>1901</v>
      </c>
      <c r="H447" s="4" t="s">
        <v>679</v>
      </c>
      <c r="I447" s="4" t="s">
        <v>2410</v>
      </c>
      <c r="J447" s="4" t="s">
        <v>1265</v>
      </c>
      <c r="K447" s="4" t="s">
        <v>2406</v>
      </c>
      <c r="L447" s="4" t="s">
        <v>2407</v>
      </c>
      <c r="M447" s="12">
        <v>-58098</v>
      </c>
      <c r="N447" s="4" t="s">
        <v>48</v>
      </c>
      <c r="O447" s="12">
        <v>-58098</v>
      </c>
      <c r="P447" s="4" t="s">
        <v>48</v>
      </c>
      <c r="Q447" s="4" t="s">
        <v>681</v>
      </c>
      <c r="R447" s="4" t="s">
        <v>54</v>
      </c>
      <c r="X447" s="4" t="s">
        <v>50</v>
      </c>
      <c r="Z447" s="4" t="s">
        <v>50</v>
      </c>
      <c r="AA447" s="4" t="s">
        <v>2419</v>
      </c>
      <c r="AD447" s="4" t="s">
        <v>676</v>
      </c>
      <c r="AG447" s="5"/>
      <c r="AH447" s="4" t="s">
        <v>2408</v>
      </c>
      <c r="AJ447" s="4" t="s">
        <v>38</v>
      </c>
      <c r="AK447" s="117">
        <f>IF(N447="NTD",1,VLOOKUP(X447,'8.匯率'!O:Q,2,FALSE))</f>
        <v>1</v>
      </c>
      <c r="AL447" s="204">
        <f t="shared" si="6"/>
        <v>-58098</v>
      </c>
      <c r="AM447" s="117" t="str">
        <f>VLOOKUP(AJ447,'關係企業(人)'!A:C,3,FALSE)</f>
        <v>緯創資通股份有限公司</v>
      </c>
    </row>
    <row r="448" spans="1:39">
      <c r="A448" s="4" t="s">
        <v>47</v>
      </c>
      <c r="B448" s="4" t="s">
        <v>1266</v>
      </c>
      <c r="C448" s="4" t="s">
        <v>2403</v>
      </c>
      <c r="D448" s="4" t="s">
        <v>2415</v>
      </c>
      <c r="E448" s="5">
        <v>45714</v>
      </c>
      <c r="F448" s="5">
        <v>45714</v>
      </c>
      <c r="G448" s="4" t="s">
        <v>1938</v>
      </c>
      <c r="H448" s="4" t="s">
        <v>679</v>
      </c>
      <c r="I448" s="4" t="s">
        <v>2410</v>
      </c>
      <c r="J448" s="4" t="s">
        <v>1267</v>
      </c>
      <c r="K448" s="4" t="s">
        <v>2406</v>
      </c>
      <c r="L448" s="4" t="s">
        <v>2407</v>
      </c>
      <c r="M448" s="12">
        <v>-90000</v>
      </c>
      <c r="N448" s="4" t="s">
        <v>48</v>
      </c>
      <c r="O448" s="12">
        <v>-90000</v>
      </c>
      <c r="P448" s="4" t="s">
        <v>48</v>
      </c>
      <c r="Q448" s="4" t="s">
        <v>681</v>
      </c>
      <c r="R448" s="4" t="s">
        <v>54</v>
      </c>
      <c r="X448" s="4" t="s">
        <v>50</v>
      </c>
      <c r="Z448" s="4" t="s">
        <v>50</v>
      </c>
      <c r="AA448" s="4" t="s">
        <v>2419</v>
      </c>
      <c r="AD448" s="4" t="s">
        <v>676</v>
      </c>
      <c r="AG448" s="5"/>
      <c r="AH448" s="4" t="s">
        <v>2408</v>
      </c>
      <c r="AJ448" s="4" t="s">
        <v>38</v>
      </c>
      <c r="AK448" s="117">
        <f>IF(N448="NTD",1,VLOOKUP(X448,'8.匯率'!O:Q,2,FALSE))</f>
        <v>1</v>
      </c>
      <c r="AL448" s="204">
        <f t="shared" si="6"/>
        <v>-90000</v>
      </c>
      <c r="AM448" s="117" t="str">
        <f>VLOOKUP(AJ448,'關係企業(人)'!A:C,3,FALSE)</f>
        <v>緯創資通股份有限公司</v>
      </c>
    </row>
    <row r="449" spans="1:39">
      <c r="A449" s="4" t="s">
        <v>47</v>
      </c>
      <c r="B449" s="4" t="s">
        <v>1300</v>
      </c>
      <c r="C449" s="4" t="s">
        <v>2403</v>
      </c>
      <c r="D449" s="4" t="s">
        <v>2415</v>
      </c>
      <c r="E449" s="5">
        <v>45714</v>
      </c>
      <c r="F449" s="5">
        <v>45714</v>
      </c>
      <c r="G449" s="4" t="s">
        <v>1939</v>
      </c>
      <c r="H449" s="4" t="s">
        <v>679</v>
      </c>
      <c r="I449" s="4" t="s">
        <v>2410</v>
      </c>
      <c r="J449" s="4" t="s">
        <v>1301</v>
      </c>
      <c r="K449" s="4" t="s">
        <v>2406</v>
      </c>
      <c r="L449" s="4" t="s">
        <v>2407</v>
      </c>
      <c r="M449" s="12">
        <v>-110000</v>
      </c>
      <c r="N449" s="4" t="s">
        <v>48</v>
      </c>
      <c r="O449" s="12">
        <v>-110000</v>
      </c>
      <c r="P449" s="4" t="s">
        <v>48</v>
      </c>
      <c r="Q449" s="4" t="s">
        <v>682</v>
      </c>
      <c r="R449" s="4" t="s">
        <v>53</v>
      </c>
      <c r="X449" s="4" t="s">
        <v>50</v>
      </c>
      <c r="Z449" s="4" t="s">
        <v>50</v>
      </c>
      <c r="AA449" s="4" t="s">
        <v>2419</v>
      </c>
      <c r="AD449" s="4" t="s">
        <v>676</v>
      </c>
      <c r="AG449" s="5"/>
      <c r="AH449" s="4" t="s">
        <v>2408</v>
      </c>
      <c r="AJ449" s="4" t="s">
        <v>38</v>
      </c>
      <c r="AK449" s="117">
        <f>IF(N449="NTD",1,VLOOKUP(X449,'8.匯率'!O:Q,2,FALSE))</f>
        <v>1</v>
      </c>
      <c r="AL449" s="204">
        <f t="shared" si="6"/>
        <v>-110000</v>
      </c>
      <c r="AM449" s="117" t="str">
        <f>VLOOKUP(AJ449,'關係企業(人)'!A:C,3,FALSE)</f>
        <v>緯創資通股份有限公司</v>
      </c>
    </row>
    <row r="450" spans="1:39">
      <c r="A450" s="4" t="s">
        <v>47</v>
      </c>
      <c r="B450" s="4" t="s">
        <v>1302</v>
      </c>
      <c r="C450" s="4" t="s">
        <v>2403</v>
      </c>
      <c r="D450" s="4" t="s">
        <v>2415</v>
      </c>
      <c r="E450" s="5">
        <v>45714</v>
      </c>
      <c r="F450" s="5">
        <v>45714</v>
      </c>
      <c r="G450" s="4" t="s">
        <v>1902</v>
      </c>
      <c r="H450" s="4" t="s">
        <v>679</v>
      </c>
      <c r="I450" s="4" t="s">
        <v>2410</v>
      </c>
      <c r="J450" s="4" t="s">
        <v>1303</v>
      </c>
      <c r="K450" s="4" t="s">
        <v>2406</v>
      </c>
      <c r="L450" s="4" t="s">
        <v>2407</v>
      </c>
      <c r="M450" s="12">
        <v>-138000</v>
      </c>
      <c r="N450" s="4" t="s">
        <v>48</v>
      </c>
      <c r="O450" s="12">
        <v>-138000</v>
      </c>
      <c r="P450" s="4" t="s">
        <v>48</v>
      </c>
      <c r="Q450" s="4" t="s">
        <v>682</v>
      </c>
      <c r="R450" s="4" t="s">
        <v>53</v>
      </c>
      <c r="X450" s="4" t="s">
        <v>50</v>
      </c>
      <c r="Z450" s="4" t="s">
        <v>50</v>
      </c>
      <c r="AA450" s="4" t="s">
        <v>2419</v>
      </c>
      <c r="AD450" s="4" t="s">
        <v>676</v>
      </c>
      <c r="AG450" s="5"/>
      <c r="AH450" s="4" t="s">
        <v>2408</v>
      </c>
      <c r="AJ450" s="4" t="s">
        <v>38</v>
      </c>
      <c r="AK450" s="117">
        <f>IF(N450="NTD",1,VLOOKUP(X450,'8.匯率'!O:Q,2,FALSE))</f>
        <v>1</v>
      </c>
      <c r="AL450" s="204">
        <f t="shared" si="6"/>
        <v>-138000</v>
      </c>
      <c r="AM450" s="117" t="str">
        <f>VLOOKUP(AJ450,'關係企業(人)'!A:C,3,FALSE)</f>
        <v>緯創資通股份有限公司</v>
      </c>
    </row>
    <row r="451" spans="1:39">
      <c r="A451" s="4" t="s">
        <v>47</v>
      </c>
      <c r="B451" s="4" t="s">
        <v>1304</v>
      </c>
      <c r="C451" s="4" t="s">
        <v>2403</v>
      </c>
      <c r="D451" s="4" t="s">
        <v>2415</v>
      </c>
      <c r="E451" s="5">
        <v>45714</v>
      </c>
      <c r="F451" s="5">
        <v>45714</v>
      </c>
      <c r="G451" s="4" t="s">
        <v>1903</v>
      </c>
      <c r="H451" s="4" t="s">
        <v>679</v>
      </c>
      <c r="I451" s="4" t="s">
        <v>2410</v>
      </c>
      <c r="J451" s="4" t="s">
        <v>1305</v>
      </c>
      <c r="K451" s="4" t="s">
        <v>2406</v>
      </c>
      <c r="L451" s="4" t="s">
        <v>2407</v>
      </c>
      <c r="M451" s="12">
        <v>-138000</v>
      </c>
      <c r="N451" s="4" t="s">
        <v>48</v>
      </c>
      <c r="O451" s="12">
        <v>-138000</v>
      </c>
      <c r="P451" s="4" t="s">
        <v>48</v>
      </c>
      <c r="Q451" s="4" t="s">
        <v>682</v>
      </c>
      <c r="R451" s="4" t="s">
        <v>53</v>
      </c>
      <c r="X451" s="4" t="s">
        <v>50</v>
      </c>
      <c r="Z451" s="4" t="s">
        <v>50</v>
      </c>
      <c r="AA451" s="4" t="s">
        <v>2419</v>
      </c>
      <c r="AD451" s="4" t="s">
        <v>676</v>
      </c>
      <c r="AG451" s="5"/>
      <c r="AH451" s="4" t="s">
        <v>2408</v>
      </c>
      <c r="AJ451" s="4" t="s">
        <v>38</v>
      </c>
      <c r="AK451" s="117">
        <f>IF(N451="NTD",1,VLOOKUP(X451,'8.匯率'!O:Q,2,FALSE))</f>
        <v>1</v>
      </c>
      <c r="AL451" s="204">
        <f t="shared" ref="AL451:AL514" si="7">M451*AK451</f>
        <v>-138000</v>
      </c>
      <c r="AM451" s="117" t="str">
        <f>VLOOKUP(AJ451,'關係企業(人)'!A:C,3,FALSE)</f>
        <v>緯創資通股份有限公司</v>
      </c>
    </row>
    <row r="452" spans="1:39">
      <c r="A452" s="4" t="s">
        <v>47</v>
      </c>
      <c r="B452" s="4" t="s">
        <v>1306</v>
      </c>
      <c r="C452" s="4" t="s">
        <v>2403</v>
      </c>
      <c r="D452" s="4" t="s">
        <v>2415</v>
      </c>
      <c r="E452" s="5">
        <v>45714</v>
      </c>
      <c r="F452" s="5">
        <v>45714</v>
      </c>
      <c r="G452" s="4" t="s">
        <v>1904</v>
      </c>
      <c r="H452" s="4" t="s">
        <v>679</v>
      </c>
      <c r="I452" s="4" t="s">
        <v>2410</v>
      </c>
      <c r="J452" s="4" t="s">
        <v>1307</v>
      </c>
      <c r="K452" s="4" t="s">
        <v>2406</v>
      </c>
      <c r="L452" s="4" t="s">
        <v>2407</v>
      </c>
      <c r="M452" s="12">
        <v>-136178</v>
      </c>
      <c r="N452" s="4" t="s">
        <v>48</v>
      </c>
      <c r="O452" s="12">
        <v>-136178</v>
      </c>
      <c r="P452" s="4" t="s">
        <v>48</v>
      </c>
      <c r="Q452" s="4" t="s">
        <v>682</v>
      </c>
      <c r="R452" s="4" t="s">
        <v>53</v>
      </c>
      <c r="X452" s="4" t="s">
        <v>50</v>
      </c>
      <c r="Z452" s="4" t="s">
        <v>50</v>
      </c>
      <c r="AA452" s="4" t="s">
        <v>2419</v>
      </c>
      <c r="AD452" s="4" t="s">
        <v>676</v>
      </c>
      <c r="AG452" s="5"/>
      <c r="AH452" s="4" t="s">
        <v>2408</v>
      </c>
      <c r="AJ452" s="4" t="s">
        <v>38</v>
      </c>
      <c r="AK452" s="117">
        <f>IF(N452="NTD",1,VLOOKUP(X452,'8.匯率'!O:Q,2,FALSE))</f>
        <v>1</v>
      </c>
      <c r="AL452" s="204">
        <f t="shared" si="7"/>
        <v>-136178</v>
      </c>
      <c r="AM452" s="117" t="str">
        <f>VLOOKUP(AJ452,'關係企業(人)'!A:C,3,FALSE)</f>
        <v>緯創資通股份有限公司</v>
      </c>
    </row>
    <row r="453" spans="1:39">
      <c r="A453" s="4" t="s">
        <v>47</v>
      </c>
      <c r="B453" s="4" t="s">
        <v>1308</v>
      </c>
      <c r="C453" s="4" t="s">
        <v>2403</v>
      </c>
      <c r="D453" s="4" t="s">
        <v>2415</v>
      </c>
      <c r="E453" s="5">
        <v>45714</v>
      </c>
      <c r="F453" s="5">
        <v>45714</v>
      </c>
      <c r="G453" s="4" t="s">
        <v>1905</v>
      </c>
      <c r="H453" s="4" t="s">
        <v>679</v>
      </c>
      <c r="I453" s="4" t="s">
        <v>2410</v>
      </c>
      <c r="J453" s="4" t="s">
        <v>1309</v>
      </c>
      <c r="K453" s="4" t="s">
        <v>2406</v>
      </c>
      <c r="L453" s="4" t="s">
        <v>2407</v>
      </c>
      <c r="M453" s="12">
        <v>-110000</v>
      </c>
      <c r="N453" s="4" t="s">
        <v>48</v>
      </c>
      <c r="O453" s="12">
        <v>-110000</v>
      </c>
      <c r="P453" s="4" t="s">
        <v>48</v>
      </c>
      <c r="Q453" s="4" t="s">
        <v>682</v>
      </c>
      <c r="R453" s="4" t="s">
        <v>53</v>
      </c>
      <c r="X453" s="4" t="s">
        <v>50</v>
      </c>
      <c r="Z453" s="4" t="s">
        <v>50</v>
      </c>
      <c r="AA453" s="4" t="s">
        <v>2419</v>
      </c>
      <c r="AD453" s="4" t="s">
        <v>676</v>
      </c>
      <c r="AG453" s="5"/>
      <c r="AH453" s="4" t="s">
        <v>2408</v>
      </c>
      <c r="AJ453" s="4" t="s">
        <v>38</v>
      </c>
      <c r="AK453" s="117">
        <f>IF(N453="NTD",1,VLOOKUP(X453,'8.匯率'!O:Q,2,FALSE))</f>
        <v>1</v>
      </c>
      <c r="AL453" s="204">
        <f t="shared" si="7"/>
        <v>-110000</v>
      </c>
      <c r="AM453" s="117" t="str">
        <f>VLOOKUP(AJ453,'關係企業(人)'!A:C,3,FALSE)</f>
        <v>緯創資通股份有限公司</v>
      </c>
    </row>
    <row r="454" spans="1:39">
      <c r="A454" s="4" t="s">
        <v>47</v>
      </c>
      <c r="B454" s="4" t="s">
        <v>1310</v>
      </c>
      <c r="C454" s="4" t="s">
        <v>2403</v>
      </c>
      <c r="D454" s="4" t="s">
        <v>2415</v>
      </c>
      <c r="E454" s="5">
        <v>45714</v>
      </c>
      <c r="F454" s="5">
        <v>45714</v>
      </c>
      <c r="G454" s="4" t="s">
        <v>1906</v>
      </c>
      <c r="H454" s="4" t="s">
        <v>679</v>
      </c>
      <c r="I454" s="4" t="s">
        <v>2410</v>
      </c>
      <c r="J454" s="4" t="s">
        <v>1311</v>
      </c>
      <c r="K454" s="4" t="s">
        <v>2406</v>
      </c>
      <c r="L454" s="4" t="s">
        <v>2407</v>
      </c>
      <c r="M454" s="12">
        <v>-123482</v>
      </c>
      <c r="N454" s="4" t="s">
        <v>48</v>
      </c>
      <c r="O454" s="12">
        <v>-123482</v>
      </c>
      <c r="P454" s="4" t="s">
        <v>48</v>
      </c>
      <c r="Q454" s="4" t="s">
        <v>682</v>
      </c>
      <c r="R454" s="4" t="s">
        <v>53</v>
      </c>
      <c r="X454" s="4" t="s">
        <v>50</v>
      </c>
      <c r="Z454" s="4" t="s">
        <v>50</v>
      </c>
      <c r="AA454" s="4" t="s">
        <v>2419</v>
      </c>
      <c r="AD454" s="4" t="s">
        <v>676</v>
      </c>
      <c r="AG454" s="5"/>
      <c r="AH454" s="4" t="s">
        <v>2408</v>
      </c>
      <c r="AJ454" s="4" t="s">
        <v>38</v>
      </c>
      <c r="AK454" s="117">
        <f>IF(N454="NTD",1,VLOOKUP(X454,'8.匯率'!O:Q,2,FALSE))</f>
        <v>1</v>
      </c>
      <c r="AL454" s="204">
        <f t="shared" si="7"/>
        <v>-123482</v>
      </c>
      <c r="AM454" s="117" t="str">
        <f>VLOOKUP(AJ454,'關係企業(人)'!A:C,3,FALSE)</f>
        <v>緯創資通股份有限公司</v>
      </c>
    </row>
    <row r="455" spans="1:39">
      <c r="A455" s="4" t="s">
        <v>47</v>
      </c>
      <c r="B455" s="4" t="s">
        <v>1312</v>
      </c>
      <c r="C455" s="4" t="s">
        <v>2403</v>
      </c>
      <c r="D455" s="4" t="s">
        <v>2415</v>
      </c>
      <c r="E455" s="5">
        <v>45714</v>
      </c>
      <c r="F455" s="5">
        <v>45714</v>
      </c>
      <c r="G455" s="4" t="s">
        <v>1907</v>
      </c>
      <c r="H455" s="4" t="s">
        <v>679</v>
      </c>
      <c r="I455" s="4" t="s">
        <v>2410</v>
      </c>
      <c r="J455" s="4" t="s">
        <v>1313</v>
      </c>
      <c r="K455" s="4" t="s">
        <v>2406</v>
      </c>
      <c r="L455" s="4" t="s">
        <v>2407</v>
      </c>
      <c r="M455" s="12">
        <v>-127112</v>
      </c>
      <c r="N455" s="4" t="s">
        <v>48</v>
      </c>
      <c r="O455" s="12">
        <v>-127112</v>
      </c>
      <c r="P455" s="4" t="s">
        <v>48</v>
      </c>
      <c r="Q455" s="4" t="s">
        <v>682</v>
      </c>
      <c r="R455" s="4" t="s">
        <v>53</v>
      </c>
      <c r="X455" s="4" t="s">
        <v>50</v>
      </c>
      <c r="Z455" s="4" t="s">
        <v>50</v>
      </c>
      <c r="AA455" s="4" t="s">
        <v>2419</v>
      </c>
      <c r="AD455" s="4" t="s">
        <v>676</v>
      </c>
      <c r="AG455" s="5"/>
      <c r="AH455" s="4" t="s">
        <v>2408</v>
      </c>
      <c r="AJ455" s="4" t="s">
        <v>38</v>
      </c>
      <c r="AK455" s="117">
        <f>IF(N455="NTD",1,VLOOKUP(X455,'8.匯率'!O:Q,2,FALSE))</f>
        <v>1</v>
      </c>
      <c r="AL455" s="204">
        <f t="shared" si="7"/>
        <v>-127112</v>
      </c>
      <c r="AM455" s="117" t="str">
        <f>VLOOKUP(AJ455,'關係企業(人)'!A:C,3,FALSE)</f>
        <v>緯創資通股份有限公司</v>
      </c>
    </row>
    <row r="456" spans="1:39">
      <c r="A456" s="4" t="s">
        <v>47</v>
      </c>
      <c r="B456" s="4" t="s">
        <v>1314</v>
      </c>
      <c r="C456" s="4" t="s">
        <v>2403</v>
      </c>
      <c r="D456" s="4" t="s">
        <v>2415</v>
      </c>
      <c r="E456" s="5">
        <v>45714</v>
      </c>
      <c r="F456" s="5">
        <v>45714</v>
      </c>
      <c r="G456" s="4" t="s">
        <v>1908</v>
      </c>
      <c r="H456" s="4" t="s">
        <v>679</v>
      </c>
      <c r="I456" s="4" t="s">
        <v>2410</v>
      </c>
      <c r="J456" s="4" t="s">
        <v>1315</v>
      </c>
      <c r="K456" s="4" t="s">
        <v>2406</v>
      </c>
      <c r="L456" s="4" t="s">
        <v>2407</v>
      </c>
      <c r="M456" s="12">
        <v>-100000</v>
      </c>
      <c r="N456" s="4" t="s">
        <v>48</v>
      </c>
      <c r="O456" s="12">
        <v>-100000</v>
      </c>
      <c r="P456" s="4" t="s">
        <v>48</v>
      </c>
      <c r="Q456" s="4" t="s">
        <v>682</v>
      </c>
      <c r="R456" s="4" t="s">
        <v>53</v>
      </c>
      <c r="X456" s="4" t="s">
        <v>50</v>
      </c>
      <c r="Z456" s="4" t="s">
        <v>50</v>
      </c>
      <c r="AA456" s="4" t="s">
        <v>2419</v>
      </c>
      <c r="AD456" s="4" t="s">
        <v>676</v>
      </c>
      <c r="AG456" s="5"/>
      <c r="AH456" s="4" t="s">
        <v>2408</v>
      </c>
      <c r="AJ456" s="4" t="s">
        <v>38</v>
      </c>
      <c r="AK456" s="117">
        <f>IF(N456="NTD",1,VLOOKUP(X456,'8.匯率'!O:Q,2,FALSE))</f>
        <v>1</v>
      </c>
      <c r="AL456" s="204">
        <f t="shared" si="7"/>
        <v>-100000</v>
      </c>
      <c r="AM456" s="117" t="str">
        <f>VLOOKUP(AJ456,'關係企業(人)'!A:C,3,FALSE)</f>
        <v>緯創資通股份有限公司</v>
      </c>
    </row>
    <row r="457" spans="1:39">
      <c r="A457" s="4" t="s">
        <v>47</v>
      </c>
      <c r="B457" s="4" t="s">
        <v>1316</v>
      </c>
      <c r="C457" s="4" t="s">
        <v>2403</v>
      </c>
      <c r="D457" s="4" t="s">
        <v>2415</v>
      </c>
      <c r="E457" s="5">
        <v>45714</v>
      </c>
      <c r="F457" s="5">
        <v>45714</v>
      </c>
      <c r="G457" s="4" t="s">
        <v>1909</v>
      </c>
      <c r="H457" s="4" t="s">
        <v>679</v>
      </c>
      <c r="I457" s="4" t="s">
        <v>2410</v>
      </c>
      <c r="J457" s="4" t="s">
        <v>1317</v>
      </c>
      <c r="K457" s="4" t="s">
        <v>2406</v>
      </c>
      <c r="L457" s="4" t="s">
        <v>2407</v>
      </c>
      <c r="M457" s="12">
        <v>-106381</v>
      </c>
      <c r="N457" s="4" t="s">
        <v>48</v>
      </c>
      <c r="O457" s="12">
        <v>-106381</v>
      </c>
      <c r="P457" s="4" t="s">
        <v>48</v>
      </c>
      <c r="Q457" s="4" t="s">
        <v>682</v>
      </c>
      <c r="R457" s="4" t="s">
        <v>53</v>
      </c>
      <c r="X457" s="4" t="s">
        <v>50</v>
      </c>
      <c r="Z457" s="4" t="s">
        <v>50</v>
      </c>
      <c r="AA457" s="4" t="s">
        <v>2419</v>
      </c>
      <c r="AD457" s="4" t="s">
        <v>676</v>
      </c>
      <c r="AG457" s="5"/>
      <c r="AH457" s="4" t="s">
        <v>2408</v>
      </c>
      <c r="AJ457" s="4" t="s">
        <v>38</v>
      </c>
      <c r="AK457" s="117">
        <f>IF(N457="NTD",1,VLOOKUP(X457,'8.匯率'!O:Q,2,FALSE))</f>
        <v>1</v>
      </c>
      <c r="AL457" s="204">
        <f t="shared" si="7"/>
        <v>-106381</v>
      </c>
      <c r="AM457" s="117" t="str">
        <f>VLOOKUP(AJ457,'關係企業(人)'!A:C,3,FALSE)</f>
        <v>緯創資通股份有限公司</v>
      </c>
    </row>
    <row r="458" spans="1:39">
      <c r="A458" s="4" t="s">
        <v>47</v>
      </c>
      <c r="B458" s="4" t="s">
        <v>1318</v>
      </c>
      <c r="C458" s="4" t="s">
        <v>2403</v>
      </c>
      <c r="D458" s="4" t="s">
        <v>2415</v>
      </c>
      <c r="E458" s="5">
        <v>45714</v>
      </c>
      <c r="F458" s="5">
        <v>45714</v>
      </c>
      <c r="G458" s="4" t="s">
        <v>1910</v>
      </c>
      <c r="H458" s="4" t="s">
        <v>679</v>
      </c>
      <c r="I458" s="4" t="s">
        <v>2410</v>
      </c>
      <c r="J458" s="4" t="s">
        <v>1319</v>
      </c>
      <c r="K458" s="4" t="s">
        <v>2406</v>
      </c>
      <c r="L458" s="4" t="s">
        <v>2407</v>
      </c>
      <c r="M458" s="12">
        <v>-101678</v>
      </c>
      <c r="N458" s="4" t="s">
        <v>48</v>
      </c>
      <c r="O458" s="12">
        <v>-101678</v>
      </c>
      <c r="P458" s="4" t="s">
        <v>48</v>
      </c>
      <c r="Q458" s="4" t="s">
        <v>682</v>
      </c>
      <c r="R458" s="4" t="s">
        <v>53</v>
      </c>
      <c r="X458" s="4" t="s">
        <v>50</v>
      </c>
      <c r="Z458" s="4" t="s">
        <v>50</v>
      </c>
      <c r="AA458" s="4" t="s">
        <v>2419</v>
      </c>
      <c r="AD458" s="4" t="s">
        <v>676</v>
      </c>
      <c r="AG458" s="5"/>
      <c r="AH458" s="4" t="s">
        <v>2408</v>
      </c>
      <c r="AJ458" s="4" t="s">
        <v>38</v>
      </c>
      <c r="AK458" s="117">
        <f>IF(N458="NTD",1,VLOOKUP(X458,'8.匯率'!O:Q,2,FALSE))</f>
        <v>1</v>
      </c>
      <c r="AL458" s="204">
        <f t="shared" si="7"/>
        <v>-101678</v>
      </c>
      <c r="AM458" s="117" t="str">
        <f>VLOOKUP(AJ458,'關係企業(人)'!A:C,3,FALSE)</f>
        <v>緯創資通股份有限公司</v>
      </c>
    </row>
    <row r="459" spans="1:39">
      <c r="A459" s="4" t="s">
        <v>47</v>
      </c>
      <c r="B459" s="4" t="s">
        <v>1320</v>
      </c>
      <c r="C459" s="4" t="s">
        <v>2403</v>
      </c>
      <c r="D459" s="4" t="s">
        <v>2415</v>
      </c>
      <c r="E459" s="5">
        <v>45714</v>
      </c>
      <c r="F459" s="5">
        <v>45714</v>
      </c>
      <c r="G459" s="4" t="s">
        <v>1911</v>
      </c>
      <c r="H459" s="4" t="s">
        <v>679</v>
      </c>
      <c r="I459" s="4" t="s">
        <v>2410</v>
      </c>
      <c r="J459" s="4" t="s">
        <v>1321</v>
      </c>
      <c r="K459" s="4" t="s">
        <v>2406</v>
      </c>
      <c r="L459" s="4" t="s">
        <v>2407</v>
      </c>
      <c r="M459" s="12">
        <v>-126434</v>
      </c>
      <c r="N459" s="4" t="s">
        <v>48</v>
      </c>
      <c r="O459" s="12">
        <v>-126434</v>
      </c>
      <c r="P459" s="4" t="s">
        <v>48</v>
      </c>
      <c r="Q459" s="4" t="s">
        <v>682</v>
      </c>
      <c r="R459" s="4" t="s">
        <v>53</v>
      </c>
      <c r="X459" s="4" t="s">
        <v>50</v>
      </c>
      <c r="Z459" s="4" t="s">
        <v>50</v>
      </c>
      <c r="AA459" s="4" t="s">
        <v>2419</v>
      </c>
      <c r="AD459" s="4" t="s">
        <v>676</v>
      </c>
      <c r="AG459" s="5"/>
      <c r="AH459" s="4" t="s">
        <v>2408</v>
      </c>
      <c r="AJ459" s="4" t="s">
        <v>38</v>
      </c>
      <c r="AK459" s="117">
        <f>IF(N459="NTD",1,VLOOKUP(X459,'8.匯率'!O:Q,2,FALSE))</f>
        <v>1</v>
      </c>
      <c r="AL459" s="204">
        <f t="shared" si="7"/>
        <v>-126434</v>
      </c>
      <c r="AM459" s="117" t="str">
        <f>VLOOKUP(AJ459,'關係企業(人)'!A:C,3,FALSE)</f>
        <v>緯創資通股份有限公司</v>
      </c>
    </row>
    <row r="460" spans="1:39">
      <c r="A460" s="4" t="s">
        <v>47</v>
      </c>
      <c r="B460" s="4" t="s">
        <v>1322</v>
      </c>
      <c r="C460" s="4" t="s">
        <v>2403</v>
      </c>
      <c r="D460" s="4" t="s">
        <v>2415</v>
      </c>
      <c r="E460" s="5">
        <v>45714</v>
      </c>
      <c r="F460" s="5">
        <v>45714</v>
      </c>
      <c r="G460" s="4" t="s">
        <v>1912</v>
      </c>
      <c r="H460" s="4" t="s">
        <v>679</v>
      </c>
      <c r="I460" s="4" t="s">
        <v>2410</v>
      </c>
      <c r="J460" s="4" t="s">
        <v>1323</v>
      </c>
      <c r="K460" s="4" t="s">
        <v>2406</v>
      </c>
      <c r="L460" s="4" t="s">
        <v>2407</v>
      </c>
      <c r="M460" s="12">
        <v>-93420</v>
      </c>
      <c r="N460" s="4" t="s">
        <v>48</v>
      </c>
      <c r="O460" s="12">
        <v>-93420</v>
      </c>
      <c r="P460" s="4" t="s">
        <v>48</v>
      </c>
      <c r="Q460" s="4" t="s">
        <v>682</v>
      </c>
      <c r="R460" s="4" t="s">
        <v>53</v>
      </c>
      <c r="X460" s="4" t="s">
        <v>50</v>
      </c>
      <c r="Z460" s="4" t="s">
        <v>50</v>
      </c>
      <c r="AA460" s="4" t="s">
        <v>2419</v>
      </c>
      <c r="AD460" s="4" t="s">
        <v>676</v>
      </c>
      <c r="AG460" s="5"/>
      <c r="AH460" s="4" t="s">
        <v>2408</v>
      </c>
      <c r="AJ460" s="4" t="s">
        <v>38</v>
      </c>
      <c r="AK460" s="117">
        <f>IF(N460="NTD",1,VLOOKUP(X460,'8.匯率'!O:Q,2,FALSE))</f>
        <v>1</v>
      </c>
      <c r="AL460" s="204">
        <f t="shared" si="7"/>
        <v>-93420</v>
      </c>
      <c r="AM460" s="117" t="str">
        <f>VLOOKUP(AJ460,'關係企業(人)'!A:C,3,FALSE)</f>
        <v>緯創資通股份有限公司</v>
      </c>
    </row>
    <row r="461" spans="1:39">
      <c r="A461" s="4" t="s">
        <v>47</v>
      </c>
      <c r="B461" s="4" t="s">
        <v>1324</v>
      </c>
      <c r="C461" s="4" t="s">
        <v>2403</v>
      </c>
      <c r="D461" s="4" t="s">
        <v>2415</v>
      </c>
      <c r="E461" s="5">
        <v>45714</v>
      </c>
      <c r="F461" s="5">
        <v>45714</v>
      </c>
      <c r="G461" s="4" t="s">
        <v>1913</v>
      </c>
      <c r="H461" s="4" t="s">
        <v>679</v>
      </c>
      <c r="I461" s="4" t="s">
        <v>2410</v>
      </c>
      <c r="J461" s="4" t="s">
        <v>1325</v>
      </c>
      <c r="K461" s="4" t="s">
        <v>2406</v>
      </c>
      <c r="L461" s="4" t="s">
        <v>2407</v>
      </c>
      <c r="M461" s="12">
        <v>-155000</v>
      </c>
      <c r="N461" s="4" t="s">
        <v>48</v>
      </c>
      <c r="O461" s="12">
        <v>-155000</v>
      </c>
      <c r="P461" s="4" t="s">
        <v>48</v>
      </c>
      <c r="Q461" s="4" t="s">
        <v>682</v>
      </c>
      <c r="R461" s="4" t="s">
        <v>53</v>
      </c>
      <c r="X461" s="4" t="s">
        <v>50</v>
      </c>
      <c r="Z461" s="4" t="s">
        <v>50</v>
      </c>
      <c r="AA461" s="4" t="s">
        <v>2419</v>
      </c>
      <c r="AD461" s="4" t="s">
        <v>676</v>
      </c>
      <c r="AG461" s="5"/>
      <c r="AH461" s="4" t="s">
        <v>2408</v>
      </c>
      <c r="AJ461" s="4" t="s">
        <v>38</v>
      </c>
      <c r="AK461" s="117">
        <f>IF(N461="NTD",1,VLOOKUP(X461,'8.匯率'!O:Q,2,FALSE))</f>
        <v>1</v>
      </c>
      <c r="AL461" s="204">
        <f t="shared" si="7"/>
        <v>-155000</v>
      </c>
      <c r="AM461" s="117" t="str">
        <f>VLOOKUP(AJ461,'關係企業(人)'!A:C,3,FALSE)</f>
        <v>緯創資通股份有限公司</v>
      </c>
    </row>
    <row r="462" spans="1:39">
      <c r="A462" s="4" t="s">
        <v>47</v>
      </c>
      <c r="B462" s="4" t="s">
        <v>1326</v>
      </c>
      <c r="C462" s="4" t="s">
        <v>2403</v>
      </c>
      <c r="D462" s="4" t="s">
        <v>2415</v>
      </c>
      <c r="E462" s="5">
        <v>45714</v>
      </c>
      <c r="F462" s="5">
        <v>45714</v>
      </c>
      <c r="G462" s="4" t="s">
        <v>1914</v>
      </c>
      <c r="H462" s="4" t="s">
        <v>679</v>
      </c>
      <c r="I462" s="4" t="s">
        <v>2410</v>
      </c>
      <c r="J462" s="4" t="s">
        <v>1327</v>
      </c>
      <c r="K462" s="4" t="s">
        <v>2406</v>
      </c>
      <c r="L462" s="4" t="s">
        <v>2407</v>
      </c>
      <c r="M462" s="12">
        <v>-135281</v>
      </c>
      <c r="N462" s="4" t="s">
        <v>48</v>
      </c>
      <c r="O462" s="12">
        <v>-135281</v>
      </c>
      <c r="P462" s="4" t="s">
        <v>48</v>
      </c>
      <c r="Q462" s="4" t="s">
        <v>682</v>
      </c>
      <c r="R462" s="4" t="s">
        <v>53</v>
      </c>
      <c r="X462" s="4" t="s">
        <v>50</v>
      </c>
      <c r="Z462" s="4" t="s">
        <v>50</v>
      </c>
      <c r="AA462" s="4" t="s">
        <v>2419</v>
      </c>
      <c r="AD462" s="4" t="s">
        <v>676</v>
      </c>
      <c r="AG462" s="5"/>
      <c r="AH462" s="4" t="s">
        <v>2408</v>
      </c>
      <c r="AJ462" s="4" t="s">
        <v>38</v>
      </c>
      <c r="AK462" s="117">
        <f>IF(N462="NTD",1,VLOOKUP(X462,'8.匯率'!O:Q,2,FALSE))</f>
        <v>1</v>
      </c>
      <c r="AL462" s="204">
        <f t="shared" si="7"/>
        <v>-135281</v>
      </c>
      <c r="AM462" s="117" t="str">
        <f>VLOOKUP(AJ462,'關係企業(人)'!A:C,3,FALSE)</f>
        <v>緯創資通股份有限公司</v>
      </c>
    </row>
    <row r="463" spans="1:39">
      <c r="A463" s="4" t="s">
        <v>47</v>
      </c>
      <c r="B463" s="4" t="s">
        <v>1328</v>
      </c>
      <c r="C463" s="4" t="s">
        <v>2403</v>
      </c>
      <c r="D463" s="4" t="s">
        <v>2415</v>
      </c>
      <c r="E463" s="5">
        <v>45714</v>
      </c>
      <c r="F463" s="5">
        <v>45714</v>
      </c>
      <c r="G463" s="4" t="s">
        <v>1915</v>
      </c>
      <c r="H463" s="4" t="s">
        <v>679</v>
      </c>
      <c r="I463" s="4" t="s">
        <v>2410</v>
      </c>
      <c r="J463" s="4" t="s">
        <v>1329</v>
      </c>
      <c r="K463" s="4" t="s">
        <v>2406</v>
      </c>
      <c r="L463" s="4" t="s">
        <v>2407</v>
      </c>
      <c r="M463" s="12">
        <v>-135281</v>
      </c>
      <c r="N463" s="4" t="s">
        <v>48</v>
      </c>
      <c r="O463" s="12">
        <v>-135281</v>
      </c>
      <c r="P463" s="4" t="s">
        <v>48</v>
      </c>
      <c r="Q463" s="4" t="s">
        <v>682</v>
      </c>
      <c r="R463" s="4" t="s">
        <v>53</v>
      </c>
      <c r="X463" s="4" t="s">
        <v>50</v>
      </c>
      <c r="Z463" s="4" t="s">
        <v>50</v>
      </c>
      <c r="AA463" s="4" t="s">
        <v>2419</v>
      </c>
      <c r="AD463" s="4" t="s">
        <v>676</v>
      </c>
      <c r="AG463" s="5"/>
      <c r="AH463" s="4" t="s">
        <v>2408</v>
      </c>
      <c r="AJ463" s="4" t="s">
        <v>38</v>
      </c>
      <c r="AK463" s="117">
        <f>IF(N463="NTD",1,VLOOKUP(X463,'8.匯率'!O:Q,2,FALSE))</f>
        <v>1</v>
      </c>
      <c r="AL463" s="204">
        <f t="shared" si="7"/>
        <v>-135281</v>
      </c>
      <c r="AM463" s="117" t="str">
        <f>VLOOKUP(AJ463,'關係企業(人)'!A:C,3,FALSE)</f>
        <v>緯創資通股份有限公司</v>
      </c>
    </row>
    <row r="464" spans="1:39">
      <c r="A464" s="4" t="s">
        <v>47</v>
      </c>
      <c r="B464" s="4" t="s">
        <v>1330</v>
      </c>
      <c r="C464" s="4" t="s">
        <v>2403</v>
      </c>
      <c r="D464" s="4" t="s">
        <v>2415</v>
      </c>
      <c r="E464" s="5">
        <v>45714</v>
      </c>
      <c r="F464" s="5">
        <v>45714</v>
      </c>
      <c r="G464" s="4" t="s">
        <v>1916</v>
      </c>
      <c r="H464" s="4" t="s">
        <v>679</v>
      </c>
      <c r="I464" s="4" t="s">
        <v>2410</v>
      </c>
      <c r="J464" s="4" t="s">
        <v>1331</v>
      </c>
      <c r="K464" s="4" t="s">
        <v>2406</v>
      </c>
      <c r="L464" s="4" t="s">
        <v>2407</v>
      </c>
      <c r="M464" s="12">
        <v>-116224</v>
      </c>
      <c r="N464" s="4" t="s">
        <v>48</v>
      </c>
      <c r="O464" s="12">
        <v>-116224</v>
      </c>
      <c r="P464" s="4" t="s">
        <v>48</v>
      </c>
      <c r="Q464" s="4" t="s">
        <v>682</v>
      </c>
      <c r="R464" s="4" t="s">
        <v>53</v>
      </c>
      <c r="X464" s="4" t="s">
        <v>50</v>
      </c>
      <c r="Z464" s="4" t="s">
        <v>50</v>
      </c>
      <c r="AA464" s="4" t="s">
        <v>2419</v>
      </c>
      <c r="AD464" s="4" t="s">
        <v>676</v>
      </c>
      <c r="AG464" s="5"/>
      <c r="AH464" s="4" t="s">
        <v>2408</v>
      </c>
      <c r="AJ464" s="4" t="s">
        <v>38</v>
      </c>
      <c r="AK464" s="117">
        <f>IF(N464="NTD",1,VLOOKUP(X464,'8.匯率'!O:Q,2,FALSE))</f>
        <v>1</v>
      </c>
      <c r="AL464" s="204">
        <f t="shared" si="7"/>
        <v>-116224</v>
      </c>
      <c r="AM464" s="117" t="str">
        <f>VLOOKUP(AJ464,'關係企業(人)'!A:C,3,FALSE)</f>
        <v>緯創資通股份有限公司</v>
      </c>
    </row>
    <row r="465" spans="1:39">
      <c r="A465" s="4" t="s">
        <v>47</v>
      </c>
      <c r="B465" s="4" t="s">
        <v>1332</v>
      </c>
      <c r="C465" s="4" t="s">
        <v>2403</v>
      </c>
      <c r="D465" s="4" t="s">
        <v>2415</v>
      </c>
      <c r="E465" s="5">
        <v>45714</v>
      </c>
      <c r="F465" s="5">
        <v>45714</v>
      </c>
      <c r="G465" s="4" t="s">
        <v>1917</v>
      </c>
      <c r="H465" s="4" t="s">
        <v>679</v>
      </c>
      <c r="I465" s="4" t="s">
        <v>2410</v>
      </c>
      <c r="J465" s="4" t="s">
        <v>1333</v>
      </c>
      <c r="K465" s="4" t="s">
        <v>2406</v>
      </c>
      <c r="L465" s="4" t="s">
        <v>2407</v>
      </c>
      <c r="M465" s="12">
        <v>-138000</v>
      </c>
      <c r="N465" s="4" t="s">
        <v>48</v>
      </c>
      <c r="O465" s="12">
        <v>-138000</v>
      </c>
      <c r="P465" s="4" t="s">
        <v>48</v>
      </c>
      <c r="Q465" s="4" t="s">
        <v>682</v>
      </c>
      <c r="R465" s="4" t="s">
        <v>53</v>
      </c>
      <c r="X465" s="4" t="s">
        <v>50</v>
      </c>
      <c r="Z465" s="4" t="s">
        <v>50</v>
      </c>
      <c r="AA465" s="4" t="s">
        <v>2419</v>
      </c>
      <c r="AD465" s="4" t="s">
        <v>676</v>
      </c>
      <c r="AG465" s="5"/>
      <c r="AH465" s="4" t="s">
        <v>2408</v>
      </c>
      <c r="AJ465" s="4" t="s">
        <v>38</v>
      </c>
      <c r="AK465" s="117">
        <f>IF(N465="NTD",1,VLOOKUP(X465,'8.匯率'!O:Q,2,FALSE))</f>
        <v>1</v>
      </c>
      <c r="AL465" s="204">
        <f t="shared" si="7"/>
        <v>-138000</v>
      </c>
      <c r="AM465" s="117" t="str">
        <f>VLOOKUP(AJ465,'關係企業(人)'!A:C,3,FALSE)</f>
        <v>緯創資通股份有限公司</v>
      </c>
    </row>
    <row r="466" spans="1:39">
      <c r="A466" s="4" t="s">
        <v>47</v>
      </c>
      <c r="B466" s="4" t="s">
        <v>1334</v>
      </c>
      <c r="C466" s="4" t="s">
        <v>2403</v>
      </c>
      <c r="D466" s="4" t="s">
        <v>2415</v>
      </c>
      <c r="E466" s="5">
        <v>45714</v>
      </c>
      <c r="F466" s="5">
        <v>45714</v>
      </c>
      <c r="G466" s="4" t="s">
        <v>1918</v>
      </c>
      <c r="H466" s="4" t="s">
        <v>679</v>
      </c>
      <c r="I466" s="4" t="s">
        <v>2410</v>
      </c>
      <c r="J466" s="4" t="s">
        <v>1335</v>
      </c>
      <c r="K466" s="4" t="s">
        <v>2406</v>
      </c>
      <c r="L466" s="4" t="s">
        <v>2407</v>
      </c>
      <c r="M466" s="12">
        <v>-155000</v>
      </c>
      <c r="N466" s="4" t="s">
        <v>48</v>
      </c>
      <c r="O466" s="12">
        <v>-155000</v>
      </c>
      <c r="P466" s="4" t="s">
        <v>48</v>
      </c>
      <c r="Q466" s="4" t="s">
        <v>682</v>
      </c>
      <c r="R466" s="4" t="s">
        <v>53</v>
      </c>
      <c r="X466" s="4" t="s">
        <v>50</v>
      </c>
      <c r="Z466" s="4" t="s">
        <v>50</v>
      </c>
      <c r="AA466" s="4" t="s">
        <v>2419</v>
      </c>
      <c r="AD466" s="4" t="s">
        <v>676</v>
      </c>
      <c r="AG466" s="5"/>
      <c r="AH466" s="4" t="s">
        <v>2408</v>
      </c>
      <c r="AJ466" s="4" t="s">
        <v>38</v>
      </c>
      <c r="AK466" s="117">
        <f>IF(N466="NTD",1,VLOOKUP(X466,'8.匯率'!O:Q,2,FALSE))</f>
        <v>1</v>
      </c>
      <c r="AL466" s="204">
        <f t="shared" si="7"/>
        <v>-155000</v>
      </c>
      <c r="AM466" s="117" t="str">
        <f>VLOOKUP(AJ466,'關係企業(人)'!A:C,3,FALSE)</f>
        <v>緯創資通股份有限公司</v>
      </c>
    </row>
    <row r="467" spans="1:39">
      <c r="A467" s="4" t="s">
        <v>47</v>
      </c>
      <c r="B467" s="4" t="s">
        <v>1336</v>
      </c>
      <c r="C467" s="4" t="s">
        <v>2403</v>
      </c>
      <c r="D467" s="4" t="s">
        <v>2415</v>
      </c>
      <c r="E467" s="5">
        <v>45714</v>
      </c>
      <c r="F467" s="5">
        <v>45714</v>
      </c>
      <c r="G467" s="4" t="s">
        <v>1919</v>
      </c>
      <c r="H467" s="4" t="s">
        <v>679</v>
      </c>
      <c r="I467" s="4" t="s">
        <v>2410</v>
      </c>
      <c r="J467" s="4" t="s">
        <v>1337</v>
      </c>
      <c r="K467" s="4" t="s">
        <v>2406</v>
      </c>
      <c r="L467" s="4" t="s">
        <v>2407</v>
      </c>
      <c r="M467" s="12">
        <v>-138000</v>
      </c>
      <c r="N467" s="4" t="s">
        <v>48</v>
      </c>
      <c r="O467" s="12">
        <v>-138000</v>
      </c>
      <c r="P467" s="4" t="s">
        <v>48</v>
      </c>
      <c r="Q467" s="4" t="s">
        <v>682</v>
      </c>
      <c r="R467" s="4" t="s">
        <v>53</v>
      </c>
      <c r="X467" s="4" t="s">
        <v>50</v>
      </c>
      <c r="Z467" s="4" t="s">
        <v>50</v>
      </c>
      <c r="AA467" s="4" t="s">
        <v>2419</v>
      </c>
      <c r="AD467" s="4" t="s">
        <v>676</v>
      </c>
      <c r="AG467" s="5"/>
      <c r="AH467" s="4" t="s">
        <v>2408</v>
      </c>
      <c r="AJ467" s="4" t="s">
        <v>38</v>
      </c>
      <c r="AK467" s="117">
        <f>IF(N467="NTD",1,VLOOKUP(X467,'8.匯率'!O:Q,2,FALSE))</f>
        <v>1</v>
      </c>
      <c r="AL467" s="204">
        <f t="shared" si="7"/>
        <v>-138000</v>
      </c>
      <c r="AM467" s="117" t="str">
        <f>VLOOKUP(AJ467,'關係企業(人)'!A:C,3,FALSE)</f>
        <v>緯創資通股份有限公司</v>
      </c>
    </row>
    <row r="468" spans="1:39">
      <c r="A468" s="4" t="s">
        <v>47</v>
      </c>
      <c r="B468" s="4" t="s">
        <v>1338</v>
      </c>
      <c r="C468" s="4" t="s">
        <v>2403</v>
      </c>
      <c r="D468" s="4" t="s">
        <v>2415</v>
      </c>
      <c r="E468" s="5">
        <v>45714</v>
      </c>
      <c r="F468" s="5">
        <v>45714</v>
      </c>
      <c r="G468" s="4" t="s">
        <v>1920</v>
      </c>
      <c r="H468" s="4" t="s">
        <v>679</v>
      </c>
      <c r="I468" s="4" t="s">
        <v>2410</v>
      </c>
      <c r="J468" s="4" t="s">
        <v>1339</v>
      </c>
      <c r="K468" s="4" t="s">
        <v>2406</v>
      </c>
      <c r="L468" s="4" t="s">
        <v>2407</v>
      </c>
      <c r="M468" s="12">
        <v>-125276</v>
      </c>
      <c r="N468" s="4" t="s">
        <v>48</v>
      </c>
      <c r="O468" s="12">
        <v>-125276</v>
      </c>
      <c r="P468" s="4" t="s">
        <v>48</v>
      </c>
      <c r="Q468" s="4" t="s">
        <v>682</v>
      </c>
      <c r="R468" s="4" t="s">
        <v>53</v>
      </c>
      <c r="X468" s="4" t="s">
        <v>50</v>
      </c>
      <c r="Z468" s="4" t="s">
        <v>50</v>
      </c>
      <c r="AA468" s="4" t="s">
        <v>2419</v>
      </c>
      <c r="AD468" s="4" t="s">
        <v>676</v>
      </c>
      <c r="AG468" s="5"/>
      <c r="AH468" s="4" t="s">
        <v>2408</v>
      </c>
      <c r="AJ468" s="4" t="s">
        <v>38</v>
      </c>
      <c r="AK468" s="117">
        <f>IF(N468="NTD",1,VLOOKUP(X468,'8.匯率'!O:Q,2,FALSE))</f>
        <v>1</v>
      </c>
      <c r="AL468" s="204">
        <f t="shared" si="7"/>
        <v>-125276</v>
      </c>
      <c r="AM468" s="117" t="str">
        <f>VLOOKUP(AJ468,'關係企業(人)'!A:C,3,FALSE)</f>
        <v>緯創資通股份有限公司</v>
      </c>
    </row>
    <row r="469" spans="1:39">
      <c r="A469" s="4" t="s">
        <v>47</v>
      </c>
      <c r="B469" s="4" t="s">
        <v>1340</v>
      </c>
      <c r="C469" s="4" t="s">
        <v>2403</v>
      </c>
      <c r="D469" s="4" t="s">
        <v>2415</v>
      </c>
      <c r="E469" s="5">
        <v>45714</v>
      </c>
      <c r="F469" s="5">
        <v>45714</v>
      </c>
      <c r="G469" s="4" t="s">
        <v>1921</v>
      </c>
      <c r="H469" s="4" t="s">
        <v>679</v>
      </c>
      <c r="I469" s="4" t="s">
        <v>2410</v>
      </c>
      <c r="J469" s="4" t="s">
        <v>1341</v>
      </c>
      <c r="K469" s="4" t="s">
        <v>2406</v>
      </c>
      <c r="L469" s="4" t="s">
        <v>2407</v>
      </c>
      <c r="M469" s="12">
        <v>-107118</v>
      </c>
      <c r="N469" s="4" t="s">
        <v>48</v>
      </c>
      <c r="O469" s="12">
        <v>-107118</v>
      </c>
      <c r="P469" s="4" t="s">
        <v>48</v>
      </c>
      <c r="Q469" s="4" t="s">
        <v>682</v>
      </c>
      <c r="R469" s="4" t="s">
        <v>53</v>
      </c>
      <c r="X469" s="4" t="s">
        <v>50</v>
      </c>
      <c r="Z469" s="4" t="s">
        <v>50</v>
      </c>
      <c r="AA469" s="4" t="s">
        <v>2419</v>
      </c>
      <c r="AD469" s="4" t="s">
        <v>676</v>
      </c>
      <c r="AG469" s="5"/>
      <c r="AH469" s="4" t="s">
        <v>2408</v>
      </c>
      <c r="AJ469" s="4" t="s">
        <v>38</v>
      </c>
      <c r="AK469" s="117">
        <f>IF(N469="NTD",1,VLOOKUP(X469,'8.匯率'!O:Q,2,FALSE))</f>
        <v>1</v>
      </c>
      <c r="AL469" s="204">
        <f t="shared" si="7"/>
        <v>-107118</v>
      </c>
      <c r="AM469" s="117" t="str">
        <f>VLOOKUP(AJ469,'關係企業(人)'!A:C,3,FALSE)</f>
        <v>緯創資通股份有限公司</v>
      </c>
    </row>
    <row r="470" spans="1:39">
      <c r="A470" s="4" t="s">
        <v>47</v>
      </c>
      <c r="B470" s="4" t="s">
        <v>1342</v>
      </c>
      <c r="C470" s="4" t="s">
        <v>2403</v>
      </c>
      <c r="D470" s="4" t="s">
        <v>2415</v>
      </c>
      <c r="E470" s="5">
        <v>45714</v>
      </c>
      <c r="F470" s="5">
        <v>45714</v>
      </c>
      <c r="G470" s="4" t="s">
        <v>1922</v>
      </c>
      <c r="H470" s="4" t="s">
        <v>679</v>
      </c>
      <c r="I470" s="4" t="s">
        <v>2410</v>
      </c>
      <c r="J470" s="4" t="s">
        <v>1343</v>
      </c>
      <c r="K470" s="4" t="s">
        <v>2406</v>
      </c>
      <c r="L470" s="4" t="s">
        <v>2407</v>
      </c>
      <c r="M470" s="12">
        <v>-92631</v>
      </c>
      <c r="N470" s="4" t="s">
        <v>48</v>
      </c>
      <c r="O470" s="12">
        <v>-92631</v>
      </c>
      <c r="P470" s="4" t="s">
        <v>48</v>
      </c>
      <c r="Q470" s="4" t="s">
        <v>682</v>
      </c>
      <c r="R470" s="4" t="s">
        <v>53</v>
      </c>
      <c r="X470" s="4" t="s">
        <v>50</v>
      </c>
      <c r="Z470" s="4" t="s">
        <v>50</v>
      </c>
      <c r="AA470" s="4" t="s">
        <v>2419</v>
      </c>
      <c r="AD470" s="4" t="s">
        <v>676</v>
      </c>
      <c r="AG470" s="5"/>
      <c r="AH470" s="4" t="s">
        <v>2408</v>
      </c>
      <c r="AJ470" s="4" t="s">
        <v>38</v>
      </c>
      <c r="AK470" s="117">
        <f>IF(N470="NTD",1,VLOOKUP(X470,'8.匯率'!O:Q,2,FALSE))</f>
        <v>1</v>
      </c>
      <c r="AL470" s="204">
        <f t="shared" si="7"/>
        <v>-92631</v>
      </c>
      <c r="AM470" s="117" t="str">
        <f>VLOOKUP(AJ470,'關係企業(人)'!A:C,3,FALSE)</f>
        <v>緯創資通股份有限公司</v>
      </c>
    </row>
    <row r="471" spans="1:39">
      <c r="A471" s="4" t="s">
        <v>47</v>
      </c>
      <c r="B471" s="4" t="s">
        <v>1344</v>
      </c>
      <c r="C471" s="4" t="s">
        <v>2403</v>
      </c>
      <c r="D471" s="4" t="s">
        <v>2415</v>
      </c>
      <c r="E471" s="5">
        <v>45714</v>
      </c>
      <c r="F471" s="5">
        <v>45714</v>
      </c>
      <c r="G471" s="4" t="s">
        <v>1923</v>
      </c>
      <c r="H471" s="4" t="s">
        <v>679</v>
      </c>
      <c r="I471" s="4" t="s">
        <v>2410</v>
      </c>
      <c r="J471" s="4" t="s">
        <v>1345</v>
      </c>
      <c r="K471" s="4" t="s">
        <v>2406</v>
      </c>
      <c r="L471" s="4" t="s">
        <v>2407</v>
      </c>
      <c r="M471" s="12">
        <v>-101678</v>
      </c>
      <c r="N471" s="4" t="s">
        <v>48</v>
      </c>
      <c r="O471" s="12">
        <v>-101678</v>
      </c>
      <c r="P471" s="4" t="s">
        <v>48</v>
      </c>
      <c r="Q471" s="4" t="s">
        <v>682</v>
      </c>
      <c r="R471" s="4" t="s">
        <v>53</v>
      </c>
      <c r="X471" s="4" t="s">
        <v>50</v>
      </c>
      <c r="Z471" s="4" t="s">
        <v>50</v>
      </c>
      <c r="AA471" s="4" t="s">
        <v>2419</v>
      </c>
      <c r="AD471" s="4" t="s">
        <v>676</v>
      </c>
      <c r="AG471" s="5"/>
      <c r="AH471" s="4" t="s">
        <v>2408</v>
      </c>
      <c r="AJ471" s="4" t="s">
        <v>38</v>
      </c>
      <c r="AK471" s="117">
        <f>IF(N471="NTD",1,VLOOKUP(X471,'8.匯率'!O:Q,2,FALSE))</f>
        <v>1</v>
      </c>
      <c r="AL471" s="204">
        <f t="shared" si="7"/>
        <v>-101678</v>
      </c>
      <c r="AM471" s="117" t="str">
        <f>VLOOKUP(AJ471,'關係企業(人)'!A:C,3,FALSE)</f>
        <v>緯創資通股份有限公司</v>
      </c>
    </row>
    <row r="472" spans="1:39">
      <c r="A472" s="4" t="s">
        <v>47</v>
      </c>
      <c r="B472" s="4" t="s">
        <v>1346</v>
      </c>
      <c r="C472" s="4" t="s">
        <v>2403</v>
      </c>
      <c r="D472" s="4" t="s">
        <v>2415</v>
      </c>
      <c r="E472" s="5">
        <v>45714</v>
      </c>
      <c r="F472" s="5">
        <v>45714</v>
      </c>
      <c r="G472" s="4" t="s">
        <v>1924</v>
      </c>
      <c r="H472" s="4" t="s">
        <v>679</v>
      </c>
      <c r="I472" s="4" t="s">
        <v>2410</v>
      </c>
      <c r="J472" s="4" t="s">
        <v>1347</v>
      </c>
      <c r="K472" s="4" t="s">
        <v>2406</v>
      </c>
      <c r="L472" s="4" t="s">
        <v>2407</v>
      </c>
      <c r="M472" s="12">
        <v>-130741</v>
      </c>
      <c r="N472" s="4" t="s">
        <v>48</v>
      </c>
      <c r="O472" s="12">
        <v>-130741</v>
      </c>
      <c r="P472" s="4" t="s">
        <v>48</v>
      </c>
      <c r="Q472" s="4" t="s">
        <v>682</v>
      </c>
      <c r="R472" s="4" t="s">
        <v>53</v>
      </c>
      <c r="X472" s="4" t="s">
        <v>50</v>
      </c>
      <c r="Z472" s="4" t="s">
        <v>50</v>
      </c>
      <c r="AA472" s="4" t="s">
        <v>2419</v>
      </c>
      <c r="AD472" s="4" t="s">
        <v>676</v>
      </c>
      <c r="AG472" s="5"/>
      <c r="AH472" s="4" t="s">
        <v>2408</v>
      </c>
      <c r="AJ472" s="4" t="s">
        <v>38</v>
      </c>
      <c r="AK472" s="117">
        <f>IF(N472="NTD",1,VLOOKUP(X472,'8.匯率'!O:Q,2,FALSE))</f>
        <v>1</v>
      </c>
      <c r="AL472" s="204">
        <f t="shared" si="7"/>
        <v>-130741</v>
      </c>
      <c r="AM472" s="117" t="str">
        <f>VLOOKUP(AJ472,'關係企業(人)'!A:C,3,FALSE)</f>
        <v>緯創資通股份有限公司</v>
      </c>
    </row>
    <row r="473" spans="1:39">
      <c r="A473" s="4" t="s">
        <v>47</v>
      </c>
      <c r="B473" s="4" t="s">
        <v>1348</v>
      </c>
      <c r="C473" s="4" t="s">
        <v>2403</v>
      </c>
      <c r="D473" s="4" t="s">
        <v>2415</v>
      </c>
      <c r="E473" s="5">
        <v>45714</v>
      </c>
      <c r="F473" s="5">
        <v>45714</v>
      </c>
      <c r="G473" s="4" t="s">
        <v>1925</v>
      </c>
      <c r="H473" s="4" t="s">
        <v>679</v>
      </c>
      <c r="I473" s="4" t="s">
        <v>2410</v>
      </c>
      <c r="J473" s="4" t="s">
        <v>1349</v>
      </c>
      <c r="K473" s="4" t="s">
        <v>2406</v>
      </c>
      <c r="L473" s="4" t="s">
        <v>2407</v>
      </c>
      <c r="M473" s="12">
        <v>-146847</v>
      </c>
      <c r="N473" s="4" t="s">
        <v>48</v>
      </c>
      <c r="O473" s="12">
        <v>-146847</v>
      </c>
      <c r="P473" s="4" t="s">
        <v>48</v>
      </c>
      <c r="Q473" s="4" t="s">
        <v>682</v>
      </c>
      <c r="R473" s="4" t="s">
        <v>53</v>
      </c>
      <c r="X473" s="4" t="s">
        <v>50</v>
      </c>
      <c r="Z473" s="4" t="s">
        <v>50</v>
      </c>
      <c r="AA473" s="4" t="s">
        <v>2419</v>
      </c>
      <c r="AD473" s="4" t="s">
        <v>676</v>
      </c>
      <c r="AG473" s="5"/>
      <c r="AH473" s="4" t="s">
        <v>2408</v>
      </c>
      <c r="AJ473" s="4" t="s">
        <v>38</v>
      </c>
      <c r="AK473" s="117">
        <f>IF(N473="NTD",1,VLOOKUP(X473,'8.匯率'!O:Q,2,FALSE))</f>
        <v>1</v>
      </c>
      <c r="AL473" s="204">
        <f t="shared" si="7"/>
        <v>-146847</v>
      </c>
      <c r="AM473" s="117" t="str">
        <f>VLOOKUP(AJ473,'關係企業(人)'!A:C,3,FALSE)</f>
        <v>緯創資通股份有限公司</v>
      </c>
    </row>
    <row r="474" spans="1:39">
      <c r="A474" s="4" t="s">
        <v>47</v>
      </c>
      <c r="B474" s="4" t="s">
        <v>1350</v>
      </c>
      <c r="C474" s="4" t="s">
        <v>2403</v>
      </c>
      <c r="D474" s="4" t="s">
        <v>2415</v>
      </c>
      <c r="E474" s="5">
        <v>45714</v>
      </c>
      <c r="F474" s="5">
        <v>45714</v>
      </c>
      <c r="G474" s="4" t="s">
        <v>1926</v>
      </c>
      <c r="H474" s="4" t="s">
        <v>679</v>
      </c>
      <c r="I474" s="4" t="s">
        <v>2410</v>
      </c>
      <c r="J474" s="4" t="s">
        <v>1351</v>
      </c>
      <c r="K474" s="4" t="s">
        <v>2406</v>
      </c>
      <c r="L474" s="4" t="s">
        <v>2407</v>
      </c>
      <c r="M474" s="12">
        <v>-138000</v>
      </c>
      <c r="N474" s="4" t="s">
        <v>48</v>
      </c>
      <c r="O474" s="12">
        <v>-138000</v>
      </c>
      <c r="P474" s="4" t="s">
        <v>48</v>
      </c>
      <c r="Q474" s="4" t="s">
        <v>682</v>
      </c>
      <c r="R474" s="4" t="s">
        <v>53</v>
      </c>
      <c r="X474" s="4" t="s">
        <v>50</v>
      </c>
      <c r="Z474" s="4" t="s">
        <v>50</v>
      </c>
      <c r="AA474" s="4" t="s">
        <v>2419</v>
      </c>
      <c r="AD474" s="4" t="s">
        <v>676</v>
      </c>
      <c r="AG474" s="5"/>
      <c r="AH474" s="4" t="s">
        <v>2408</v>
      </c>
      <c r="AJ474" s="4" t="s">
        <v>38</v>
      </c>
      <c r="AK474" s="117">
        <f>IF(N474="NTD",1,VLOOKUP(X474,'8.匯率'!O:Q,2,FALSE))</f>
        <v>1</v>
      </c>
      <c r="AL474" s="204">
        <f t="shared" si="7"/>
        <v>-138000</v>
      </c>
      <c r="AM474" s="117" t="str">
        <f>VLOOKUP(AJ474,'關係企業(人)'!A:C,3,FALSE)</f>
        <v>緯創資通股份有限公司</v>
      </c>
    </row>
    <row r="475" spans="1:39">
      <c r="A475" s="4" t="s">
        <v>47</v>
      </c>
      <c r="B475" s="4" t="s">
        <v>1268</v>
      </c>
      <c r="C475" s="4" t="s">
        <v>2403</v>
      </c>
      <c r="D475" s="4" t="s">
        <v>2415</v>
      </c>
      <c r="E475" s="5">
        <v>45714</v>
      </c>
      <c r="F475" s="5">
        <v>45714</v>
      </c>
      <c r="G475" s="4" t="s">
        <v>1940</v>
      </c>
      <c r="H475" s="4" t="s">
        <v>679</v>
      </c>
      <c r="I475" s="4" t="s">
        <v>2410</v>
      </c>
      <c r="J475" s="4" t="s">
        <v>1269</v>
      </c>
      <c r="K475" s="4" t="s">
        <v>2406</v>
      </c>
      <c r="L475" s="4" t="s">
        <v>2407</v>
      </c>
      <c r="M475" s="12">
        <v>-110000</v>
      </c>
      <c r="N475" s="4" t="s">
        <v>48</v>
      </c>
      <c r="O475" s="12">
        <v>-110000</v>
      </c>
      <c r="P475" s="4" t="s">
        <v>48</v>
      </c>
      <c r="Q475" s="4" t="s">
        <v>681</v>
      </c>
      <c r="R475" s="4" t="s">
        <v>54</v>
      </c>
      <c r="X475" s="4" t="s">
        <v>50</v>
      </c>
      <c r="Z475" s="4" t="s">
        <v>50</v>
      </c>
      <c r="AA475" s="4" t="s">
        <v>2419</v>
      </c>
      <c r="AD475" s="4" t="s">
        <v>676</v>
      </c>
      <c r="AG475" s="5"/>
      <c r="AH475" s="4" t="s">
        <v>2408</v>
      </c>
      <c r="AJ475" s="4" t="s">
        <v>38</v>
      </c>
      <c r="AK475" s="117">
        <f>IF(N475="NTD",1,VLOOKUP(X475,'8.匯率'!O:Q,2,FALSE))</f>
        <v>1</v>
      </c>
      <c r="AL475" s="204">
        <f t="shared" si="7"/>
        <v>-110000</v>
      </c>
      <c r="AM475" s="117" t="str">
        <f>VLOOKUP(AJ475,'關係企業(人)'!A:C,3,FALSE)</f>
        <v>緯創資通股份有限公司</v>
      </c>
    </row>
    <row r="476" spans="1:39">
      <c r="A476" s="4" t="s">
        <v>47</v>
      </c>
      <c r="B476" s="4" t="s">
        <v>1270</v>
      </c>
      <c r="C476" s="4" t="s">
        <v>2403</v>
      </c>
      <c r="D476" s="4" t="s">
        <v>2415</v>
      </c>
      <c r="E476" s="5">
        <v>45714</v>
      </c>
      <c r="F476" s="5">
        <v>45714</v>
      </c>
      <c r="G476" s="4" t="s">
        <v>1941</v>
      </c>
      <c r="H476" s="4" t="s">
        <v>679</v>
      </c>
      <c r="I476" s="4" t="s">
        <v>2410</v>
      </c>
      <c r="J476" s="4" t="s">
        <v>1271</v>
      </c>
      <c r="K476" s="4" t="s">
        <v>2406</v>
      </c>
      <c r="L476" s="4" t="s">
        <v>2407</v>
      </c>
      <c r="M476" s="12">
        <v>-85266</v>
      </c>
      <c r="N476" s="4" t="s">
        <v>48</v>
      </c>
      <c r="O476" s="12">
        <v>-85266</v>
      </c>
      <c r="P476" s="4" t="s">
        <v>48</v>
      </c>
      <c r="Q476" s="4" t="s">
        <v>681</v>
      </c>
      <c r="R476" s="4" t="s">
        <v>54</v>
      </c>
      <c r="X476" s="4" t="s">
        <v>50</v>
      </c>
      <c r="Z476" s="4" t="s">
        <v>50</v>
      </c>
      <c r="AA476" s="4" t="s">
        <v>2419</v>
      </c>
      <c r="AD476" s="4" t="s">
        <v>676</v>
      </c>
      <c r="AG476" s="5"/>
      <c r="AH476" s="4" t="s">
        <v>2408</v>
      </c>
      <c r="AJ476" s="4" t="s">
        <v>38</v>
      </c>
      <c r="AK476" s="117">
        <f>IF(N476="NTD",1,VLOOKUP(X476,'8.匯率'!O:Q,2,FALSE))</f>
        <v>1</v>
      </c>
      <c r="AL476" s="204">
        <f t="shared" si="7"/>
        <v>-85266</v>
      </c>
      <c r="AM476" s="117" t="str">
        <f>VLOOKUP(AJ476,'關係企業(人)'!A:C,3,FALSE)</f>
        <v>緯創資通股份有限公司</v>
      </c>
    </row>
    <row r="477" spans="1:39">
      <c r="A477" s="4" t="s">
        <v>47</v>
      </c>
      <c r="B477" s="4" t="s">
        <v>1272</v>
      </c>
      <c r="C477" s="4" t="s">
        <v>2403</v>
      </c>
      <c r="D477" s="4" t="s">
        <v>2415</v>
      </c>
      <c r="E477" s="5">
        <v>45714</v>
      </c>
      <c r="F477" s="5">
        <v>45714</v>
      </c>
      <c r="G477" s="4" t="s">
        <v>1942</v>
      </c>
      <c r="H477" s="4" t="s">
        <v>679</v>
      </c>
      <c r="I477" s="4" t="s">
        <v>2410</v>
      </c>
      <c r="J477" s="4" t="s">
        <v>1273</v>
      </c>
      <c r="K477" s="4" t="s">
        <v>2406</v>
      </c>
      <c r="L477" s="4" t="s">
        <v>2407</v>
      </c>
      <c r="M477" s="12">
        <v>-138000</v>
      </c>
      <c r="N477" s="4" t="s">
        <v>48</v>
      </c>
      <c r="O477" s="12">
        <v>-138000</v>
      </c>
      <c r="P477" s="4" t="s">
        <v>48</v>
      </c>
      <c r="Q477" s="4" t="s">
        <v>681</v>
      </c>
      <c r="R477" s="4" t="s">
        <v>54</v>
      </c>
      <c r="X477" s="4" t="s">
        <v>50</v>
      </c>
      <c r="Z477" s="4" t="s">
        <v>50</v>
      </c>
      <c r="AA477" s="4" t="s">
        <v>2419</v>
      </c>
      <c r="AD477" s="4" t="s">
        <v>676</v>
      </c>
      <c r="AG477" s="5"/>
      <c r="AH477" s="4" t="s">
        <v>2408</v>
      </c>
      <c r="AJ477" s="4" t="s">
        <v>38</v>
      </c>
      <c r="AK477" s="117">
        <f>IF(N477="NTD",1,VLOOKUP(X477,'8.匯率'!O:Q,2,FALSE))</f>
        <v>1</v>
      </c>
      <c r="AL477" s="204">
        <f t="shared" si="7"/>
        <v>-138000</v>
      </c>
      <c r="AM477" s="117" t="str">
        <f>VLOOKUP(AJ477,'關係企業(人)'!A:C,3,FALSE)</f>
        <v>緯創資通股份有限公司</v>
      </c>
    </row>
    <row r="478" spans="1:39">
      <c r="A478" s="4" t="s">
        <v>47</v>
      </c>
      <c r="B478" s="4" t="s">
        <v>1274</v>
      </c>
      <c r="C478" s="4" t="s">
        <v>2403</v>
      </c>
      <c r="D478" s="4" t="s">
        <v>2415</v>
      </c>
      <c r="E478" s="5">
        <v>45714</v>
      </c>
      <c r="F478" s="5">
        <v>45714</v>
      </c>
      <c r="G478" s="4" t="s">
        <v>1943</v>
      </c>
      <c r="H478" s="4" t="s">
        <v>679</v>
      </c>
      <c r="I478" s="4" t="s">
        <v>2410</v>
      </c>
      <c r="J478" s="4" t="s">
        <v>1275</v>
      </c>
      <c r="K478" s="4" t="s">
        <v>2406</v>
      </c>
      <c r="L478" s="4" t="s">
        <v>2407</v>
      </c>
      <c r="M478" s="12">
        <v>-134371</v>
      </c>
      <c r="N478" s="4" t="s">
        <v>48</v>
      </c>
      <c r="O478" s="12">
        <v>-134371</v>
      </c>
      <c r="P478" s="4" t="s">
        <v>48</v>
      </c>
      <c r="Q478" s="4" t="s">
        <v>681</v>
      </c>
      <c r="R478" s="4" t="s">
        <v>54</v>
      </c>
      <c r="X478" s="4" t="s">
        <v>50</v>
      </c>
      <c r="Z478" s="4" t="s">
        <v>50</v>
      </c>
      <c r="AA478" s="4" t="s">
        <v>2419</v>
      </c>
      <c r="AD478" s="4" t="s">
        <v>676</v>
      </c>
      <c r="AG478" s="5"/>
      <c r="AH478" s="4" t="s">
        <v>2408</v>
      </c>
      <c r="AJ478" s="4" t="s">
        <v>38</v>
      </c>
      <c r="AK478" s="117">
        <f>IF(N478="NTD",1,VLOOKUP(X478,'8.匯率'!O:Q,2,FALSE))</f>
        <v>1</v>
      </c>
      <c r="AL478" s="204">
        <f t="shared" si="7"/>
        <v>-134371</v>
      </c>
      <c r="AM478" s="117" t="str">
        <f>VLOOKUP(AJ478,'關係企業(人)'!A:C,3,FALSE)</f>
        <v>緯創資通股份有限公司</v>
      </c>
    </row>
    <row r="479" spans="1:39">
      <c r="A479" s="4" t="s">
        <v>47</v>
      </c>
      <c r="B479" s="4" t="s">
        <v>1276</v>
      </c>
      <c r="C479" s="4" t="s">
        <v>2403</v>
      </c>
      <c r="D479" s="4" t="s">
        <v>2415</v>
      </c>
      <c r="E479" s="5">
        <v>45714</v>
      </c>
      <c r="F479" s="5">
        <v>45714</v>
      </c>
      <c r="G479" s="4" t="s">
        <v>1944</v>
      </c>
      <c r="H479" s="4" t="s">
        <v>679</v>
      </c>
      <c r="I479" s="4" t="s">
        <v>2410</v>
      </c>
      <c r="J479" s="4" t="s">
        <v>1277</v>
      </c>
      <c r="K479" s="4" t="s">
        <v>2406</v>
      </c>
      <c r="L479" s="4" t="s">
        <v>2407</v>
      </c>
      <c r="M479" s="12">
        <v>-107118</v>
      </c>
      <c r="N479" s="4" t="s">
        <v>48</v>
      </c>
      <c r="O479" s="12">
        <v>-107118</v>
      </c>
      <c r="P479" s="4" t="s">
        <v>48</v>
      </c>
      <c r="Q479" s="4" t="s">
        <v>681</v>
      </c>
      <c r="R479" s="4" t="s">
        <v>54</v>
      </c>
      <c r="X479" s="4" t="s">
        <v>50</v>
      </c>
      <c r="Z479" s="4" t="s">
        <v>50</v>
      </c>
      <c r="AA479" s="4" t="s">
        <v>2419</v>
      </c>
      <c r="AD479" s="4" t="s">
        <v>676</v>
      </c>
      <c r="AG479" s="5"/>
      <c r="AH479" s="4" t="s">
        <v>2408</v>
      </c>
      <c r="AJ479" s="4" t="s">
        <v>38</v>
      </c>
      <c r="AK479" s="117">
        <f>IF(N479="NTD",1,VLOOKUP(X479,'8.匯率'!O:Q,2,FALSE))</f>
        <v>1</v>
      </c>
      <c r="AL479" s="204">
        <f t="shared" si="7"/>
        <v>-107118</v>
      </c>
      <c r="AM479" s="117" t="str">
        <f>VLOOKUP(AJ479,'關係企業(人)'!A:C,3,FALSE)</f>
        <v>緯創資通股份有限公司</v>
      </c>
    </row>
    <row r="480" spans="1:39">
      <c r="A480" s="4" t="s">
        <v>47</v>
      </c>
      <c r="B480" s="4" t="s">
        <v>1278</v>
      </c>
      <c r="C480" s="4" t="s">
        <v>2403</v>
      </c>
      <c r="D480" s="4" t="s">
        <v>2415</v>
      </c>
      <c r="E480" s="5">
        <v>45714</v>
      </c>
      <c r="F480" s="5">
        <v>45714</v>
      </c>
      <c r="G480" s="4" t="s">
        <v>1945</v>
      </c>
      <c r="H480" s="4" t="s">
        <v>679</v>
      </c>
      <c r="I480" s="4" t="s">
        <v>2410</v>
      </c>
      <c r="J480" s="4" t="s">
        <v>1279</v>
      </c>
      <c r="K480" s="4" t="s">
        <v>2406</v>
      </c>
      <c r="L480" s="4" t="s">
        <v>2407</v>
      </c>
      <c r="M480" s="12">
        <v>-104214</v>
      </c>
      <c r="N480" s="4" t="s">
        <v>48</v>
      </c>
      <c r="O480" s="12">
        <v>-104214</v>
      </c>
      <c r="P480" s="4" t="s">
        <v>48</v>
      </c>
      <c r="Q480" s="4" t="s">
        <v>681</v>
      </c>
      <c r="R480" s="4" t="s">
        <v>54</v>
      </c>
      <c r="X480" s="4" t="s">
        <v>50</v>
      </c>
      <c r="Z480" s="4" t="s">
        <v>50</v>
      </c>
      <c r="AA480" s="4" t="s">
        <v>2419</v>
      </c>
      <c r="AD480" s="4" t="s">
        <v>676</v>
      </c>
      <c r="AG480" s="5"/>
      <c r="AH480" s="4" t="s">
        <v>2408</v>
      </c>
      <c r="AJ480" s="4" t="s">
        <v>38</v>
      </c>
      <c r="AK480" s="117">
        <f>IF(N480="NTD",1,VLOOKUP(X480,'8.匯率'!O:Q,2,FALSE))</f>
        <v>1</v>
      </c>
      <c r="AL480" s="204">
        <f t="shared" si="7"/>
        <v>-104214</v>
      </c>
      <c r="AM480" s="117" t="str">
        <f>VLOOKUP(AJ480,'關係企業(人)'!A:C,3,FALSE)</f>
        <v>緯創資通股份有限公司</v>
      </c>
    </row>
    <row r="481" spans="1:39">
      <c r="A481" s="4" t="s">
        <v>47</v>
      </c>
      <c r="B481" s="4" t="s">
        <v>1280</v>
      </c>
      <c r="C481" s="4" t="s">
        <v>2403</v>
      </c>
      <c r="D481" s="4" t="s">
        <v>2415</v>
      </c>
      <c r="E481" s="5">
        <v>45714</v>
      </c>
      <c r="F481" s="5">
        <v>45714</v>
      </c>
      <c r="G481" s="4" t="s">
        <v>1946</v>
      </c>
      <c r="H481" s="4" t="s">
        <v>679</v>
      </c>
      <c r="I481" s="4" t="s">
        <v>2410</v>
      </c>
      <c r="J481" s="4" t="s">
        <v>1281</v>
      </c>
      <c r="K481" s="4" t="s">
        <v>2406</v>
      </c>
      <c r="L481" s="4" t="s">
        <v>2407</v>
      </c>
      <c r="M481" s="12">
        <v>-110000</v>
      </c>
      <c r="N481" s="4" t="s">
        <v>48</v>
      </c>
      <c r="O481" s="12">
        <v>-110000</v>
      </c>
      <c r="P481" s="4" t="s">
        <v>48</v>
      </c>
      <c r="Q481" s="4" t="s">
        <v>681</v>
      </c>
      <c r="R481" s="4" t="s">
        <v>54</v>
      </c>
      <c r="X481" s="4" t="s">
        <v>50</v>
      </c>
      <c r="Z481" s="4" t="s">
        <v>50</v>
      </c>
      <c r="AA481" s="4" t="s">
        <v>2419</v>
      </c>
      <c r="AD481" s="4" t="s">
        <v>676</v>
      </c>
      <c r="AG481" s="5"/>
      <c r="AH481" s="4" t="s">
        <v>2408</v>
      </c>
      <c r="AJ481" s="4" t="s">
        <v>38</v>
      </c>
      <c r="AK481" s="117">
        <f>IF(N481="NTD",1,VLOOKUP(X481,'8.匯率'!O:Q,2,FALSE))</f>
        <v>1</v>
      </c>
      <c r="AL481" s="204">
        <f t="shared" si="7"/>
        <v>-110000</v>
      </c>
      <c r="AM481" s="117" t="str">
        <f>VLOOKUP(AJ481,'關係企業(人)'!A:C,3,FALSE)</f>
        <v>緯創資通股份有限公司</v>
      </c>
    </row>
    <row r="482" spans="1:39">
      <c r="A482" s="4" t="s">
        <v>47</v>
      </c>
      <c r="B482" s="4" t="s">
        <v>1282</v>
      </c>
      <c r="C482" s="4" t="s">
        <v>2403</v>
      </c>
      <c r="D482" s="4" t="s">
        <v>2415</v>
      </c>
      <c r="E482" s="5">
        <v>45714</v>
      </c>
      <c r="F482" s="5">
        <v>45714</v>
      </c>
      <c r="G482" s="4" t="s">
        <v>1947</v>
      </c>
      <c r="H482" s="4" t="s">
        <v>679</v>
      </c>
      <c r="I482" s="4" t="s">
        <v>2410</v>
      </c>
      <c r="J482" s="4" t="s">
        <v>1283</v>
      </c>
      <c r="K482" s="4" t="s">
        <v>2406</v>
      </c>
      <c r="L482" s="4" t="s">
        <v>2407</v>
      </c>
      <c r="M482" s="12">
        <v>-138000</v>
      </c>
      <c r="N482" s="4" t="s">
        <v>48</v>
      </c>
      <c r="O482" s="12">
        <v>-138000</v>
      </c>
      <c r="P482" s="4" t="s">
        <v>48</v>
      </c>
      <c r="Q482" s="4" t="s">
        <v>681</v>
      </c>
      <c r="R482" s="4" t="s">
        <v>54</v>
      </c>
      <c r="X482" s="4" t="s">
        <v>50</v>
      </c>
      <c r="Z482" s="4" t="s">
        <v>50</v>
      </c>
      <c r="AA482" s="4" t="s">
        <v>2419</v>
      </c>
      <c r="AD482" s="4" t="s">
        <v>676</v>
      </c>
      <c r="AG482" s="5"/>
      <c r="AH482" s="4" t="s">
        <v>2408</v>
      </c>
      <c r="AJ482" s="4" t="s">
        <v>38</v>
      </c>
      <c r="AK482" s="117">
        <f>IF(N482="NTD",1,VLOOKUP(X482,'8.匯率'!O:Q,2,FALSE))</f>
        <v>1</v>
      </c>
      <c r="AL482" s="204">
        <f t="shared" si="7"/>
        <v>-138000</v>
      </c>
      <c r="AM482" s="117" t="str">
        <f>VLOOKUP(AJ482,'關係企業(人)'!A:C,3,FALSE)</f>
        <v>緯創資通股份有限公司</v>
      </c>
    </row>
    <row r="483" spans="1:39">
      <c r="A483" s="4" t="s">
        <v>47</v>
      </c>
      <c r="B483" s="4" t="s">
        <v>1284</v>
      </c>
      <c r="C483" s="4" t="s">
        <v>2403</v>
      </c>
      <c r="D483" s="4" t="s">
        <v>2415</v>
      </c>
      <c r="E483" s="5">
        <v>45714</v>
      </c>
      <c r="F483" s="5">
        <v>45714</v>
      </c>
      <c r="G483" s="4" t="s">
        <v>1948</v>
      </c>
      <c r="H483" s="4" t="s">
        <v>679</v>
      </c>
      <c r="I483" s="4" t="s">
        <v>2410</v>
      </c>
      <c r="J483" s="4" t="s">
        <v>1285</v>
      </c>
      <c r="K483" s="4" t="s">
        <v>2406</v>
      </c>
      <c r="L483" s="4" t="s">
        <v>2407</v>
      </c>
      <c r="M483" s="12">
        <v>-90000</v>
      </c>
      <c r="N483" s="4" t="s">
        <v>48</v>
      </c>
      <c r="O483" s="12">
        <v>-90000</v>
      </c>
      <c r="P483" s="4" t="s">
        <v>48</v>
      </c>
      <c r="Q483" s="4" t="s">
        <v>681</v>
      </c>
      <c r="R483" s="4" t="s">
        <v>54</v>
      </c>
      <c r="X483" s="4" t="s">
        <v>50</v>
      </c>
      <c r="Z483" s="4" t="s">
        <v>50</v>
      </c>
      <c r="AA483" s="4" t="s">
        <v>2419</v>
      </c>
      <c r="AD483" s="4" t="s">
        <v>676</v>
      </c>
      <c r="AG483" s="5"/>
      <c r="AH483" s="4" t="s">
        <v>2408</v>
      </c>
      <c r="AJ483" s="4" t="s">
        <v>38</v>
      </c>
      <c r="AK483" s="117">
        <f>IF(N483="NTD",1,VLOOKUP(X483,'8.匯率'!O:Q,2,FALSE))</f>
        <v>1</v>
      </c>
      <c r="AL483" s="204">
        <f t="shared" si="7"/>
        <v>-90000</v>
      </c>
      <c r="AM483" s="117" t="str">
        <f>VLOOKUP(AJ483,'關係企業(人)'!A:C,3,FALSE)</f>
        <v>緯創資通股份有限公司</v>
      </c>
    </row>
    <row r="484" spans="1:39">
      <c r="A484" s="4" t="s">
        <v>47</v>
      </c>
      <c r="B484" s="4" t="s">
        <v>1286</v>
      </c>
      <c r="C484" s="4" t="s">
        <v>2403</v>
      </c>
      <c r="D484" s="4" t="s">
        <v>2415</v>
      </c>
      <c r="E484" s="5">
        <v>45714</v>
      </c>
      <c r="F484" s="5">
        <v>45714</v>
      </c>
      <c r="G484" s="4" t="s">
        <v>1949</v>
      </c>
      <c r="H484" s="4" t="s">
        <v>679</v>
      </c>
      <c r="I484" s="4" t="s">
        <v>2410</v>
      </c>
      <c r="J484" s="4" t="s">
        <v>1287</v>
      </c>
      <c r="K484" s="4" t="s">
        <v>2406</v>
      </c>
      <c r="L484" s="4" t="s">
        <v>2407</v>
      </c>
      <c r="M484" s="12">
        <v>-138000</v>
      </c>
      <c r="N484" s="4" t="s">
        <v>48</v>
      </c>
      <c r="O484" s="12">
        <v>-138000</v>
      </c>
      <c r="P484" s="4" t="s">
        <v>48</v>
      </c>
      <c r="Q484" s="4" t="s">
        <v>681</v>
      </c>
      <c r="R484" s="4" t="s">
        <v>54</v>
      </c>
      <c r="X484" s="4" t="s">
        <v>50</v>
      </c>
      <c r="Z484" s="4" t="s">
        <v>50</v>
      </c>
      <c r="AA484" s="4" t="s">
        <v>2419</v>
      </c>
      <c r="AD484" s="4" t="s">
        <v>676</v>
      </c>
      <c r="AG484" s="5"/>
      <c r="AH484" s="4" t="s">
        <v>2408</v>
      </c>
      <c r="AJ484" s="4" t="s">
        <v>38</v>
      </c>
      <c r="AK484" s="117">
        <f>IF(N484="NTD",1,VLOOKUP(X484,'8.匯率'!O:Q,2,FALSE))</f>
        <v>1</v>
      </c>
      <c r="AL484" s="204">
        <f t="shared" si="7"/>
        <v>-138000</v>
      </c>
      <c r="AM484" s="117" t="str">
        <f>VLOOKUP(AJ484,'關係企業(人)'!A:C,3,FALSE)</f>
        <v>緯創資通股份有限公司</v>
      </c>
    </row>
    <row r="485" spans="1:39">
      <c r="A485" s="4" t="s">
        <v>47</v>
      </c>
      <c r="B485" s="4" t="s">
        <v>1288</v>
      </c>
      <c r="C485" s="4" t="s">
        <v>2403</v>
      </c>
      <c r="D485" s="4" t="s">
        <v>2415</v>
      </c>
      <c r="E485" s="5">
        <v>45714</v>
      </c>
      <c r="F485" s="5">
        <v>45714</v>
      </c>
      <c r="G485" s="4" t="s">
        <v>1950</v>
      </c>
      <c r="H485" s="4" t="s">
        <v>679</v>
      </c>
      <c r="I485" s="4" t="s">
        <v>2410</v>
      </c>
      <c r="J485" s="4" t="s">
        <v>1289</v>
      </c>
      <c r="K485" s="4" t="s">
        <v>2406</v>
      </c>
      <c r="L485" s="4" t="s">
        <v>2407</v>
      </c>
      <c r="M485" s="12">
        <v>-149901</v>
      </c>
      <c r="N485" s="4" t="s">
        <v>48</v>
      </c>
      <c r="O485" s="12">
        <v>-149901</v>
      </c>
      <c r="P485" s="4" t="s">
        <v>48</v>
      </c>
      <c r="Q485" s="4" t="s">
        <v>681</v>
      </c>
      <c r="R485" s="4" t="s">
        <v>54</v>
      </c>
      <c r="X485" s="4" t="s">
        <v>50</v>
      </c>
      <c r="Z485" s="4" t="s">
        <v>50</v>
      </c>
      <c r="AA485" s="4" t="s">
        <v>2419</v>
      </c>
      <c r="AD485" s="4" t="s">
        <v>676</v>
      </c>
      <c r="AG485" s="5"/>
      <c r="AH485" s="4" t="s">
        <v>2408</v>
      </c>
      <c r="AJ485" s="4" t="s">
        <v>38</v>
      </c>
      <c r="AK485" s="117">
        <f>IF(N485="NTD",1,VLOOKUP(X485,'8.匯率'!O:Q,2,FALSE))</f>
        <v>1</v>
      </c>
      <c r="AL485" s="204">
        <f t="shared" si="7"/>
        <v>-149901</v>
      </c>
      <c r="AM485" s="117" t="str">
        <f>VLOOKUP(AJ485,'關係企業(人)'!A:C,3,FALSE)</f>
        <v>緯創資通股份有限公司</v>
      </c>
    </row>
    <row r="486" spans="1:39">
      <c r="A486" s="4" t="s">
        <v>47</v>
      </c>
      <c r="B486" s="4" t="s">
        <v>1290</v>
      </c>
      <c r="C486" s="4" t="s">
        <v>2403</v>
      </c>
      <c r="D486" s="4" t="s">
        <v>2415</v>
      </c>
      <c r="E486" s="5">
        <v>45714</v>
      </c>
      <c r="F486" s="5">
        <v>45714</v>
      </c>
      <c r="G486" s="4" t="s">
        <v>1951</v>
      </c>
      <c r="H486" s="4" t="s">
        <v>679</v>
      </c>
      <c r="I486" s="4" t="s">
        <v>2410</v>
      </c>
      <c r="J486" s="4" t="s">
        <v>1291</v>
      </c>
      <c r="K486" s="4" t="s">
        <v>2406</v>
      </c>
      <c r="L486" s="4" t="s">
        <v>2407</v>
      </c>
      <c r="M486" s="12">
        <v>-110000</v>
      </c>
      <c r="N486" s="4" t="s">
        <v>48</v>
      </c>
      <c r="O486" s="12">
        <v>-110000</v>
      </c>
      <c r="P486" s="4" t="s">
        <v>48</v>
      </c>
      <c r="Q486" s="4" t="s">
        <v>681</v>
      </c>
      <c r="R486" s="4" t="s">
        <v>54</v>
      </c>
      <c r="X486" s="4" t="s">
        <v>50</v>
      </c>
      <c r="Z486" s="4" t="s">
        <v>50</v>
      </c>
      <c r="AA486" s="4" t="s">
        <v>2419</v>
      </c>
      <c r="AD486" s="4" t="s">
        <v>676</v>
      </c>
      <c r="AG486" s="5"/>
      <c r="AH486" s="4" t="s">
        <v>2408</v>
      </c>
      <c r="AJ486" s="4" t="s">
        <v>38</v>
      </c>
      <c r="AK486" s="117">
        <f>IF(N486="NTD",1,VLOOKUP(X486,'8.匯率'!O:Q,2,FALSE))</f>
        <v>1</v>
      </c>
      <c r="AL486" s="204">
        <f t="shared" si="7"/>
        <v>-110000</v>
      </c>
      <c r="AM486" s="117" t="str">
        <f>VLOOKUP(AJ486,'關係企業(人)'!A:C,3,FALSE)</f>
        <v>緯創資通股份有限公司</v>
      </c>
    </row>
    <row r="487" spans="1:39">
      <c r="A487" s="4" t="s">
        <v>47</v>
      </c>
      <c r="B487" s="4" t="s">
        <v>1292</v>
      </c>
      <c r="C487" s="4" t="s">
        <v>2403</v>
      </c>
      <c r="D487" s="4" t="s">
        <v>2415</v>
      </c>
      <c r="E487" s="5">
        <v>45714</v>
      </c>
      <c r="F487" s="5">
        <v>45714</v>
      </c>
      <c r="G487" s="4" t="s">
        <v>1952</v>
      </c>
      <c r="H487" s="4" t="s">
        <v>679</v>
      </c>
      <c r="I487" s="4" t="s">
        <v>2410</v>
      </c>
      <c r="J487" s="4" t="s">
        <v>1293</v>
      </c>
      <c r="K487" s="4" t="s">
        <v>2406</v>
      </c>
      <c r="L487" s="4" t="s">
        <v>2407</v>
      </c>
      <c r="M487" s="12">
        <v>-130741</v>
      </c>
      <c r="N487" s="4" t="s">
        <v>48</v>
      </c>
      <c r="O487" s="12">
        <v>-130741</v>
      </c>
      <c r="P487" s="4" t="s">
        <v>48</v>
      </c>
      <c r="Q487" s="4" t="s">
        <v>681</v>
      </c>
      <c r="R487" s="4" t="s">
        <v>54</v>
      </c>
      <c r="X487" s="4" t="s">
        <v>50</v>
      </c>
      <c r="Z487" s="4" t="s">
        <v>50</v>
      </c>
      <c r="AA487" s="4" t="s">
        <v>2419</v>
      </c>
      <c r="AD487" s="4" t="s">
        <v>676</v>
      </c>
      <c r="AG487" s="5"/>
      <c r="AH487" s="4" t="s">
        <v>2408</v>
      </c>
      <c r="AJ487" s="4" t="s">
        <v>38</v>
      </c>
      <c r="AK487" s="117">
        <f>IF(N487="NTD",1,VLOOKUP(X487,'8.匯率'!O:Q,2,FALSE))</f>
        <v>1</v>
      </c>
      <c r="AL487" s="204">
        <f t="shared" si="7"/>
        <v>-130741</v>
      </c>
      <c r="AM487" s="117" t="str">
        <f>VLOOKUP(AJ487,'關係企業(人)'!A:C,3,FALSE)</f>
        <v>緯創資通股份有限公司</v>
      </c>
    </row>
    <row r="488" spans="1:39">
      <c r="A488" s="4" t="s">
        <v>47</v>
      </c>
      <c r="B488" s="4" t="s">
        <v>1294</v>
      </c>
      <c r="C488" s="4" t="s">
        <v>2403</v>
      </c>
      <c r="D488" s="4" t="s">
        <v>2415</v>
      </c>
      <c r="E488" s="5">
        <v>45714</v>
      </c>
      <c r="F488" s="5">
        <v>45714</v>
      </c>
      <c r="G488" s="4" t="s">
        <v>1953</v>
      </c>
      <c r="H488" s="4" t="s">
        <v>679</v>
      </c>
      <c r="I488" s="4" t="s">
        <v>2410</v>
      </c>
      <c r="J488" s="4" t="s">
        <v>1295</v>
      </c>
      <c r="K488" s="4" t="s">
        <v>2406</v>
      </c>
      <c r="L488" s="4" t="s">
        <v>2407</v>
      </c>
      <c r="M488" s="12">
        <v>-123469</v>
      </c>
      <c r="N488" s="4" t="s">
        <v>48</v>
      </c>
      <c r="O488" s="12">
        <v>-123469</v>
      </c>
      <c r="P488" s="4" t="s">
        <v>48</v>
      </c>
      <c r="Q488" s="4" t="s">
        <v>681</v>
      </c>
      <c r="R488" s="4" t="s">
        <v>54</v>
      </c>
      <c r="X488" s="4" t="s">
        <v>50</v>
      </c>
      <c r="Z488" s="4" t="s">
        <v>50</v>
      </c>
      <c r="AA488" s="4" t="s">
        <v>2419</v>
      </c>
      <c r="AD488" s="4" t="s">
        <v>676</v>
      </c>
      <c r="AG488" s="5"/>
      <c r="AH488" s="4" t="s">
        <v>2408</v>
      </c>
      <c r="AJ488" s="4" t="s">
        <v>38</v>
      </c>
      <c r="AK488" s="117">
        <f>IF(N488="NTD",1,VLOOKUP(X488,'8.匯率'!O:Q,2,FALSE))</f>
        <v>1</v>
      </c>
      <c r="AL488" s="204">
        <f t="shared" si="7"/>
        <v>-123469</v>
      </c>
      <c r="AM488" s="117" t="str">
        <f>VLOOKUP(AJ488,'關係企業(人)'!A:C,3,FALSE)</f>
        <v>緯創資通股份有限公司</v>
      </c>
    </row>
    <row r="489" spans="1:39">
      <c r="A489" s="4" t="s">
        <v>47</v>
      </c>
      <c r="B489" s="4" t="s">
        <v>1296</v>
      </c>
      <c r="C489" s="4" t="s">
        <v>2403</v>
      </c>
      <c r="D489" s="4" t="s">
        <v>2415</v>
      </c>
      <c r="E489" s="5">
        <v>45714</v>
      </c>
      <c r="F489" s="5">
        <v>45714</v>
      </c>
      <c r="G489" s="4" t="s">
        <v>1954</v>
      </c>
      <c r="H489" s="4" t="s">
        <v>679</v>
      </c>
      <c r="I489" s="4" t="s">
        <v>2410</v>
      </c>
      <c r="J489" s="4" t="s">
        <v>1297</v>
      </c>
      <c r="K489" s="4" t="s">
        <v>2406</v>
      </c>
      <c r="L489" s="4" t="s">
        <v>2407</v>
      </c>
      <c r="M489" s="12">
        <v>-138000</v>
      </c>
      <c r="N489" s="4" t="s">
        <v>48</v>
      </c>
      <c r="O489" s="12">
        <v>-138000</v>
      </c>
      <c r="P489" s="4" t="s">
        <v>48</v>
      </c>
      <c r="Q489" s="4" t="s">
        <v>681</v>
      </c>
      <c r="R489" s="4" t="s">
        <v>54</v>
      </c>
      <c r="X489" s="4" t="s">
        <v>50</v>
      </c>
      <c r="Z489" s="4" t="s">
        <v>50</v>
      </c>
      <c r="AA489" s="4" t="s">
        <v>2419</v>
      </c>
      <c r="AD489" s="4" t="s">
        <v>676</v>
      </c>
      <c r="AG489" s="5"/>
      <c r="AH489" s="4" t="s">
        <v>2408</v>
      </c>
      <c r="AJ489" s="4" t="s">
        <v>38</v>
      </c>
      <c r="AK489" s="117">
        <f>IF(N489="NTD",1,VLOOKUP(X489,'8.匯率'!O:Q,2,FALSE))</f>
        <v>1</v>
      </c>
      <c r="AL489" s="204">
        <f t="shared" si="7"/>
        <v>-138000</v>
      </c>
      <c r="AM489" s="117" t="str">
        <f>VLOOKUP(AJ489,'關係企業(人)'!A:C,3,FALSE)</f>
        <v>緯創資通股份有限公司</v>
      </c>
    </row>
    <row r="490" spans="1:39">
      <c r="A490" s="4" t="s">
        <v>47</v>
      </c>
      <c r="B490" s="4" t="s">
        <v>1298</v>
      </c>
      <c r="C490" s="4" t="s">
        <v>2403</v>
      </c>
      <c r="D490" s="4" t="s">
        <v>2415</v>
      </c>
      <c r="E490" s="5">
        <v>45714</v>
      </c>
      <c r="F490" s="5">
        <v>45714</v>
      </c>
      <c r="G490" s="4" t="s">
        <v>1955</v>
      </c>
      <c r="H490" s="4" t="s">
        <v>679</v>
      </c>
      <c r="I490" s="4" t="s">
        <v>2410</v>
      </c>
      <c r="J490" s="4" t="s">
        <v>1299</v>
      </c>
      <c r="K490" s="4" t="s">
        <v>2406</v>
      </c>
      <c r="L490" s="4" t="s">
        <v>2407</v>
      </c>
      <c r="M490" s="12">
        <v>-138000</v>
      </c>
      <c r="N490" s="4" t="s">
        <v>48</v>
      </c>
      <c r="O490" s="12">
        <v>-138000</v>
      </c>
      <c r="P490" s="4" t="s">
        <v>48</v>
      </c>
      <c r="Q490" s="4" t="s">
        <v>681</v>
      </c>
      <c r="R490" s="4" t="s">
        <v>54</v>
      </c>
      <c r="X490" s="4" t="s">
        <v>50</v>
      </c>
      <c r="Z490" s="4" t="s">
        <v>50</v>
      </c>
      <c r="AA490" s="4" t="s">
        <v>2419</v>
      </c>
      <c r="AD490" s="4" t="s">
        <v>676</v>
      </c>
      <c r="AG490" s="5"/>
      <c r="AH490" s="4" t="s">
        <v>2408</v>
      </c>
      <c r="AJ490" s="4" t="s">
        <v>38</v>
      </c>
      <c r="AK490" s="117">
        <f>IF(N490="NTD",1,VLOOKUP(X490,'8.匯率'!O:Q,2,FALSE))</f>
        <v>1</v>
      </c>
      <c r="AL490" s="204">
        <f t="shared" si="7"/>
        <v>-138000</v>
      </c>
      <c r="AM490" s="117" t="str">
        <f>VLOOKUP(AJ490,'關係企業(人)'!A:C,3,FALSE)</f>
        <v>緯創資通股份有限公司</v>
      </c>
    </row>
    <row r="491" spans="1:39">
      <c r="A491" s="4" t="s">
        <v>47</v>
      </c>
      <c r="B491" s="4" t="s">
        <v>1352</v>
      </c>
      <c r="C491" s="4" t="s">
        <v>2403</v>
      </c>
      <c r="D491" s="4" t="s">
        <v>2415</v>
      </c>
      <c r="E491" s="5">
        <v>45714</v>
      </c>
      <c r="F491" s="5">
        <v>45714</v>
      </c>
      <c r="G491" s="4" t="s">
        <v>1927</v>
      </c>
      <c r="H491" s="4" t="s">
        <v>679</v>
      </c>
      <c r="I491" s="4" t="s">
        <v>2410</v>
      </c>
      <c r="J491" s="4" t="s">
        <v>1353</v>
      </c>
      <c r="K491" s="4" t="s">
        <v>2406</v>
      </c>
      <c r="L491" s="4" t="s">
        <v>2407</v>
      </c>
      <c r="M491" s="12">
        <v>-138000</v>
      </c>
      <c r="N491" s="4" t="s">
        <v>48</v>
      </c>
      <c r="O491" s="12">
        <v>-138000</v>
      </c>
      <c r="P491" s="4" t="s">
        <v>48</v>
      </c>
      <c r="Q491" s="4" t="s">
        <v>682</v>
      </c>
      <c r="R491" s="4" t="s">
        <v>53</v>
      </c>
      <c r="X491" s="4" t="s">
        <v>50</v>
      </c>
      <c r="Z491" s="4" t="s">
        <v>50</v>
      </c>
      <c r="AA491" s="4" t="s">
        <v>2419</v>
      </c>
      <c r="AD491" s="4" t="s">
        <v>676</v>
      </c>
      <c r="AG491" s="5"/>
      <c r="AH491" s="4" t="s">
        <v>2408</v>
      </c>
      <c r="AJ491" s="4" t="s">
        <v>38</v>
      </c>
      <c r="AK491" s="117">
        <f>IF(N491="NTD",1,VLOOKUP(X491,'8.匯率'!O:Q,2,FALSE))</f>
        <v>1</v>
      </c>
      <c r="AL491" s="204">
        <f t="shared" si="7"/>
        <v>-138000</v>
      </c>
      <c r="AM491" s="117" t="str">
        <f>VLOOKUP(AJ491,'關係企業(人)'!A:C,3,FALSE)</f>
        <v>緯創資通股份有限公司</v>
      </c>
    </row>
    <row r="492" spans="1:39">
      <c r="A492" s="4" t="s">
        <v>47</v>
      </c>
      <c r="B492" s="4" t="s">
        <v>1430</v>
      </c>
      <c r="C492" s="4" t="s">
        <v>2403</v>
      </c>
      <c r="D492" s="4" t="s">
        <v>2415</v>
      </c>
      <c r="E492" s="5">
        <v>45714</v>
      </c>
      <c r="F492" s="5">
        <v>45714</v>
      </c>
      <c r="G492" s="4" t="s">
        <v>1893</v>
      </c>
      <c r="H492" s="4" t="s">
        <v>679</v>
      </c>
      <c r="I492" s="4" t="s">
        <v>2410</v>
      </c>
      <c r="J492" s="4" t="s">
        <v>1431</v>
      </c>
      <c r="K492" s="4" t="s">
        <v>2406</v>
      </c>
      <c r="L492" s="4" t="s">
        <v>2407</v>
      </c>
      <c r="M492" s="12">
        <v>-138000</v>
      </c>
      <c r="N492" s="4" t="s">
        <v>48</v>
      </c>
      <c r="O492" s="12">
        <v>-138000</v>
      </c>
      <c r="P492" s="4" t="s">
        <v>48</v>
      </c>
      <c r="Q492" s="4" t="s">
        <v>680</v>
      </c>
      <c r="R492" s="4" t="s">
        <v>143</v>
      </c>
      <c r="X492" s="4" t="s">
        <v>50</v>
      </c>
      <c r="Z492" s="4" t="s">
        <v>50</v>
      </c>
      <c r="AA492" s="4" t="s">
        <v>2419</v>
      </c>
      <c r="AD492" s="4" t="s">
        <v>676</v>
      </c>
      <c r="AG492" s="5"/>
      <c r="AH492" s="4" t="s">
        <v>2408</v>
      </c>
      <c r="AJ492" s="4" t="s">
        <v>38</v>
      </c>
      <c r="AK492" s="117">
        <f>IF(N492="NTD",1,VLOOKUP(X492,'8.匯率'!O:Q,2,FALSE))</f>
        <v>1</v>
      </c>
      <c r="AL492" s="204">
        <f t="shared" si="7"/>
        <v>-138000</v>
      </c>
      <c r="AM492" s="117" t="str">
        <f>VLOOKUP(AJ492,'關係企業(人)'!A:C,3,FALSE)</f>
        <v>緯創資通股份有限公司</v>
      </c>
    </row>
    <row r="493" spans="1:39">
      <c r="A493" s="4" t="s">
        <v>47</v>
      </c>
      <c r="B493" s="4" t="s">
        <v>1432</v>
      </c>
      <c r="C493" s="4" t="s">
        <v>2403</v>
      </c>
      <c r="D493" s="4" t="s">
        <v>2415</v>
      </c>
      <c r="E493" s="5">
        <v>45714</v>
      </c>
      <c r="F493" s="5">
        <v>45714</v>
      </c>
      <c r="G493" s="4" t="s">
        <v>1894</v>
      </c>
      <c r="H493" s="4" t="s">
        <v>679</v>
      </c>
      <c r="I493" s="4" t="s">
        <v>2410</v>
      </c>
      <c r="J493" s="4" t="s">
        <v>1433</v>
      </c>
      <c r="K493" s="4" t="s">
        <v>2406</v>
      </c>
      <c r="L493" s="4" t="s">
        <v>2407</v>
      </c>
      <c r="M493" s="12">
        <v>-138000</v>
      </c>
      <c r="N493" s="4" t="s">
        <v>48</v>
      </c>
      <c r="O493" s="12">
        <v>-138000</v>
      </c>
      <c r="P493" s="4" t="s">
        <v>48</v>
      </c>
      <c r="Q493" s="4" t="s">
        <v>680</v>
      </c>
      <c r="R493" s="4" t="s">
        <v>143</v>
      </c>
      <c r="X493" s="4" t="s">
        <v>50</v>
      </c>
      <c r="Z493" s="4" t="s">
        <v>50</v>
      </c>
      <c r="AA493" s="4" t="s">
        <v>2419</v>
      </c>
      <c r="AD493" s="4" t="s">
        <v>676</v>
      </c>
      <c r="AG493" s="5"/>
      <c r="AH493" s="4" t="s">
        <v>2408</v>
      </c>
      <c r="AJ493" s="4" t="s">
        <v>38</v>
      </c>
      <c r="AK493" s="117">
        <f>IF(N493="NTD",1,VLOOKUP(X493,'8.匯率'!O:Q,2,FALSE))</f>
        <v>1</v>
      </c>
      <c r="AL493" s="204">
        <f t="shared" si="7"/>
        <v>-138000</v>
      </c>
      <c r="AM493" s="117" t="str">
        <f>VLOOKUP(AJ493,'關係企業(人)'!A:C,3,FALSE)</f>
        <v>緯創資通股份有限公司</v>
      </c>
    </row>
    <row r="494" spans="1:39">
      <c r="A494" s="4" t="s">
        <v>47</v>
      </c>
      <c r="B494" s="4" t="s">
        <v>1434</v>
      </c>
      <c r="C494" s="4" t="s">
        <v>2403</v>
      </c>
      <c r="D494" s="4" t="s">
        <v>2415</v>
      </c>
      <c r="E494" s="5">
        <v>45714</v>
      </c>
      <c r="F494" s="5">
        <v>45714</v>
      </c>
      <c r="G494" s="4" t="s">
        <v>1895</v>
      </c>
      <c r="H494" s="4" t="s">
        <v>679</v>
      </c>
      <c r="I494" s="4" t="s">
        <v>2410</v>
      </c>
      <c r="J494" s="4" t="s">
        <v>1435</v>
      </c>
      <c r="K494" s="4" t="s">
        <v>2406</v>
      </c>
      <c r="L494" s="4" t="s">
        <v>2407</v>
      </c>
      <c r="M494" s="12">
        <v>-61179</v>
      </c>
      <c r="N494" s="4" t="s">
        <v>48</v>
      </c>
      <c r="O494" s="12">
        <v>-61179</v>
      </c>
      <c r="P494" s="4" t="s">
        <v>48</v>
      </c>
      <c r="Q494" s="4" t="s">
        <v>680</v>
      </c>
      <c r="R494" s="4" t="s">
        <v>143</v>
      </c>
      <c r="X494" s="4" t="s">
        <v>50</v>
      </c>
      <c r="Z494" s="4" t="s">
        <v>50</v>
      </c>
      <c r="AA494" s="4" t="s">
        <v>2419</v>
      </c>
      <c r="AD494" s="4" t="s">
        <v>676</v>
      </c>
      <c r="AG494" s="5"/>
      <c r="AH494" s="4" t="s">
        <v>2408</v>
      </c>
      <c r="AJ494" s="4" t="s">
        <v>38</v>
      </c>
      <c r="AK494" s="117">
        <f>IF(N494="NTD",1,VLOOKUP(X494,'8.匯率'!O:Q,2,FALSE))</f>
        <v>1</v>
      </c>
      <c r="AL494" s="204">
        <f t="shared" si="7"/>
        <v>-61179</v>
      </c>
      <c r="AM494" s="117" t="str">
        <f>VLOOKUP(AJ494,'關係企業(人)'!A:C,3,FALSE)</f>
        <v>緯創資通股份有限公司</v>
      </c>
    </row>
    <row r="495" spans="1:39">
      <c r="A495" s="4" t="s">
        <v>47</v>
      </c>
      <c r="B495" s="4" t="s">
        <v>1436</v>
      </c>
      <c r="C495" s="4" t="s">
        <v>2403</v>
      </c>
      <c r="D495" s="4" t="s">
        <v>2415</v>
      </c>
      <c r="E495" s="5">
        <v>45714</v>
      </c>
      <c r="F495" s="5">
        <v>45714</v>
      </c>
      <c r="G495" s="4" t="s">
        <v>1896</v>
      </c>
      <c r="H495" s="4" t="s">
        <v>679</v>
      </c>
      <c r="I495" s="4" t="s">
        <v>2410</v>
      </c>
      <c r="J495" s="4" t="s">
        <v>1437</v>
      </c>
      <c r="K495" s="4" t="s">
        <v>2406</v>
      </c>
      <c r="L495" s="4" t="s">
        <v>2407</v>
      </c>
      <c r="M495" s="12">
        <v>-155000</v>
      </c>
      <c r="N495" s="4" t="s">
        <v>48</v>
      </c>
      <c r="O495" s="12">
        <v>-155000</v>
      </c>
      <c r="P495" s="4" t="s">
        <v>48</v>
      </c>
      <c r="Q495" s="4" t="s">
        <v>680</v>
      </c>
      <c r="R495" s="4" t="s">
        <v>143</v>
      </c>
      <c r="X495" s="4" t="s">
        <v>50</v>
      </c>
      <c r="Z495" s="4" t="s">
        <v>50</v>
      </c>
      <c r="AA495" s="4" t="s">
        <v>2419</v>
      </c>
      <c r="AD495" s="4" t="s">
        <v>676</v>
      </c>
      <c r="AG495" s="5"/>
      <c r="AH495" s="4" t="s">
        <v>2408</v>
      </c>
      <c r="AJ495" s="4" t="s">
        <v>38</v>
      </c>
      <c r="AK495" s="117">
        <f>IF(N495="NTD",1,VLOOKUP(X495,'8.匯率'!O:Q,2,FALSE))</f>
        <v>1</v>
      </c>
      <c r="AL495" s="204">
        <f t="shared" si="7"/>
        <v>-155000</v>
      </c>
      <c r="AM495" s="117" t="str">
        <f>VLOOKUP(AJ495,'關係企業(人)'!A:C,3,FALSE)</f>
        <v>緯創資通股份有限公司</v>
      </c>
    </row>
    <row r="496" spans="1:39">
      <c r="A496" s="4" t="s">
        <v>47</v>
      </c>
      <c r="B496" s="4" t="s">
        <v>1438</v>
      </c>
      <c r="C496" s="4" t="s">
        <v>2403</v>
      </c>
      <c r="D496" s="4" t="s">
        <v>2415</v>
      </c>
      <c r="E496" s="5">
        <v>45714</v>
      </c>
      <c r="F496" s="5">
        <v>45714</v>
      </c>
      <c r="G496" s="4" t="s">
        <v>1897</v>
      </c>
      <c r="H496" s="4" t="s">
        <v>679</v>
      </c>
      <c r="I496" s="4" t="s">
        <v>2410</v>
      </c>
      <c r="J496" s="4" t="s">
        <v>1439</v>
      </c>
      <c r="K496" s="4" t="s">
        <v>2406</v>
      </c>
      <c r="L496" s="4" t="s">
        <v>2407</v>
      </c>
      <c r="M496" s="12">
        <v>-81577</v>
      </c>
      <c r="N496" s="4" t="s">
        <v>48</v>
      </c>
      <c r="O496" s="12">
        <v>-81577</v>
      </c>
      <c r="P496" s="4" t="s">
        <v>48</v>
      </c>
      <c r="Q496" s="4" t="s">
        <v>680</v>
      </c>
      <c r="R496" s="4" t="s">
        <v>143</v>
      </c>
      <c r="X496" s="4" t="s">
        <v>50</v>
      </c>
      <c r="Z496" s="4" t="s">
        <v>50</v>
      </c>
      <c r="AA496" s="4" t="s">
        <v>2419</v>
      </c>
      <c r="AD496" s="4" t="s">
        <v>676</v>
      </c>
      <c r="AG496" s="5"/>
      <c r="AH496" s="4" t="s">
        <v>2408</v>
      </c>
      <c r="AJ496" s="4" t="s">
        <v>38</v>
      </c>
      <c r="AK496" s="117">
        <f>IF(N496="NTD",1,VLOOKUP(X496,'8.匯率'!O:Q,2,FALSE))</f>
        <v>1</v>
      </c>
      <c r="AL496" s="204">
        <f t="shared" si="7"/>
        <v>-81577</v>
      </c>
      <c r="AM496" s="117" t="str">
        <f>VLOOKUP(AJ496,'關係企業(人)'!A:C,3,FALSE)</f>
        <v>緯創資通股份有限公司</v>
      </c>
    </row>
    <row r="497" spans="1:39">
      <c r="A497" s="4" t="s">
        <v>47</v>
      </c>
      <c r="B497" s="4" t="s">
        <v>1440</v>
      </c>
      <c r="C497" s="4" t="s">
        <v>2403</v>
      </c>
      <c r="D497" s="4" t="s">
        <v>2415</v>
      </c>
      <c r="E497" s="5">
        <v>45714</v>
      </c>
      <c r="F497" s="5">
        <v>45714</v>
      </c>
      <c r="G497" s="4" t="s">
        <v>1898</v>
      </c>
      <c r="H497" s="4" t="s">
        <v>679</v>
      </c>
      <c r="I497" s="4" t="s">
        <v>2410</v>
      </c>
      <c r="J497" s="4" t="s">
        <v>1441</v>
      </c>
      <c r="K497" s="4" t="s">
        <v>2406</v>
      </c>
      <c r="L497" s="4" t="s">
        <v>2407</v>
      </c>
      <c r="M497" s="12">
        <v>-178000</v>
      </c>
      <c r="N497" s="4" t="s">
        <v>48</v>
      </c>
      <c r="O497" s="12">
        <v>-178000</v>
      </c>
      <c r="P497" s="4" t="s">
        <v>48</v>
      </c>
      <c r="Q497" s="4" t="s">
        <v>680</v>
      </c>
      <c r="R497" s="4" t="s">
        <v>143</v>
      </c>
      <c r="X497" s="4" t="s">
        <v>50</v>
      </c>
      <c r="Z497" s="4" t="s">
        <v>50</v>
      </c>
      <c r="AA497" s="4" t="s">
        <v>2419</v>
      </c>
      <c r="AD497" s="4" t="s">
        <v>676</v>
      </c>
      <c r="AG497" s="5"/>
      <c r="AH497" s="4" t="s">
        <v>2408</v>
      </c>
      <c r="AJ497" s="4" t="s">
        <v>38</v>
      </c>
      <c r="AK497" s="117">
        <f>IF(N497="NTD",1,VLOOKUP(X497,'8.匯率'!O:Q,2,FALSE))</f>
        <v>1</v>
      </c>
      <c r="AL497" s="204">
        <f t="shared" si="7"/>
        <v>-178000</v>
      </c>
      <c r="AM497" s="117" t="str">
        <f>VLOOKUP(AJ497,'關係企業(人)'!A:C,3,FALSE)</f>
        <v>緯創資通股份有限公司</v>
      </c>
    </row>
    <row r="498" spans="1:39">
      <c r="A498" s="4" t="s">
        <v>47</v>
      </c>
      <c r="B498" s="4" t="s">
        <v>1442</v>
      </c>
      <c r="C498" s="4" t="s">
        <v>2403</v>
      </c>
      <c r="D498" s="4" t="s">
        <v>2415</v>
      </c>
      <c r="E498" s="5">
        <v>45714</v>
      </c>
      <c r="F498" s="5">
        <v>45714</v>
      </c>
      <c r="G498" s="4" t="s">
        <v>1899</v>
      </c>
      <c r="H498" s="4" t="s">
        <v>679</v>
      </c>
      <c r="I498" s="4" t="s">
        <v>2410</v>
      </c>
      <c r="J498" s="4" t="s">
        <v>1443</v>
      </c>
      <c r="K498" s="4" t="s">
        <v>2406</v>
      </c>
      <c r="L498" s="4" t="s">
        <v>2407</v>
      </c>
      <c r="M498" s="12">
        <v>-104214</v>
      </c>
      <c r="N498" s="4" t="s">
        <v>48</v>
      </c>
      <c r="O498" s="12">
        <v>-104214</v>
      </c>
      <c r="P498" s="4" t="s">
        <v>48</v>
      </c>
      <c r="Q498" s="4" t="s">
        <v>680</v>
      </c>
      <c r="R498" s="4" t="s">
        <v>143</v>
      </c>
      <c r="X498" s="4" t="s">
        <v>50</v>
      </c>
      <c r="Z498" s="4" t="s">
        <v>50</v>
      </c>
      <c r="AA498" s="4" t="s">
        <v>2419</v>
      </c>
      <c r="AD498" s="4" t="s">
        <v>676</v>
      </c>
      <c r="AG498" s="5"/>
      <c r="AH498" s="4" t="s">
        <v>2408</v>
      </c>
      <c r="AJ498" s="4" t="s">
        <v>38</v>
      </c>
      <c r="AK498" s="117">
        <f>IF(N498="NTD",1,VLOOKUP(X498,'8.匯率'!O:Q,2,FALSE))</f>
        <v>1</v>
      </c>
      <c r="AL498" s="204">
        <f t="shared" si="7"/>
        <v>-104214</v>
      </c>
      <c r="AM498" s="117" t="str">
        <f>VLOOKUP(AJ498,'關係企業(人)'!A:C,3,FALSE)</f>
        <v>緯創資通股份有限公司</v>
      </c>
    </row>
    <row r="499" spans="1:39">
      <c r="A499" s="4" t="s">
        <v>47</v>
      </c>
      <c r="B499" s="4" t="s">
        <v>1444</v>
      </c>
      <c r="C499" s="4" t="s">
        <v>2403</v>
      </c>
      <c r="D499" s="4" t="s">
        <v>2415</v>
      </c>
      <c r="E499" s="5">
        <v>45714</v>
      </c>
      <c r="F499" s="5">
        <v>45714</v>
      </c>
      <c r="G499" s="4" t="s">
        <v>1900</v>
      </c>
      <c r="H499" s="4" t="s">
        <v>679</v>
      </c>
      <c r="I499" s="4" t="s">
        <v>2410</v>
      </c>
      <c r="J499" s="4" t="s">
        <v>1445</v>
      </c>
      <c r="K499" s="4" t="s">
        <v>2406</v>
      </c>
      <c r="L499" s="4" t="s">
        <v>2407</v>
      </c>
      <c r="M499" s="12">
        <v>-138000</v>
      </c>
      <c r="N499" s="4" t="s">
        <v>48</v>
      </c>
      <c r="O499" s="12">
        <v>-138000</v>
      </c>
      <c r="P499" s="4" t="s">
        <v>48</v>
      </c>
      <c r="Q499" s="4" t="s">
        <v>680</v>
      </c>
      <c r="R499" s="4" t="s">
        <v>675</v>
      </c>
      <c r="X499" s="4" t="s">
        <v>50</v>
      </c>
      <c r="Z499" s="4" t="s">
        <v>50</v>
      </c>
      <c r="AA499" s="4" t="s">
        <v>2419</v>
      </c>
      <c r="AD499" s="4" t="s">
        <v>676</v>
      </c>
      <c r="AG499" s="5"/>
      <c r="AH499" s="4" t="s">
        <v>2408</v>
      </c>
      <c r="AJ499" s="4" t="s">
        <v>38</v>
      </c>
      <c r="AK499" s="117">
        <f>IF(N499="NTD",1,VLOOKUP(X499,'8.匯率'!O:Q,2,FALSE))</f>
        <v>1</v>
      </c>
      <c r="AL499" s="204">
        <f t="shared" si="7"/>
        <v>-138000</v>
      </c>
      <c r="AM499" s="117" t="str">
        <f>VLOOKUP(AJ499,'關係企業(人)'!A:C,3,FALSE)</f>
        <v>緯創資通股份有限公司</v>
      </c>
    </row>
    <row r="500" spans="1:39">
      <c r="A500" s="4" t="s">
        <v>47</v>
      </c>
      <c r="B500" s="4" t="s">
        <v>1420</v>
      </c>
      <c r="C500" s="4" t="s">
        <v>2403</v>
      </c>
      <c r="D500" s="4" t="s">
        <v>2415</v>
      </c>
      <c r="E500" s="5">
        <v>45714</v>
      </c>
      <c r="F500" s="5">
        <v>45714</v>
      </c>
      <c r="G500" s="4" t="s">
        <v>1973</v>
      </c>
      <c r="H500" s="4" t="s">
        <v>679</v>
      </c>
      <c r="I500" s="4" t="s">
        <v>2410</v>
      </c>
      <c r="J500" s="4" t="s">
        <v>1421</v>
      </c>
      <c r="K500" s="4" t="s">
        <v>2406</v>
      </c>
      <c r="L500" s="4" t="s">
        <v>2407</v>
      </c>
      <c r="M500" s="12">
        <v>-75000</v>
      </c>
      <c r="N500" s="4" t="s">
        <v>48</v>
      </c>
      <c r="O500" s="12">
        <v>-75000</v>
      </c>
      <c r="P500" s="4" t="s">
        <v>48</v>
      </c>
      <c r="Q500" s="4" t="s">
        <v>683</v>
      </c>
      <c r="R500" s="4" t="s">
        <v>56</v>
      </c>
      <c r="X500" s="4" t="s">
        <v>57</v>
      </c>
      <c r="Z500" s="4" t="s">
        <v>57</v>
      </c>
      <c r="AA500" s="4" t="s">
        <v>2424</v>
      </c>
      <c r="AD500" s="4" t="s">
        <v>676</v>
      </c>
      <c r="AG500" s="5"/>
      <c r="AH500" s="4" t="s">
        <v>2408</v>
      </c>
      <c r="AJ500" s="4" t="s">
        <v>55</v>
      </c>
      <c r="AK500" s="117">
        <f>IF(N500="NTD",1,VLOOKUP(X500,'8.匯率'!O:Q,2,FALSE))</f>
        <v>1</v>
      </c>
      <c r="AL500" s="204">
        <f t="shared" si="7"/>
        <v>-75000</v>
      </c>
      <c r="AM500" s="117" t="str">
        <f>VLOOKUP(AJ500,'關係企業(人)'!A:C,3,FALSE)</f>
        <v>緯穎科技服務股份有限公司</v>
      </c>
    </row>
    <row r="501" spans="1:39">
      <c r="A501" s="4" t="s">
        <v>47</v>
      </c>
      <c r="B501" s="4" t="s">
        <v>1422</v>
      </c>
      <c r="C501" s="4" t="s">
        <v>2403</v>
      </c>
      <c r="D501" s="4" t="s">
        <v>2415</v>
      </c>
      <c r="E501" s="5">
        <v>45714</v>
      </c>
      <c r="F501" s="5">
        <v>45714</v>
      </c>
      <c r="G501" s="4" t="s">
        <v>1990</v>
      </c>
      <c r="H501" s="4" t="s">
        <v>679</v>
      </c>
      <c r="I501" s="4" t="s">
        <v>2410</v>
      </c>
      <c r="J501" s="4" t="s">
        <v>1423</v>
      </c>
      <c r="K501" s="4" t="s">
        <v>2406</v>
      </c>
      <c r="L501" s="4" t="s">
        <v>2407</v>
      </c>
      <c r="M501" s="12">
        <v>-65384</v>
      </c>
      <c r="N501" s="4" t="s">
        <v>48</v>
      </c>
      <c r="O501" s="12">
        <v>-65384</v>
      </c>
      <c r="P501" s="4" t="s">
        <v>48</v>
      </c>
      <c r="Q501" s="4" t="s">
        <v>683</v>
      </c>
      <c r="R501" s="4" t="s">
        <v>56</v>
      </c>
      <c r="X501" s="4" t="s">
        <v>57</v>
      </c>
      <c r="Z501" s="4" t="s">
        <v>57</v>
      </c>
      <c r="AA501" s="4" t="s">
        <v>2424</v>
      </c>
      <c r="AD501" s="4" t="s">
        <v>676</v>
      </c>
      <c r="AG501" s="5"/>
      <c r="AH501" s="4" t="s">
        <v>2408</v>
      </c>
      <c r="AJ501" s="4" t="s">
        <v>55</v>
      </c>
      <c r="AK501" s="117">
        <f>IF(N501="NTD",1,VLOOKUP(X501,'8.匯率'!O:Q,2,FALSE))</f>
        <v>1</v>
      </c>
      <c r="AL501" s="204">
        <f t="shared" si="7"/>
        <v>-65384</v>
      </c>
      <c r="AM501" s="117" t="str">
        <f>VLOOKUP(AJ501,'關係企業(人)'!A:C,3,FALSE)</f>
        <v>緯穎科技服務股份有限公司</v>
      </c>
    </row>
    <row r="502" spans="1:39">
      <c r="A502" s="4" t="s">
        <v>47</v>
      </c>
      <c r="B502" s="4" t="s">
        <v>1424</v>
      </c>
      <c r="C502" s="4" t="s">
        <v>2403</v>
      </c>
      <c r="D502" s="4" t="s">
        <v>2415</v>
      </c>
      <c r="E502" s="5">
        <v>45714</v>
      </c>
      <c r="F502" s="5">
        <v>45714</v>
      </c>
      <c r="G502" s="4" t="s">
        <v>1974</v>
      </c>
      <c r="H502" s="4" t="s">
        <v>679</v>
      </c>
      <c r="I502" s="4" t="s">
        <v>2410</v>
      </c>
      <c r="J502" s="4" t="s">
        <v>1425</v>
      </c>
      <c r="K502" s="4" t="s">
        <v>2406</v>
      </c>
      <c r="L502" s="4" t="s">
        <v>2407</v>
      </c>
      <c r="M502" s="12">
        <v>-23166</v>
      </c>
      <c r="N502" s="4" t="s">
        <v>48</v>
      </c>
      <c r="O502" s="12">
        <v>-23166</v>
      </c>
      <c r="P502" s="4" t="s">
        <v>48</v>
      </c>
      <c r="Q502" s="4" t="s">
        <v>683</v>
      </c>
      <c r="R502" s="4" t="s">
        <v>56</v>
      </c>
      <c r="X502" s="4" t="s">
        <v>57</v>
      </c>
      <c r="Z502" s="4" t="s">
        <v>57</v>
      </c>
      <c r="AA502" s="4" t="s">
        <v>2424</v>
      </c>
      <c r="AD502" s="4" t="s">
        <v>676</v>
      </c>
      <c r="AG502" s="5"/>
      <c r="AH502" s="4" t="s">
        <v>2408</v>
      </c>
      <c r="AJ502" s="4" t="s">
        <v>55</v>
      </c>
      <c r="AK502" s="117">
        <f>IF(N502="NTD",1,VLOOKUP(X502,'8.匯率'!O:Q,2,FALSE))</f>
        <v>1</v>
      </c>
      <c r="AL502" s="204">
        <f t="shared" si="7"/>
        <v>-23166</v>
      </c>
      <c r="AM502" s="117" t="str">
        <f>VLOOKUP(AJ502,'關係企業(人)'!A:C,3,FALSE)</f>
        <v>緯穎科技服務股份有限公司</v>
      </c>
    </row>
    <row r="503" spans="1:39">
      <c r="A503" s="4" t="s">
        <v>47</v>
      </c>
      <c r="B503" s="4" t="s">
        <v>1426</v>
      </c>
      <c r="C503" s="4" t="s">
        <v>2403</v>
      </c>
      <c r="D503" s="4" t="s">
        <v>2415</v>
      </c>
      <c r="E503" s="5">
        <v>45714</v>
      </c>
      <c r="F503" s="5">
        <v>45714</v>
      </c>
      <c r="G503" s="4" t="s">
        <v>1991</v>
      </c>
      <c r="H503" s="4" t="s">
        <v>679</v>
      </c>
      <c r="I503" s="4" t="s">
        <v>2410</v>
      </c>
      <c r="J503" s="4" t="s">
        <v>1427</v>
      </c>
      <c r="K503" s="4" t="s">
        <v>2406</v>
      </c>
      <c r="L503" s="4" t="s">
        <v>2407</v>
      </c>
      <c r="M503" s="12">
        <v>-23166</v>
      </c>
      <c r="N503" s="4" t="s">
        <v>48</v>
      </c>
      <c r="O503" s="12">
        <v>-23166</v>
      </c>
      <c r="P503" s="4" t="s">
        <v>48</v>
      </c>
      <c r="Q503" s="4" t="s">
        <v>683</v>
      </c>
      <c r="R503" s="4" t="s">
        <v>56</v>
      </c>
      <c r="X503" s="4" t="s">
        <v>57</v>
      </c>
      <c r="Z503" s="4" t="s">
        <v>57</v>
      </c>
      <c r="AA503" s="4" t="s">
        <v>2424</v>
      </c>
      <c r="AD503" s="4" t="s">
        <v>676</v>
      </c>
      <c r="AG503" s="5"/>
      <c r="AH503" s="4" t="s">
        <v>2408</v>
      </c>
      <c r="AJ503" s="4" t="s">
        <v>55</v>
      </c>
      <c r="AK503" s="117">
        <f>IF(N503="NTD",1,VLOOKUP(X503,'8.匯率'!O:Q,2,FALSE))</f>
        <v>1</v>
      </c>
      <c r="AL503" s="204">
        <f t="shared" si="7"/>
        <v>-23166</v>
      </c>
      <c r="AM503" s="117" t="str">
        <f>VLOOKUP(AJ503,'關係企業(人)'!A:C,3,FALSE)</f>
        <v>緯穎科技服務股份有限公司</v>
      </c>
    </row>
    <row r="504" spans="1:39">
      <c r="A504" s="4" t="s">
        <v>47</v>
      </c>
      <c r="B504" s="4" t="s">
        <v>1428</v>
      </c>
      <c r="C504" s="4" t="s">
        <v>2403</v>
      </c>
      <c r="D504" s="4" t="s">
        <v>2415</v>
      </c>
      <c r="E504" s="5">
        <v>45714</v>
      </c>
      <c r="F504" s="5">
        <v>45714</v>
      </c>
      <c r="G504" s="4" t="s">
        <v>1992</v>
      </c>
      <c r="H504" s="4" t="s">
        <v>679</v>
      </c>
      <c r="I504" s="4" t="s">
        <v>2410</v>
      </c>
      <c r="J504" s="4" t="s">
        <v>1429</v>
      </c>
      <c r="K504" s="4" t="s">
        <v>2406</v>
      </c>
      <c r="L504" s="4" t="s">
        <v>2407</v>
      </c>
      <c r="M504" s="12">
        <v>-29063</v>
      </c>
      <c r="N504" s="4" t="s">
        <v>48</v>
      </c>
      <c r="O504" s="12">
        <v>-29063</v>
      </c>
      <c r="P504" s="4" t="s">
        <v>48</v>
      </c>
      <c r="Q504" s="4" t="s">
        <v>683</v>
      </c>
      <c r="R504" s="4" t="s">
        <v>56</v>
      </c>
      <c r="X504" s="4" t="s">
        <v>57</v>
      </c>
      <c r="Z504" s="4" t="s">
        <v>57</v>
      </c>
      <c r="AA504" s="4" t="s">
        <v>2424</v>
      </c>
      <c r="AD504" s="4" t="s">
        <v>676</v>
      </c>
      <c r="AG504" s="5"/>
      <c r="AH504" s="4" t="s">
        <v>2408</v>
      </c>
      <c r="AJ504" s="4" t="s">
        <v>55</v>
      </c>
      <c r="AK504" s="117">
        <f>IF(N504="NTD",1,VLOOKUP(X504,'8.匯率'!O:Q,2,FALSE))</f>
        <v>1</v>
      </c>
      <c r="AL504" s="204">
        <f t="shared" si="7"/>
        <v>-29063</v>
      </c>
      <c r="AM504" s="117" t="str">
        <f>VLOOKUP(AJ504,'關係企業(人)'!A:C,3,FALSE)</f>
        <v>緯穎科技服務股份有限公司</v>
      </c>
    </row>
    <row r="505" spans="1:39">
      <c r="A505" s="4" t="s">
        <v>47</v>
      </c>
      <c r="B505" s="4" t="s">
        <v>1354</v>
      </c>
      <c r="C505" s="4" t="s">
        <v>2403</v>
      </c>
      <c r="D505" s="4" t="s">
        <v>2415</v>
      </c>
      <c r="E505" s="5">
        <v>45714</v>
      </c>
      <c r="F505" s="5">
        <v>45714</v>
      </c>
      <c r="G505" s="4" t="s">
        <v>1928</v>
      </c>
      <c r="H505" s="4" t="s">
        <v>679</v>
      </c>
      <c r="I505" s="4" t="s">
        <v>2410</v>
      </c>
      <c r="J505" s="4" t="s">
        <v>1355</v>
      </c>
      <c r="K505" s="4" t="s">
        <v>2406</v>
      </c>
      <c r="L505" s="4" t="s">
        <v>2407</v>
      </c>
      <c r="M505" s="12">
        <v>-17369</v>
      </c>
      <c r="N505" s="4" t="s">
        <v>48</v>
      </c>
      <c r="O505" s="12">
        <v>-17369</v>
      </c>
      <c r="P505" s="4" t="s">
        <v>48</v>
      </c>
      <c r="Q505" s="4" t="s">
        <v>682</v>
      </c>
      <c r="R505" s="4" t="s">
        <v>53</v>
      </c>
      <c r="X505" s="4" t="s">
        <v>50</v>
      </c>
      <c r="Z505" s="4" t="s">
        <v>50</v>
      </c>
      <c r="AA505" s="4" t="s">
        <v>2419</v>
      </c>
      <c r="AD505" s="4" t="s">
        <v>676</v>
      </c>
      <c r="AG505" s="5"/>
      <c r="AH505" s="4" t="s">
        <v>2408</v>
      </c>
      <c r="AJ505" s="4" t="s">
        <v>38</v>
      </c>
      <c r="AK505" s="117">
        <f>IF(N505="NTD",1,VLOOKUP(X505,'8.匯率'!O:Q,2,FALSE))</f>
        <v>1</v>
      </c>
      <c r="AL505" s="204">
        <f t="shared" si="7"/>
        <v>-17369</v>
      </c>
      <c r="AM505" s="117" t="str">
        <f>VLOOKUP(AJ505,'關係企業(人)'!A:C,3,FALSE)</f>
        <v>緯創資通股份有限公司</v>
      </c>
    </row>
    <row r="506" spans="1:39">
      <c r="A506" s="4" t="s">
        <v>47</v>
      </c>
      <c r="B506" s="4" t="s">
        <v>1448</v>
      </c>
      <c r="C506" s="4" t="s">
        <v>2403</v>
      </c>
      <c r="D506" s="4" t="s">
        <v>2415</v>
      </c>
      <c r="E506" s="5">
        <v>45714</v>
      </c>
      <c r="F506" s="5">
        <v>45714</v>
      </c>
      <c r="G506" s="4" t="s">
        <v>1929</v>
      </c>
      <c r="H506" s="4" t="s">
        <v>679</v>
      </c>
      <c r="I506" s="4" t="s">
        <v>2410</v>
      </c>
      <c r="J506" s="4" t="s">
        <v>1449</v>
      </c>
      <c r="K506" s="4" t="s">
        <v>2406</v>
      </c>
      <c r="L506" s="4" t="s">
        <v>2407</v>
      </c>
      <c r="M506" s="12">
        <v>-155000</v>
      </c>
      <c r="N506" s="4" t="s">
        <v>48</v>
      </c>
      <c r="O506" s="12">
        <v>-155000</v>
      </c>
      <c r="P506" s="4" t="s">
        <v>48</v>
      </c>
      <c r="Q506" s="4" t="s">
        <v>680</v>
      </c>
      <c r="R506" s="4" t="s">
        <v>698</v>
      </c>
      <c r="X506" s="4" t="s">
        <v>50</v>
      </c>
      <c r="Z506" s="4" t="s">
        <v>50</v>
      </c>
      <c r="AA506" s="4" t="s">
        <v>2419</v>
      </c>
      <c r="AD506" s="4" t="s">
        <v>676</v>
      </c>
      <c r="AG506" s="5"/>
      <c r="AH506" s="4" t="s">
        <v>2408</v>
      </c>
      <c r="AJ506" s="4" t="s">
        <v>38</v>
      </c>
      <c r="AK506" s="117">
        <f>IF(N506="NTD",1,VLOOKUP(X506,'8.匯率'!O:Q,2,FALSE))</f>
        <v>1</v>
      </c>
      <c r="AL506" s="204">
        <f t="shared" si="7"/>
        <v>-155000</v>
      </c>
      <c r="AM506" s="117" t="str">
        <f>VLOOKUP(AJ506,'關係企業(人)'!A:C,3,FALSE)</f>
        <v>緯創資通股份有限公司</v>
      </c>
    </row>
    <row r="507" spans="1:39">
      <c r="A507" s="4" t="s">
        <v>47</v>
      </c>
      <c r="B507" s="4" t="s">
        <v>1450</v>
      </c>
      <c r="C507" s="4" t="s">
        <v>2403</v>
      </c>
      <c r="D507" s="4" t="s">
        <v>2415</v>
      </c>
      <c r="E507" s="5">
        <v>45714</v>
      </c>
      <c r="F507" s="5">
        <v>45714</v>
      </c>
      <c r="G507" s="4" t="s">
        <v>1930</v>
      </c>
      <c r="H507" s="4" t="s">
        <v>679</v>
      </c>
      <c r="I507" s="4" t="s">
        <v>2410</v>
      </c>
      <c r="J507" s="4" t="s">
        <v>1451</v>
      </c>
      <c r="K507" s="4" t="s">
        <v>2406</v>
      </c>
      <c r="L507" s="4" t="s">
        <v>2407</v>
      </c>
      <c r="M507" s="12">
        <v>-150924</v>
      </c>
      <c r="N507" s="4" t="s">
        <v>48</v>
      </c>
      <c r="O507" s="12">
        <v>-150924</v>
      </c>
      <c r="P507" s="4" t="s">
        <v>48</v>
      </c>
      <c r="Q507" s="4" t="s">
        <v>680</v>
      </c>
      <c r="R507" s="4" t="s">
        <v>698</v>
      </c>
      <c r="X507" s="4" t="s">
        <v>50</v>
      </c>
      <c r="Z507" s="4" t="s">
        <v>50</v>
      </c>
      <c r="AA507" s="4" t="s">
        <v>2419</v>
      </c>
      <c r="AD507" s="4" t="s">
        <v>676</v>
      </c>
      <c r="AG507" s="5"/>
      <c r="AH507" s="4" t="s">
        <v>2408</v>
      </c>
      <c r="AJ507" s="4" t="s">
        <v>38</v>
      </c>
      <c r="AK507" s="117">
        <f>IF(N507="NTD",1,VLOOKUP(X507,'8.匯率'!O:Q,2,FALSE))</f>
        <v>1</v>
      </c>
      <c r="AL507" s="204">
        <f t="shared" si="7"/>
        <v>-150924</v>
      </c>
      <c r="AM507" s="117" t="str">
        <f>VLOOKUP(AJ507,'關係企業(人)'!A:C,3,FALSE)</f>
        <v>緯創資通股份有限公司</v>
      </c>
    </row>
    <row r="508" spans="1:39">
      <c r="A508" s="4" t="s">
        <v>47</v>
      </c>
      <c r="B508" s="4" t="s">
        <v>1452</v>
      </c>
      <c r="C508" s="4" t="s">
        <v>2403</v>
      </c>
      <c r="D508" s="4" t="s">
        <v>2415</v>
      </c>
      <c r="E508" s="5">
        <v>45714</v>
      </c>
      <c r="F508" s="5">
        <v>45714</v>
      </c>
      <c r="G508" s="4" t="s">
        <v>1931</v>
      </c>
      <c r="H508" s="4" t="s">
        <v>679</v>
      </c>
      <c r="I508" s="4" t="s">
        <v>2410</v>
      </c>
      <c r="J508" s="4" t="s">
        <v>1453</v>
      </c>
      <c r="K508" s="4" t="s">
        <v>2406</v>
      </c>
      <c r="L508" s="4" t="s">
        <v>2407</v>
      </c>
      <c r="M508" s="12">
        <v>-138000</v>
      </c>
      <c r="N508" s="4" t="s">
        <v>48</v>
      </c>
      <c r="O508" s="12">
        <v>-138000</v>
      </c>
      <c r="P508" s="4" t="s">
        <v>48</v>
      </c>
      <c r="Q508" s="4" t="s">
        <v>680</v>
      </c>
      <c r="R508" s="4" t="s">
        <v>698</v>
      </c>
      <c r="X508" s="4" t="s">
        <v>50</v>
      </c>
      <c r="Z508" s="4" t="s">
        <v>50</v>
      </c>
      <c r="AA508" s="4" t="s">
        <v>2419</v>
      </c>
      <c r="AD508" s="4" t="s">
        <v>676</v>
      </c>
      <c r="AG508" s="5"/>
      <c r="AH508" s="4" t="s">
        <v>2408</v>
      </c>
      <c r="AJ508" s="4" t="s">
        <v>38</v>
      </c>
      <c r="AK508" s="117">
        <f>IF(N508="NTD",1,VLOOKUP(X508,'8.匯率'!O:Q,2,FALSE))</f>
        <v>1</v>
      </c>
      <c r="AL508" s="204">
        <f t="shared" si="7"/>
        <v>-138000</v>
      </c>
      <c r="AM508" s="117" t="str">
        <f>VLOOKUP(AJ508,'關係企業(人)'!A:C,3,FALSE)</f>
        <v>緯創資通股份有限公司</v>
      </c>
    </row>
    <row r="509" spans="1:39">
      <c r="A509" s="4" t="s">
        <v>47</v>
      </c>
      <c r="B509" s="4" t="s">
        <v>1446</v>
      </c>
      <c r="C509" s="4" t="s">
        <v>2403</v>
      </c>
      <c r="D509" s="4" t="s">
        <v>2415</v>
      </c>
      <c r="E509" s="5">
        <v>45714</v>
      </c>
      <c r="F509" s="5">
        <v>45714</v>
      </c>
      <c r="G509" s="4" t="s">
        <v>1993</v>
      </c>
      <c r="H509" s="4" t="s">
        <v>679</v>
      </c>
      <c r="I509" s="4" t="s">
        <v>2410</v>
      </c>
      <c r="J509" s="4" t="s">
        <v>1447</v>
      </c>
      <c r="K509" s="4" t="s">
        <v>2406</v>
      </c>
      <c r="L509" s="4" t="s">
        <v>2407</v>
      </c>
      <c r="M509" s="12">
        <v>-138000</v>
      </c>
      <c r="N509" s="4" t="s">
        <v>48</v>
      </c>
      <c r="O509" s="12">
        <v>-138000</v>
      </c>
      <c r="P509" s="4" t="s">
        <v>48</v>
      </c>
      <c r="Q509" s="4" t="s">
        <v>680</v>
      </c>
      <c r="R509" s="4" t="s">
        <v>701</v>
      </c>
      <c r="X509" s="4" t="s">
        <v>702</v>
      </c>
      <c r="Z509" s="4" t="s">
        <v>702</v>
      </c>
      <c r="AA509" s="4" t="s">
        <v>2422</v>
      </c>
      <c r="AD509" s="4" t="s">
        <v>676</v>
      </c>
      <c r="AG509" s="5"/>
      <c r="AH509" s="4" t="s">
        <v>2408</v>
      </c>
      <c r="AJ509" s="4" t="s">
        <v>700</v>
      </c>
      <c r="AK509" s="117">
        <f>IF(N509="NTD",1,VLOOKUP(X509,'8.匯率'!O:Q,2,FALSE))</f>
        <v>1</v>
      </c>
      <c r="AL509" s="204">
        <f t="shared" si="7"/>
        <v>-138000</v>
      </c>
      <c r="AM509" s="117" t="str">
        <f>VLOOKUP(AJ509,'關係企業(人)'!A:C,3,FALSE)</f>
        <v>緯育股份有限公司</v>
      </c>
    </row>
    <row r="510" spans="1:39">
      <c r="A510" s="4" t="s">
        <v>47</v>
      </c>
      <c r="B510" s="4" t="s">
        <v>1454</v>
      </c>
      <c r="C510" s="4" t="s">
        <v>2403</v>
      </c>
      <c r="D510" s="4" t="s">
        <v>2415</v>
      </c>
      <c r="E510" s="5">
        <v>45714</v>
      </c>
      <c r="F510" s="5">
        <v>45714</v>
      </c>
      <c r="G510" s="4" t="s">
        <v>1932</v>
      </c>
      <c r="H510" s="4" t="s">
        <v>679</v>
      </c>
      <c r="I510" s="4" t="s">
        <v>2410</v>
      </c>
      <c r="J510" s="4" t="s">
        <v>1455</v>
      </c>
      <c r="K510" s="4" t="s">
        <v>2406</v>
      </c>
      <c r="L510" s="4" t="s">
        <v>2407</v>
      </c>
      <c r="M510" s="12">
        <v>-165113</v>
      </c>
      <c r="N510" s="4" t="s">
        <v>48</v>
      </c>
      <c r="O510" s="12">
        <v>-165113</v>
      </c>
      <c r="P510" s="4" t="s">
        <v>48</v>
      </c>
      <c r="Q510" s="4" t="s">
        <v>680</v>
      </c>
      <c r="R510" s="4" t="s">
        <v>698</v>
      </c>
      <c r="X510" s="4" t="s">
        <v>50</v>
      </c>
      <c r="Z510" s="4" t="s">
        <v>50</v>
      </c>
      <c r="AA510" s="4" t="s">
        <v>2419</v>
      </c>
      <c r="AD510" s="4" t="s">
        <v>676</v>
      </c>
      <c r="AG510" s="5"/>
      <c r="AH510" s="4" t="s">
        <v>2408</v>
      </c>
      <c r="AJ510" s="4" t="s">
        <v>38</v>
      </c>
      <c r="AK510" s="117">
        <f>IF(N510="NTD",1,VLOOKUP(X510,'8.匯率'!O:Q,2,FALSE))</f>
        <v>1</v>
      </c>
      <c r="AL510" s="204">
        <f t="shared" si="7"/>
        <v>-165113</v>
      </c>
      <c r="AM510" s="117" t="str">
        <f>VLOOKUP(AJ510,'關係企業(人)'!A:C,3,FALSE)</f>
        <v>緯創資通股份有限公司</v>
      </c>
    </row>
    <row r="511" spans="1:39">
      <c r="A511" s="4" t="s">
        <v>47</v>
      </c>
      <c r="B511" s="4" t="s">
        <v>1456</v>
      </c>
      <c r="C511" s="4" t="s">
        <v>2403</v>
      </c>
      <c r="D511" s="4" t="s">
        <v>2415</v>
      </c>
      <c r="E511" s="5">
        <v>45714</v>
      </c>
      <c r="F511" s="5">
        <v>45714</v>
      </c>
      <c r="G511" s="4" t="s">
        <v>1933</v>
      </c>
      <c r="H511" s="4" t="s">
        <v>679</v>
      </c>
      <c r="I511" s="4" t="s">
        <v>2410</v>
      </c>
      <c r="J511" s="4" t="s">
        <v>1457</v>
      </c>
      <c r="K511" s="4" t="s">
        <v>2406</v>
      </c>
      <c r="L511" s="4" t="s">
        <v>2407</v>
      </c>
      <c r="M511" s="12">
        <v>-155000</v>
      </c>
      <c r="N511" s="4" t="s">
        <v>48</v>
      </c>
      <c r="O511" s="12">
        <v>-155000</v>
      </c>
      <c r="P511" s="4" t="s">
        <v>48</v>
      </c>
      <c r="Q511" s="4" t="s">
        <v>680</v>
      </c>
      <c r="R511" s="4" t="s">
        <v>698</v>
      </c>
      <c r="X511" s="4" t="s">
        <v>50</v>
      </c>
      <c r="Z511" s="4" t="s">
        <v>50</v>
      </c>
      <c r="AA511" s="4" t="s">
        <v>2419</v>
      </c>
      <c r="AD511" s="4" t="s">
        <v>676</v>
      </c>
      <c r="AG511" s="5"/>
      <c r="AH511" s="4" t="s">
        <v>2408</v>
      </c>
      <c r="AJ511" s="4" t="s">
        <v>38</v>
      </c>
      <c r="AK511" s="117">
        <f>IF(N511="NTD",1,VLOOKUP(X511,'8.匯率'!O:Q,2,FALSE))</f>
        <v>1</v>
      </c>
      <c r="AL511" s="204">
        <f t="shared" si="7"/>
        <v>-155000</v>
      </c>
      <c r="AM511" s="117" t="str">
        <f>VLOOKUP(AJ511,'關係企業(人)'!A:C,3,FALSE)</f>
        <v>緯創資通股份有限公司</v>
      </c>
    </row>
    <row r="512" spans="1:39">
      <c r="A512" s="4" t="s">
        <v>47</v>
      </c>
      <c r="B512" s="4" t="s">
        <v>1458</v>
      </c>
      <c r="C512" s="4" t="s">
        <v>2403</v>
      </c>
      <c r="D512" s="4" t="s">
        <v>2415</v>
      </c>
      <c r="E512" s="5">
        <v>45714</v>
      </c>
      <c r="F512" s="5">
        <v>45714</v>
      </c>
      <c r="G512" s="4" t="s">
        <v>1934</v>
      </c>
      <c r="H512" s="4" t="s">
        <v>679</v>
      </c>
      <c r="I512" s="4" t="s">
        <v>2410</v>
      </c>
      <c r="J512" s="4" t="s">
        <v>1459</v>
      </c>
      <c r="K512" s="4" t="s">
        <v>2406</v>
      </c>
      <c r="L512" s="4" t="s">
        <v>2407</v>
      </c>
      <c r="M512" s="12">
        <v>-149894</v>
      </c>
      <c r="N512" s="4" t="s">
        <v>48</v>
      </c>
      <c r="O512" s="12">
        <v>-149894</v>
      </c>
      <c r="P512" s="4" t="s">
        <v>48</v>
      </c>
      <c r="Q512" s="4" t="s">
        <v>680</v>
      </c>
      <c r="R512" s="4" t="s">
        <v>698</v>
      </c>
      <c r="X512" s="4" t="s">
        <v>50</v>
      </c>
      <c r="Z512" s="4" t="s">
        <v>50</v>
      </c>
      <c r="AA512" s="4" t="s">
        <v>2419</v>
      </c>
      <c r="AD512" s="4" t="s">
        <v>676</v>
      </c>
      <c r="AG512" s="5"/>
      <c r="AH512" s="4" t="s">
        <v>2408</v>
      </c>
      <c r="AJ512" s="4" t="s">
        <v>38</v>
      </c>
      <c r="AK512" s="117">
        <f>IF(N512="NTD",1,VLOOKUP(X512,'8.匯率'!O:Q,2,FALSE))</f>
        <v>1</v>
      </c>
      <c r="AL512" s="204">
        <f t="shared" si="7"/>
        <v>-149894</v>
      </c>
      <c r="AM512" s="117" t="str">
        <f>VLOOKUP(AJ512,'關係企業(人)'!A:C,3,FALSE)</f>
        <v>緯創資通股份有限公司</v>
      </c>
    </row>
    <row r="513" spans="1:39">
      <c r="A513" s="4" t="s">
        <v>47</v>
      </c>
      <c r="B513" s="4" t="s">
        <v>1460</v>
      </c>
      <c r="C513" s="4" t="s">
        <v>2403</v>
      </c>
      <c r="D513" s="4" t="s">
        <v>2415</v>
      </c>
      <c r="E513" s="5">
        <v>45714</v>
      </c>
      <c r="F513" s="5">
        <v>45714</v>
      </c>
      <c r="G513" s="4" t="s">
        <v>1935</v>
      </c>
      <c r="H513" s="4" t="s">
        <v>679</v>
      </c>
      <c r="I513" s="4" t="s">
        <v>2410</v>
      </c>
      <c r="J513" s="4" t="s">
        <v>1461</v>
      </c>
      <c r="K513" s="4" t="s">
        <v>2406</v>
      </c>
      <c r="L513" s="4" t="s">
        <v>2407</v>
      </c>
      <c r="M513" s="12">
        <v>-135625</v>
      </c>
      <c r="N513" s="4" t="s">
        <v>48</v>
      </c>
      <c r="O513" s="12">
        <v>-135625</v>
      </c>
      <c r="P513" s="4" t="s">
        <v>48</v>
      </c>
      <c r="Q513" s="4" t="s">
        <v>680</v>
      </c>
      <c r="R513" s="4" t="s">
        <v>698</v>
      </c>
      <c r="X513" s="4" t="s">
        <v>50</v>
      </c>
      <c r="Z513" s="4" t="s">
        <v>50</v>
      </c>
      <c r="AA513" s="4" t="s">
        <v>2419</v>
      </c>
      <c r="AD513" s="4" t="s">
        <v>676</v>
      </c>
      <c r="AG513" s="5"/>
      <c r="AH513" s="4" t="s">
        <v>2408</v>
      </c>
      <c r="AJ513" s="4" t="s">
        <v>38</v>
      </c>
      <c r="AK513" s="117">
        <f>IF(N513="NTD",1,VLOOKUP(X513,'8.匯率'!O:Q,2,FALSE))</f>
        <v>1</v>
      </c>
      <c r="AL513" s="204">
        <f t="shared" si="7"/>
        <v>-135625</v>
      </c>
      <c r="AM513" s="117" t="str">
        <f>VLOOKUP(AJ513,'關係企業(人)'!A:C,3,FALSE)</f>
        <v>緯創資通股份有限公司</v>
      </c>
    </row>
    <row r="514" spans="1:39">
      <c r="A514" s="4" t="s">
        <v>47</v>
      </c>
      <c r="B514" s="4" t="s">
        <v>1892</v>
      </c>
      <c r="C514" s="4" t="s">
        <v>2403</v>
      </c>
      <c r="D514" s="4" t="s">
        <v>2416</v>
      </c>
      <c r="E514" s="5">
        <v>45596</v>
      </c>
      <c r="F514" s="5">
        <v>45727</v>
      </c>
      <c r="G514" s="4" t="s">
        <v>1258</v>
      </c>
      <c r="H514" s="4" t="s">
        <v>679</v>
      </c>
      <c r="I514" s="4" t="s">
        <v>2410</v>
      </c>
      <c r="J514" s="4" t="s">
        <v>1259</v>
      </c>
      <c r="K514" s="4" t="s">
        <v>2411</v>
      </c>
      <c r="L514" s="4" t="s">
        <v>2412</v>
      </c>
      <c r="M514" s="12">
        <v>930</v>
      </c>
      <c r="N514" s="4" t="s">
        <v>48</v>
      </c>
      <c r="O514" s="12">
        <v>930</v>
      </c>
      <c r="P514" s="4" t="s">
        <v>48</v>
      </c>
      <c r="Q514" s="4" t="s">
        <v>681</v>
      </c>
      <c r="R514" s="4" t="s">
        <v>54</v>
      </c>
      <c r="X514" s="4" t="s">
        <v>50</v>
      </c>
      <c r="Y514" s="4" t="s">
        <v>2451</v>
      </c>
      <c r="Z514" s="4" t="s">
        <v>50</v>
      </c>
      <c r="AA514" s="4" t="s">
        <v>2419</v>
      </c>
      <c r="AD514" s="4" t="s">
        <v>676</v>
      </c>
      <c r="AG514" s="5"/>
      <c r="AH514" s="4" t="s">
        <v>2408</v>
      </c>
      <c r="AJ514" s="4" t="s">
        <v>38</v>
      </c>
      <c r="AK514" s="117">
        <f>IF(N514="NTD",1,VLOOKUP(X514,'8.匯率'!O:Q,2,FALSE))</f>
        <v>1</v>
      </c>
      <c r="AL514" s="204">
        <f t="shared" si="7"/>
        <v>930</v>
      </c>
      <c r="AM514" s="117" t="str">
        <f>VLOOKUP(AJ514,'關係企業(人)'!A:C,3,FALSE)</f>
        <v>緯創資通股份有限公司</v>
      </c>
    </row>
    <row r="515" spans="1:39">
      <c r="A515" s="4" t="s">
        <v>47</v>
      </c>
      <c r="B515" s="4" t="s">
        <v>1993</v>
      </c>
      <c r="C515" s="4" t="s">
        <v>2403</v>
      </c>
      <c r="D515" s="4" t="s">
        <v>2416</v>
      </c>
      <c r="E515" s="5">
        <v>45714</v>
      </c>
      <c r="F515" s="5">
        <v>45729</v>
      </c>
      <c r="G515" s="4" t="s">
        <v>1446</v>
      </c>
      <c r="H515" s="4" t="s">
        <v>679</v>
      </c>
      <c r="I515" s="4" t="s">
        <v>2410</v>
      </c>
      <c r="J515" s="4" t="s">
        <v>1447</v>
      </c>
      <c r="K515" s="4" t="s">
        <v>2411</v>
      </c>
      <c r="L515" s="4" t="s">
        <v>2412</v>
      </c>
      <c r="M515" s="12">
        <v>138000</v>
      </c>
      <c r="N515" s="4" t="s">
        <v>48</v>
      </c>
      <c r="O515" s="12">
        <v>138000</v>
      </c>
      <c r="P515" s="4" t="s">
        <v>48</v>
      </c>
      <c r="Q515" s="4" t="s">
        <v>680</v>
      </c>
      <c r="R515" s="4" t="s">
        <v>701</v>
      </c>
      <c r="X515" s="4" t="s">
        <v>702</v>
      </c>
      <c r="Z515" s="4" t="s">
        <v>702</v>
      </c>
      <c r="AA515" s="4" t="s">
        <v>2422</v>
      </c>
      <c r="AD515" s="4" t="s">
        <v>676</v>
      </c>
      <c r="AG515" s="5"/>
      <c r="AH515" s="4" t="s">
        <v>2408</v>
      </c>
      <c r="AJ515" s="4" t="s">
        <v>700</v>
      </c>
      <c r="AK515" s="117">
        <f>IF(N515="NTD",1,VLOOKUP(X515,'8.匯率'!O:Q,2,FALSE))</f>
        <v>1</v>
      </c>
      <c r="AL515" s="204">
        <f t="shared" ref="AL515:AL578" si="8">M515*AK515</f>
        <v>138000</v>
      </c>
      <c r="AM515" s="117" t="str">
        <f>VLOOKUP(AJ515,'關係企業(人)'!A:C,3,FALSE)</f>
        <v>緯育股份有限公司</v>
      </c>
    </row>
    <row r="516" spans="1:39">
      <c r="A516" s="4" t="s">
        <v>47</v>
      </c>
      <c r="B516" s="4" t="s">
        <v>1956</v>
      </c>
      <c r="C516" s="4" t="s">
        <v>2403</v>
      </c>
      <c r="D516" s="4" t="s">
        <v>2416</v>
      </c>
      <c r="E516" s="5">
        <v>45714</v>
      </c>
      <c r="F516" s="5">
        <v>45730</v>
      </c>
      <c r="G516" s="4" t="s">
        <v>1356</v>
      </c>
      <c r="H516" s="4" t="s">
        <v>679</v>
      </c>
      <c r="I516" s="4" t="s">
        <v>2410</v>
      </c>
      <c r="J516" s="4" t="s">
        <v>1357</v>
      </c>
      <c r="K516" s="4" t="s">
        <v>2411</v>
      </c>
      <c r="L516" s="4" t="s">
        <v>2412</v>
      </c>
      <c r="M516" s="12">
        <v>155000</v>
      </c>
      <c r="N516" s="4" t="s">
        <v>48</v>
      </c>
      <c r="O516" s="12">
        <v>155000</v>
      </c>
      <c r="P516" s="4" t="s">
        <v>48</v>
      </c>
      <c r="Q516" s="4" t="s">
        <v>683</v>
      </c>
      <c r="R516" s="4" t="s">
        <v>56</v>
      </c>
      <c r="X516" s="4" t="s">
        <v>57</v>
      </c>
      <c r="Z516" s="4" t="s">
        <v>57</v>
      </c>
      <c r="AA516" s="4" t="s">
        <v>2424</v>
      </c>
      <c r="AD516" s="4" t="s">
        <v>676</v>
      </c>
      <c r="AG516" s="5"/>
      <c r="AH516" s="4" t="s">
        <v>2408</v>
      </c>
      <c r="AJ516" s="4" t="s">
        <v>55</v>
      </c>
      <c r="AK516" s="117">
        <f>IF(N516="NTD",1,VLOOKUP(X516,'8.匯率'!O:Q,2,FALSE))</f>
        <v>1</v>
      </c>
      <c r="AL516" s="204">
        <f t="shared" si="8"/>
        <v>155000</v>
      </c>
      <c r="AM516" s="117" t="str">
        <f>VLOOKUP(AJ516,'關係企業(人)'!A:C,3,FALSE)</f>
        <v>緯穎科技服務股份有限公司</v>
      </c>
    </row>
    <row r="517" spans="1:39">
      <c r="A517" s="4" t="s">
        <v>47</v>
      </c>
      <c r="B517" s="4" t="s">
        <v>1957</v>
      </c>
      <c r="C517" s="4" t="s">
        <v>2403</v>
      </c>
      <c r="D517" s="4" t="s">
        <v>2416</v>
      </c>
      <c r="E517" s="5">
        <v>45714</v>
      </c>
      <c r="F517" s="5">
        <v>45730</v>
      </c>
      <c r="G517" s="4" t="s">
        <v>1360</v>
      </c>
      <c r="H517" s="4" t="s">
        <v>679</v>
      </c>
      <c r="I517" s="4" t="s">
        <v>2410</v>
      </c>
      <c r="J517" s="4" t="s">
        <v>1361</v>
      </c>
      <c r="K517" s="4" t="s">
        <v>2411</v>
      </c>
      <c r="L517" s="4" t="s">
        <v>2412</v>
      </c>
      <c r="M517" s="12">
        <v>110000</v>
      </c>
      <c r="N517" s="4" t="s">
        <v>48</v>
      </c>
      <c r="O517" s="12">
        <v>110000</v>
      </c>
      <c r="P517" s="4" t="s">
        <v>48</v>
      </c>
      <c r="Q517" s="4" t="s">
        <v>683</v>
      </c>
      <c r="R517" s="4" t="s">
        <v>56</v>
      </c>
      <c r="X517" s="4" t="s">
        <v>57</v>
      </c>
      <c r="Z517" s="4" t="s">
        <v>57</v>
      </c>
      <c r="AA517" s="4" t="s">
        <v>2424</v>
      </c>
      <c r="AD517" s="4" t="s">
        <v>676</v>
      </c>
      <c r="AG517" s="5"/>
      <c r="AH517" s="4" t="s">
        <v>2408</v>
      </c>
      <c r="AJ517" s="4" t="s">
        <v>55</v>
      </c>
      <c r="AK517" s="117">
        <f>IF(N517="NTD",1,VLOOKUP(X517,'8.匯率'!O:Q,2,FALSE))</f>
        <v>1</v>
      </c>
      <c r="AL517" s="204">
        <f t="shared" si="8"/>
        <v>110000</v>
      </c>
      <c r="AM517" s="117" t="str">
        <f>VLOOKUP(AJ517,'關係企業(人)'!A:C,3,FALSE)</f>
        <v>緯穎科技服務股份有限公司</v>
      </c>
    </row>
    <row r="518" spans="1:39">
      <c r="A518" s="4" t="s">
        <v>47</v>
      </c>
      <c r="B518" s="4" t="s">
        <v>1958</v>
      </c>
      <c r="C518" s="4" t="s">
        <v>2403</v>
      </c>
      <c r="D518" s="4" t="s">
        <v>2416</v>
      </c>
      <c r="E518" s="5">
        <v>45714</v>
      </c>
      <c r="F518" s="5">
        <v>45730</v>
      </c>
      <c r="G518" s="4" t="s">
        <v>1370</v>
      </c>
      <c r="H518" s="4" t="s">
        <v>679</v>
      </c>
      <c r="I518" s="4" t="s">
        <v>2410</v>
      </c>
      <c r="J518" s="4" t="s">
        <v>1371</v>
      </c>
      <c r="K518" s="4" t="s">
        <v>2411</v>
      </c>
      <c r="L518" s="4" t="s">
        <v>2412</v>
      </c>
      <c r="M518" s="12">
        <v>138000</v>
      </c>
      <c r="N518" s="4" t="s">
        <v>48</v>
      </c>
      <c r="O518" s="12">
        <v>138000</v>
      </c>
      <c r="P518" s="4" t="s">
        <v>48</v>
      </c>
      <c r="Q518" s="4" t="s">
        <v>683</v>
      </c>
      <c r="R518" s="4" t="s">
        <v>56</v>
      </c>
      <c r="X518" s="4" t="s">
        <v>57</v>
      </c>
      <c r="Z518" s="4" t="s">
        <v>57</v>
      </c>
      <c r="AA518" s="4" t="s">
        <v>2424</v>
      </c>
      <c r="AD518" s="4" t="s">
        <v>676</v>
      </c>
      <c r="AG518" s="5"/>
      <c r="AH518" s="4" t="s">
        <v>2408</v>
      </c>
      <c r="AJ518" s="4" t="s">
        <v>55</v>
      </c>
      <c r="AK518" s="117">
        <f>IF(N518="NTD",1,VLOOKUP(X518,'8.匯率'!O:Q,2,FALSE))</f>
        <v>1</v>
      </c>
      <c r="AL518" s="204">
        <f t="shared" si="8"/>
        <v>138000</v>
      </c>
      <c r="AM518" s="117" t="str">
        <f>VLOOKUP(AJ518,'關係企業(人)'!A:C,3,FALSE)</f>
        <v>緯穎科技服務股份有限公司</v>
      </c>
    </row>
    <row r="519" spans="1:39">
      <c r="A519" s="4" t="s">
        <v>47</v>
      </c>
      <c r="B519" s="4" t="s">
        <v>1959</v>
      </c>
      <c r="C519" s="4" t="s">
        <v>2403</v>
      </c>
      <c r="D519" s="4" t="s">
        <v>2416</v>
      </c>
      <c r="E519" s="5">
        <v>45714</v>
      </c>
      <c r="F519" s="5">
        <v>45730</v>
      </c>
      <c r="G519" s="4" t="s">
        <v>1372</v>
      </c>
      <c r="H519" s="4" t="s">
        <v>679</v>
      </c>
      <c r="I519" s="4" t="s">
        <v>2410</v>
      </c>
      <c r="J519" s="4" t="s">
        <v>1373</v>
      </c>
      <c r="K519" s="4" t="s">
        <v>2411</v>
      </c>
      <c r="L519" s="4" t="s">
        <v>2412</v>
      </c>
      <c r="M519" s="12">
        <v>110000</v>
      </c>
      <c r="N519" s="4" t="s">
        <v>48</v>
      </c>
      <c r="O519" s="12">
        <v>110000</v>
      </c>
      <c r="P519" s="4" t="s">
        <v>48</v>
      </c>
      <c r="Q519" s="4" t="s">
        <v>683</v>
      </c>
      <c r="R519" s="4" t="s">
        <v>56</v>
      </c>
      <c r="X519" s="4" t="s">
        <v>57</v>
      </c>
      <c r="Z519" s="4" t="s">
        <v>57</v>
      </c>
      <c r="AA519" s="4" t="s">
        <v>2424</v>
      </c>
      <c r="AD519" s="4" t="s">
        <v>676</v>
      </c>
      <c r="AG519" s="5"/>
      <c r="AH519" s="4" t="s">
        <v>2408</v>
      </c>
      <c r="AJ519" s="4" t="s">
        <v>55</v>
      </c>
      <c r="AK519" s="117">
        <f>IF(N519="NTD",1,VLOOKUP(X519,'8.匯率'!O:Q,2,FALSE))</f>
        <v>1</v>
      </c>
      <c r="AL519" s="204">
        <f t="shared" si="8"/>
        <v>110000</v>
      </c>
      <c r="AM519" s="117" t="str">
        <f>VLOOKUP(AJ519,'關係企業(人)'!A:C,3,FALSE)</f>
        <v>緯穎科技服務股份有限公司</v>
      </c>
    </row>
    <row r="520" spans="1:39">
      <c r="A520" s="4" t="s">
        <v>47</v>
      </c>
      <c r="B520" s="4" t="s">
        <v>1960</v>
      </c>
      <c r="C520" s="4" t="s">
        <v>2403</v>
      </c>
      <c r="D520" s="4" t="s">
        <v>2416</v>
      </c>
      <c r="E520" s="5">
        <v>45714</v>
      </c>
      <c r="F520" s="5">
        <v>45730</v>
      </c>
      <c r="G520" s="4" t="s">
        <v>1376</v>
      </c>
      <c r="H520" s="4" t="s">
        <v>679</v>
      </c>
      <c r="I520" s="4" t="s">
        <v>2410</v>
      </c>
      <c r="J520" s="4" t="s">
        <v>1377</v>
      </c>
      <c r="K520" s="4" t="s">
        <v>2411</v>
      </c>
      <c r="L520" s="4" t="s">
        <v>2412</v>
      </c>
      <c r="M520" s="12">
        <v>138000</v>
      </c>
      <c r="N520" s="4" t="s">
        <v>48</v>
      </c>
      <c r="O520" s="12">
        <v>138000</v>
      </c>
      <c r="P520" s="4" t="s">
        <v>48</v>
      </c>
      <c r="Q520" s="4" t="s">
        <v>683</v>
      </c>
      <c r="R520" s="4" t="s">
        <v>56</v>
      </c>
      <c r="X520" s="4" t="s">
        <v>57</v>
      </c>
      <c r="Z520" s="4" t="s">
        <v>57</v>
      </c>
      <c r="AA520" s="4" t="s">
        <v>2424</v>
      </c>
      <c r="AD520" s="4" t="s">
        <v>676</v>
      </c>
      <c r="AG520" s="5"/>
      <c r="AH520" s="4" t="s">
        <v>2408</v>
      </c>
      <c r="AJ520" s="4" t="s">
        <v>55</v>
      </c>
      <c r="AK520" s="117">
        <f>IF(N520="NTD",1,VLOOKUP(X520,'8.匯率'!O:Q,2,FALSE))</f>
        <v>1</v>
      </c>
      <c r="AL520" s="204">
        <f t="shared" si="8"/>
        <v>138000</v>
      </c>
      <c r="AM520" s="117" t="str">
        <f>VLOOKUP(AJ520,'關係企業(人)'!A:C,3,FALSE)</f>
        <v>緯穎科技服務股份有限公司</v>
      </c>
    </row>
    <row r="521" spans="1:39">
      <c r="A521" s="4" t="s">
        <v>47</v>
      </c>
      <c r="B521" s="4" t="s">
        <v>1961</v>
      </c>
      <c r="C521" s="4" t="s">
        <v>2403</v>
      </c>
      <c r="D521" s="4" t="s">
        <v>2416</v>
      </c>
      <c r="E521" s="5">
        <v>45714</v>
      </c>
      <c r="F521" s="5">
        <v>45730</v>
      </c>
      <c r="G521" s="4" t="s">
        <v>1380</v>
      </c>
      <c r="H521" s="4" t="s">
        <v>679</v>
      </c>
      <c r="I521" s="4" t="s">
        <v>2410</v>
      </c>
      <c r="J521" s="4" t="s">
        <v>1381</v>
      </c>
      <c r="K521" s="4" t="s">
        <v>2411</v>
      </c>
      <c r="L521" s="4" t="s">
        <v>2412</v>
      </c>
      <c r="M521" s="12">
        <v>138000</v>
      </c>
      <c r="N521" s="4" t="s">
        <v>48</v>
      </c>
      <c r="O521" s="12">
        <v>138000</v>
      </c>
      <c r="P521" s="4" t="s">
        <v>48</v>
      </c>
      <c r="Q521" s="4" t="s">
        <v>683</v>
      </c>
      <c r="R521" s="4" t="s">
        <v>56</v>
      </c>
      <c r="X521" s="4" t="s">
        <v>57</v>
      </c>
      <c r="Z521" s="4" t="s">
        <v>57</v>
      </c>
      <c r="AA521" s="4" t="s">
        <v>2424</v>
      </c>
      <c r="AD521" s="4" t="s">
        <v>676</v>
      </c>
      <c r="AG521" s="5"/>
      <c r="AH521" s="4" t="s">
        <v>2408</v>
      </c>
      <c r="AJ521" s="4" t="s">
        <v>55</v>
      </c>
      <c r="AK521" s="117">
        <f>IF(N521="NTD",1,VLOOKUP(X521,'8.匯率'!O:Q,2,FALSE))</f>
        <v>1</v>
      </c>
      <c r="AL521" s="204">
        <f t="shared" si="8"/>
        <v>138000</v>
      </c>
      <c r="AM521" s="117" t="str">
        <f>VLOOKUP(AJ521,'關係企業(人)'!A:C,3,FALSE)</f>
        <v>緯穎科技服務股份有限公司</v>
      </c>
    </row>
    <row r="522" spans="1:39">
      <c r="A522" s="4" t="s">
        <v>47</v>
      </c>
      <c r="B522" s="4" t="s">
        <v>1962</v>
      </c>
      <c r="C522" s="4" t="s">
        <v>2403</v>
      </c>
      <c r="D522" s="4" t="s">
        <v>2416</v>
      </c>
      <c r="E522" s="5">
        <v>45714</v>
      </c>
      <c r="F522" s="5">
        <v>45730</v>
      </c>
      <c r="G522" s="4" t="s">
        <v>1388</v>
      </c>
      <c r="H522" s="4" t="s">
        <v>679</v>
      </c>
      <c r="I522" s="4" t="s">
        <v>2410</v>
      </c>
      <c r="J522" s="4" t="s">
        <v>1389</v>
      </c>
      <c r="K522" s="4" t="s">
        <v>2411</v>
      </c>
      <c r="L522" s="4" t="s">
        <v>2412</v>
      </c>
      <c r="M522" s="12">
        <v>138000</v>
      </c>
      <c r="N522" s="4" t="s">
        <v>48</v>
      </c>
      <c r="O522" s="12">
        <v>138000</v>
      </c>
      <c r="P522" s="4" t="s">
        <v>48</v>
      </c>
      <c r="Q522" s="4" t="s">
        <v>683</v>
      </c>
      <c r="R522" s="4" t="s">
        <v>56</v>
      </c>
      <c r="X522" s="4" t="s">
        <v>57</v>
      </c>
      <c r="Z522" s="4" t="s">
        <v>57</v>
      </c>
      <c r="AA522" s="4" t="s">
        <v>2424</v>
      </c>
      <c r="AD522" s="4" t="s">
        <v>676</v>
      </c>
      <c r="AG522" s="5"/>
      <c r="AH522" s="4" t="s">
        <v>2408</v>
      </c>
      <c r="AJ522" s="4" t="s">
        <v>55</v>
      </c>
      <c r="AK522" s="117">
        <f>IF(N522="NTD",1,VLOOKUP(X522,'8.匯率'!O:Q,2,FALSE))</f>
        <v>1</v>
      </c>
      <c r="AL522" s="204">
        <f t="shared" si="8"/>
        <v>138000</v>
      </c>
      <c r="AM522" s="117" t="str">
        <f>VLOOKUP(AJ522,'關係企業(人)'!A:C,3,FALSE)</f>
        <v>緯穎科技服務股份有限公司</v>
      </c>
    </row>
    <row r="523" spans="1:39">
      <c r="A523" s="4" t="s">
        <v>47</v>
      </c>
      <c r="B523" s="4" t="s">
        <v>1963</v>
      </c>
      <c r="C523" s="4" t="s">
        <v>2403</v>
      </c>
      <c r="D523" s="4" t="s">
        <v>2416</v>
      </c>
      <c r="E523" s="5">
        <v>45714</v>
      </c>
      <c r="F523" s="5">
        <v>45730</v>
      </c>
      <c r="G523" s="4" t="s">
        <v>1390</v>
      </c>
      <c r="H523" s="4" t="s">
        <v>679</v>
      </c>
      <c r="I523" s="4" t="s">
        <v>2410</v>
      </c>
      <c r="J523" s="4" t="s">
        <v>1391</v>
      </c>
      <c r="K523" s="4" t="s">
        <v>2411</v>
      </c>
      <c r="L523" s="4" t="s">
        <v>2412</v>
      </c>
      <c r="M523" s="12">
        <v>86845</v>
      </c>
      <c r="N523" s="4" t="s">
        <v>48</v>
      </c>
      <c r="O523" s="12">
        <v>86845</v>
      </c>
      <c r="P523" s="4" t="s">
        <v>48</v>
      </c>
      <c r="Q523" s="4" t="s">
        <v>683</v>
      </c>
      <c r="R523" s="4" t="s">
        <v>56</v>
      </c>
      <c r="X523" s="4" t="s">
        <v>57</v>
      </c>
      <c r="Z523" s="4" t="s">
        <v>57</v>
      </c>
      <c r="AA523" s="4" t="s">
        <v>2424</v>
      </c>
      <c r="AD523" s="4" t="s">
        <v>676</v>
      </c>
      <c r="AG523" s="5"/>
      <c r="AH523" s="4" t="s">
        <v>2408</v>
      </c>
      <c r="AJ523" s="4" t="s">
        <v>55</v>
      </c>
      <c r="AK523" s="117">
        <f>IF(N523="NTD",1,VLOOKUP(X523,'8.匯率'!O:Q,2,FALSE))</f>
        <v>1</v>
      </c>
      <c r="AL523" s="204">
        <f t="shared" si="8"/>
        <v>86845</v>
      </c>
      <c r="AM523" s="117" t="str">
        <f>VLOOKUP(AJ523,'關係企業(人)'!A:C,3,FALSE)</f>
        <v>緯穎科技服務股份有限公司</v>
      </c>
    </row>
    <row r="524" spans="1:39">
      <c r="A524" s="4" t="s">
        <v>47</v>
      </c>
      <c r="B524" s="4" t="s">
        <v>1964</v>
      </c>
      <c r="C524" s="4" t="s">
        <v>2403</v>
      </c>
      <c r="D524" s="4" t="s">
        <v>2416</v>
      </c>
      <c r="E524" s="5">
        <v>45714</v>
      </c>
      <c r="F524" s="5">
        <v>45730</v>
      </c>
      <c r="G524" s="4" t="s">
        <v>1392</v>
      </c>
      <c r="H524" s="4" t="s">
        <v>679</v>
      </c>
      <c r="I524" s="4" t="s">
        <v>2410</v>
      </c>
      <c r="J524" s="4" t="s">
        <v>1393</v>
      </c>
      <c r="K524" s="4" t="s">
        <v>2411</v>
      </c>
      <c r="L524" s="4" t="s">
        <v>2412</v>
      </c>
      <c r="M524" s="12">
        <v>155000</v>
      </c>
      <c r="N524" s="4" t="s">
        <v>48</v>
      </c>
      <c r="O524" s="12">
        <v>155000</v>
      </c>
      <c r="P524" s="4" t="s">
        <v>48</v>
      </c>
      <c r="Q524" s="4" t="s">
        <v>683</v>
      </c>
      <c r="R524" s="4" t="s">
        <v>56</v>
      </c>
      <c r="X524" s="4" t="s">
        <v>57</v>
      </c>
      <c r="Z524" s="4" t="s">
        <v>57</v>
      </c>
      <c r="AA524" s="4" t="s">
        <v>2424</v>
      </c>
      <c r="AD524" s="4" t="s">
        <v>676</v>
      </c>
      <c r="AG524" s="5"/>
      <c r="AH524" s="4" t="s">
        <v>2408</v>
      </c>
      <c r="AJ524" s="4" t="s">
        <v>55</v>
      </c>
      <c r="AK524" s="117">
        <f>IF(N524="NTD",1,VLOOKUP(X524,'8.匯率'!O:Q,2,FALSE))</f>
        <v>1</v>
      </c>
      <c r="AL524" s="204">
        <f t="shared" si="8"/>
        <v>155000</v>
      </c>
      <c r="AM524" s="117" t="str">
        <f>VLOOKUP(AJ524,'關係企業(人)'!A:C,3,FALSE)</f>
        <v>緯穎科技服務股份有限公司</v>
      </c>
    </row>
    <row r="525" spans="1:39">
      <c r="A525" s="4" t="s">
        <v>47</v>
      </c>
      <c r="B525" s="4" t="s">
        <v>1965</v>
      </c>
      <c r="C525" s="4" t="s">
        <v>2403</v>
      </c>
      <c r="D525" s="4" t="s">
        <v>2416</v>
      </c>
      <c r="E525" s="5">
        <v>45714</v>
      </c>
      <c r="F525" s="5">
        <v>45730</v>
      </c>
      <c r="G525" s="4" t="s">
        <v>1394</v>
      </c>
      <c r="H525" s="4" t="s">
        <v>679</v>
      </c>
      <c r="I525" s="4" t="s">
        <v>2410</v>
      </c>
      <c r="J525" s="4" t="s">
        <v>1395</v>
      </c>
      <c r="K525" s="4" t="s">
        <v>2411</v>
      </c>
      <c r="L525" s="4" t="s">
        <v>2412</v>
      </c>
      <c r="M525" s="12">
        <v>81577</v>
      </c>
      <c r="N525" s="4" t="s">
        <v>48</v>
      </c>
      <c r="O525" s="12">
        <v>81577</v>
      </c>
      <c r="P525" s="4" t="s">
        <v>48</v>
      </c>
      <c r="Q525" s="4" t="s">
        <v>683</v>
      </c>
      <c r="R525" s="4" t="s">
        <v>56</v>
      </c>
      <c r="X525" s="4" t="s">
        <v>57</v>
      </c>
      <c r="Z525" s="4" t="s">
        <v>57</v>
      </c>
      <c r="AA525" s="4" t="s">
        <v>2424</v>
      </c>
      <c r="AD525" s="4" t="s">
        <v>676</v>
      </c>
      <c r="AG525" s="5"/>
      <c r="AH525" s="4" t="s">
        <v>2408</v>
      </c>
      <c r="AJ525" s="4" t="s">
        <v>55</v>
      </c>
      <c r="AK525" s="117">
        <f>IF(N525="NTD",1,VLOOKUP(X525,'8.匯率'!O:Q,2,FALSE))</f>
        <v>1</v>
      </c>
      <c r="AL525" s="204">
        <f t="shared" si="8"/>
        <v>81577</v>
      </c>
      <c r="AM525" s="117" t="str">
        <f>VLOOKUP(AJ525,'關係企業(人)'!A:C,3,FALSE)</f>
        <v>緯穎科技服務股份有限公司</v>
      </c>
    </row>
    <row r="526" spans="1:39">
      <c r="A526" s="4" t="s">
        <v>47</v>
      </c>
      <c r="B526" s="4" t="s">
        <v>1966</v>
      </c>
      <c r="C526" s="4" t="s">
        <v>2403</v>
      </c>
      <c r="D526" s="4" t="s">
        <v>2416</v>
      </c>
      <c r="E526" s="5">
        <v>45714</v>
      </c>
      <c r="F526" s="5">
        <v>45730</v>
      </c>
      <c r="G526" s="4" t="s">
        <v>1396</v>
      </c>
      <c r="H526" s="4" t="s">
        <v>679</v>
      </c>
      <c r="I526" s="4" t="s">
        <v>2410</v>
      </c>
      <c r="J526" s="4" t="s">
        <v>1397</v>
      </c>
      <c r="K526" s="4" t="s">
        <v>2411</v>
      </c>
      <c r="L526" s="4" t="s">
        <v>2412</v>
      </c>
      <c r="M526" s="12">
        <v>146847</v>
      </c>
      <c r="N526" s="4" t="s">
        <v>48</v>
      </c>
      <c r="O526" s="12">
        <v>146847</v>
      </c>
      <c r="P526" s="4" t="s">
        <v>48</v>
      </c>
      <c r="Q526" s="4" t="s">
        <v>683</v>
      </c>
      <c r="R526" s="4" t="s">
        <v>56</v>
      </c>
      <c r="X526" s="4" t="s">
        <v>57</v>
      </c>
      <c r="Z526" s="4" t="s">
        <v>57</v>
      </c>
      <c r="AA526" s="4" t="s">
        <v>2424</v>
      </c>
      <c r="AD526" s="4" t="s">
        <v>676</v>
      </c>
      <c r="AG526" s="5"/>
      <c r="AH526" s="4" t="s">
        <v>2408</v>
      </c>
      <c r="AJ526" s="4" t="s">
        <v>55</v>
      </c>
      <c r="AK526" s="117">
        <f>IF(N526="NTD",1,VLOOKUP(X526,'8.匯率'!O:Q,2,FALSE))</f>
        <v>1</v>
      </c>
      <c r="AL526" s="204">
        <f t="shared" si="8"/>
        <v>146847</v>
      </c>
      <c r="AM526" s="117" t="str">
        <f>VLOOKUP(AJ526,'關係企業(人)'!A:C,3,FALSE)</f>
        <v>緯穎科技服務股份有限公司</v>
      </c>
    </row>
    <row r="527" spans="1:39">
      <c r="A527" s="4" t="s">
        <v>47</v>
      </c>
      <c r="B527" s="4" t="s">
        <v>1967</v>
      </c>
      <c r="C527" s="4" t="s">
        <v>2403</v>
      </c>
      <c r="D527" s="4" t="s">
        <v>2416</v>
      </c>
      <c r="E527" s="5">
        <v>45714</v>
      </c>
      <c r="F527" s="5">
        <v>45730</v>
      </c>
      <c r="G527" s="4" t="s">
        <v>1398</v>
      </c>
      <c r="H527" s="4" t="s">
        <v>679</v>
      </c>
      <c r="I527" s="4" t="s">
        <v>2410</v>
      </c>
      <c r="J527" s="4" t="s">
        <v>1399</v>
      </c>
      <c r="K527" s="4" t="s">
        <v>2411</v>
      </c>
      <c r="L527" s="4" t="s">
        <v>2412</v>
      </c>
      <c r="M527" s="12">
        <v>138000</v>
      </c>
      <c r="N527" s="4" t="s">
        <v>48</v>
      </c>
      <c r="O527" s="12">
        <v>138000</v>
      </c>
      <c r="P527" s="4" t="s">
        <v>48</v>
      </c>
      <c r="Q527" s="4" t="s">
        <v>683</v>
      </c>
      <c r="R527" s="4" t="s">
        <v>56</v>
      </c>
      <c r="X527" s="4" t="s">
        <v>57</v>
      </c>
      <c r="Z527" s="4" t="s">
        <v>57</v>
      </c>
      <c r="AA527" s="4" t="s">
        <v>2424</v>
      </c>
      <c r="AD527" s="4" t="s">
        <v>676</v>
      </c>
      <c r="AG527" s="5"/>
      <c r="AH527" s="4" t="s">
        <v>2408</v>
      </c>
      <c r="AJ527" s="4" t="s">
        <v>55</v>
      </c>
      <c r="AK527" s="117">
        <f>IF(N527="NTD",1,VLOOKUP(X527,'8.匯率'!O:Q,2,FALSE))</f>
        <v>1</v>
      </c>
      <c r="AL527" s="204">
        <f t="shared" si="8"/>
        <v>138000</v>
      </c>
      <c r="AM527" s="117" t="str">
        <f>VLOOKUP(AJ527,'關係企業(人)'!A:C,3,FALSE)</f>
        <v>緯穎科技服務股份有限公司</v>
      </c>
    </row>
    <row r="528" spans="1:39">
      <c r="A528" s="4" t="s">
        <v>47</v>
      </c>
      <c r="B528" s="4" t="s">
        <v>1968</v>
      </c>
      <c r="C528" s="4" t="s">
        <v>2403</v>
      </c>
      <c r="D528" s="4" t="s">
        <v>2416</v>
      </c>
      <c r="E528" s="5">
        <v>45714</v>
      </c>
      <c r="F528" s="5">
        <v>45730</v>
      </c>
      <c r="G528" s="4" t="s">
        <v>1400</v>
      </c>
      <c r="H528" s="4" t="s">
        <v>679</v>
      </c>
      <c r="I528" s="4" t="s">
        <v>2410</v>
      </c>
      <c r="J528" s="4" t="s">
        <v>1401</v>
      </c>
      <c r="K528" s="4" t="s">
        <v>2411</v>
      </c>
      <c r="L528" s="4" t="s">
        <v>2412</v>
      </c>
      <c r="M528" s="12">
        <v>110000</v>
      </c>
      <c r="N528" s="4" t="s">
        <v>48</v>
      </c>
      <c r="O528" s="12">
        <v>110000</v>
      </c>
      <c r="P528" s="4" t="s">
        <v>48</v>
      </c>
      <c r="Q528" s="4" t="s">
        <v>683</v>
      </c>
      <c r="R528" s="4" t="s">
        <v>56</v>
      </c>
      <c r="X528" s="4" t="s">
        <v>57</v>
      </c>
      <c r="Z528" s="4" t="s">
        <v>57</v>
      </c>
      <c r="AA528" s="4" t="s">
        <v>2424</v>
      </c>
      <c r="AD528" s="4" t="s">
        <v>676</v>
      </c>
      <c r="AG528" s="5"/>
      <c r="AH528" s="4" t="s">
        <v>2408</v>
      </c>
      <c r="AJ528" s="4" t="s">
        <v>55</v>
      </c>
      <c r="AK528" s="117">
        <f>IF(N528="NTD",1,VLOOKUP(X528,'8.匯率'!O:Q,2,FALSE))</f>
        <v>1</v>
      </c>
      <c r="AL528" s="204">
        <f t="shared" si="8"/>
        <v>110000</v>
      </c>
      <c r="AM528" s="117" t="str">
        <f>VLOOKUP(AJ528,'關係企業(人)'!A:C,3,FALSE)</f>
        <v>緯穎科技服務股份有限公司</v>
      </c>
    </row>
    <row r="529" spans="1:39">
      <c r="A529" s="4" t="s">
        <v>47</v>
      </c>
      <c r="B529" s="4" t="s">
        <v>1969</v>
      </c>
      <c r="C529" s="4" t="s">
        <v>2403</v>
      </c>
      <c r="D529" s="4" t="s">
        <v>2416</v>
      </c>
      <c r="E529" s="5">
        <v>45714</v>
      </c>
      <c r="F529" s="5">
        <v>45730</v>
      </c>
      <c r="G529" s="4" t="s">
        <v>1406</v>
      </c>
      <c r="H529" s="4" t="s">
        <v>679</v>
      </c>
      <c r="I529" s="4" t="s">
        <v>2410</v>
      </c>
      <c r="J529" s="4" t="s">
        <v>1407</v>
      </c>
      <c r="K529" s="4" t="s">
        <v>2411</v>
      </c>
      <c r="L529" s="4" t="s">
        <v>2412</v>
      </c>
      <c r="M529" s="12">
        <v>155000</v>
      </c>
      <c r="N529" s="4" t="s">
        <v>48</v>
      </c>
      <c r="O529" s="12">
        <v>155000</v>
      </c>
      <c r="P529" s="4" t="s">
        <v>48</v>
      </c>
      <c r="Q529" s="4" t="s">
        <v>683</v>
      </c>
      <c r="R529" s="4" t="s">
        <v>56</v>
      </c>
      <c r="X529" s="4" t="s">
        <v>57</v>
      </c>
      <c r="Z529" s="4" t="s">
        <v>57</v>
      </c>
      <c r="AA529" s="4" t="s">
        <v>2424</v>
      </c>
      <c r="AD529" s="4" t="s">
        <v>676</v>
      </c>
      <c r="AG529" s="5"/>
      <c r="AH529" s="4" t="s">
        <v>2408</v>
      </c>
      <c r="AJ529" s="4" t="s">
        <v>55</v>
      </c>
      <c r="AK529" s="117">
        <f>IF(N529="NTD",1,VLOOKUP(X529,'8.匯率'!O:Q,2,FALSE))</f>
        <v>1</v>
      </c>
      <c r="AL529" s="204">
        <f t="shared" si="8"/>
        <v>155000</v>
      </c>
      <c r="AM529" s="117" t="str">
        <f>VLOOKUP(AJ529,'關係企業(人)'!A:C,3,FALSE)</f>
        <v>緯穎科技服務股份有限公司</v>
      </c>
    </row>
    <row r="530" spans="1:39">
      <c r="A530" s="4" t="s">
        <v>47</v>
      </c>
      <c r="B530" s="4" t="s">
        <v>1970</v>
      </c>
      <c r="C530" s="4" t="s">
        <v>2403</v>
      </c>
      <c r="D530" s="4" t="s">
        <v>2416</v>
      </c>
      <c r="E530" s="5">
        <v>45714</v>
      </c>
      <c r="F530" s="5">
        <v>45730</v>
      </c>
      <c r="G530" s="4" t="s">
        <v>1408</v>
      </c>
      <c r="H530" s="4" t="s">
        <v>679</v>
      </c>
      <c r="I530" s="4" t="s">
        <v>2410</v>
      </c>
      <c r="J530" s="4" t="s">
        <v>1409</v>
      </c>
      <c r="K530" s="4" t="s">
        <v>2411</v>
      </c>
      <c r="L530" s="4" t="s">
        <v>2412</v>
      </c>
      <c r="M530" s="12">
        <v>138000</v>
      </c>
      <c r="N530" s="4" t="s">
        <v>48</v>
      </c>
      <c r="O530" s="12">
        <v>138000</v>
      </c>
      <c r="P530" s="4" t="s">
        <v>48</v>
      </c>
      <c r="Q530" s="4" t="s">
        <v>683</v>
      </c>
      <c r="R530" s="4" t="s">
        <v>56</v>
      </c>
      <c r="X530" s="4" t="s">
        <v>57</v>
      </c>
      <c r="Z530" s="4" t="s">
        <v>57</v>
      </c>
      <c r="AA530" s="4" t="s">
        <v>2424</v>
      </c>
      <c r="AD530" s="4" t="s">
        <v>676</v>
      </c>
      <c r="AG530" s="5"/>
      <c r="AH530" s="4" t="s">
        <v>2408</v>
      </c>
      <c r="AJ530" s="4" t="s">
        <v>55</v>
      </c>
      <c r="AK530" s="117">
        <f>IF(N530="NTD",1,VLOOKUP(X530,'8.匯率'!O:Q,2,FALSE))</f>
        <v>1</v>
      </c>
      <c r="AL530" s="204">
        <f t="shared" si="8"/>
        <v>138000</v>
      </c>
      <c r="AM530" s="117" t="str">
        <f>VLOOKUP(AJ530,'關係企業(人)'!A:C,3,FALSE)</f>
        <v>緯穎科技服務股份有限公司</v>
      </c>
    </row>
    <row r="531" spans="1:39">
      <c r="A531" s="4" t="s">
        <v>47</v>
      </c>
      <c r="B531" s="4" t="s">
        <v>1971</v>
      </c>
      <c r="C531" s="4" t="s">
        <v>2403</v>
      </c>
      <c r="D531" s="4" t="s">
        <v>2416</v>
      </c>
      <c r="E531" s="5">
        <v>45714</v>
      </c>
      <c r="F531" s="5">
        <v>45730</v>
      </c>
      <c r="G531" s="4" t="s">
        <v>1410</v>
      </c>
      <c r="H531" s="4" t="s">
        <v>679</v>
      </c>
      <c r="I531" s="4" t="s">
        <v>2410</v>
      </c>
      <c r="J531" s="4" t="s">
        <v>1411</v>
      </c>
      <c r="K531" s="4" t="s">
        <v>2411</v>
      </c>
      <c r="L531" s="4" t="s">
        <v>2412</v>
      </c>
      <c r="M531" s="12">
        <v>110000</v>
      </c>
      <c r="N531" s="4" t="s">
        <v>48</v>
      </c>
      <c r="O531" s="12">
        <v>110000</v>
      </c>
      <c r="P531" s="4" t="s">
        <v>48</v>
      </c>
      <c r="Q531" s="4" t="s">
        <v>683</v>
      </c>
      <c r="R531" s="4" t="s">
        <v>56</v>
      </c>
      <c r="X531" s="4" t="s">
        <v>57</v>
      </c>
      <c r="Z531" s="4" t="s">
        <v>57</v>
      </c>
      <c r="AA531" s="4" t="s">
        <v>2424</v>
      </c>
      <c r="AD531" s="4" t="s">
        <v>676</v>
      </c>
      <c r="AG531" s="5"/>
      <c r="AH531" s="4" t="s">
        <v>2408</v>
      </c>
      <c r="AJ531" s="4" t="s">
        <v>55</v>
      </c>
      <c r="AK531" s="117">
        <f>IF(N531="NTD",1,VLOOKUP(X531,'8.匯率'!O:Q,2,FALSE))</f>
        <v>1</v>
      </c>
      <c r="AL531" s="204">
        <f t="shared" si="8"/>
        <v>110000</v>
      </c>
      <c r="AM531" s="117" t="str">
        <f>VLOOKUP(AJ531,'關係企業(人)'!A:C,3,FALSE)</f>
        <v>緯穎科技服務股份有限公司</v>
      </c>
    </row>
    <row r="532" spans="1:39">
      <c r="A532" s="4" t="s">
        <v>47</v>
      </c>
      <c r="B532" s="4" t="s">
        <v>1972</v>
      </c>
      <c r="C532" s="4" t="s">
        <v>2403</v>
      </c>
      <c r="D532" s="4" t="s">
        <v>2416</v>
      </c>
      <c r="E532" s="5">
        <v>45714</v>
      </c>
      <c r="F532" s="5">
        <v>45730</v>
      </c>
      <c r="G532" s="4" t="s">
        <v>1412</v>
      </c>
      <c r="H532" s="4" t="s">
        <v>679</v>
      </c>
      <c r="I532" s="4" t="s">
        <v>2410</v>
      </c>
      <c r="J532" s="4" t="s">
        <v>1413</v>
      </c>
      <c r="K532" s="4" t="s">
        <v>2411</v>
      </c>
      <c r="L532" s="4" t="s">
        <v>2412</v>
      </c>
      <c r="M532" s="12">
        <v>138000</v>
      </c>
      <c r="N532" s="4" t="s">
        <v>48</v>
      </c>
      <c r="O532" s="12">
        <v>138000</v>
      </c>
      <c r="P532" s="4" t="s">
        <v>48</v>
      </c>
      <c r="Q532" s="4" t="s">
        <v>683</v>
      </c>
      <c r="R532" s="4" t="s">
        <v>56</v>
      </c>
      <c r="X532" s="4" t="s">
        <v>57</v>
      </c>
      <c r="Z532" s="4" t="s">
        <v>57</v>
      </c>
      <c r="AA532" s="4" t="s">
        <v>2424</v>
      </c>
      <c r="AD532" s="4" t="s">
        <v>676</v>
      </c>
      <c r="AG532" s="5"/>
      <c r="AH532" s="4" t="s">
        <v>2408</v>
      </c>
      <c r="AJ532" s="4" t="s">
        <v>55</v>
      </c>
      <c r="AK532" s="117">
        <f>IF(N532="NTD",1,VLOOKUP(X532,'8.匯率'!O:Q,2,FALSE))</f>
        <v>1</v>
      </c>
      <c r="AL532" s="204">
        <f t="shared" si="8"/>
        <v>138000</v>
      </c>
      <c r="AM532" s="117" t="str">
        <f>VLOOKUP(AJ532,'關係企業(人)'!A:C,3,FALSE)</f>
        <v>緯穎科技服務股份有限公司</v>
      </c>
    </row>
    <row r="533" spans="1:39">
      <c r="A533" s="4" t="s">
        <v>47</v>
      </c>
      <c r="B533" s="4" t="s">
        <v>1973</v>
      </c>
      <c r="C533" s="4" t="s">
        <v>2403</v>
      </c>
      <c r="D533" s="4" t="s">
        <v>2416</v>
      </c>
      <c r="E533" s="5">
        <v>45714</v>
      </c>
      <c r="F533" s="5">
        <v>45730</v>
      </c>
      <c r="G533" s="4" t="s">
        <v>1420</v>
      </c>
      <c r="H533" s="4" t="s">
        <v>679</v>
      </c>
      <c r="I533" s="4" t="s">
        <v>2410</v>
      </c>
      <c r="J533" s="4" t="s">
        <v>1421</v>
      </c>
      <c r="K533" s="4" t="s">
        <v>2411</v>
      </c>
      <c r="L533" s="4" t="s">
        <v>2412</v>
      </c>
      <c r="M533" s="12">
        <v>75000</v>
      </c>
      <c r="N533" s="4" t="s">
        <v>48</v>
      </c>
      <c r="O533" s="12">
        <v>75000</v>
      </c>
      <c r="P533" s="4" t="s">
        <v>48</v>
      </c>
      <c r="Q533" s="4" t="s">
        <v>683</v>
      </c>
      <c r="R533" s="4" t="s">
        <v>56</v>
      </c>
      <c r="X533" s="4" t="s">
        <v>57</v>
      </c>
      <c r="Z533" s="4" t="s">
        <v>57</v>
      </c>
      <c r="AA533" s="4" t="s">
        <v>2424</v>
      </c>
      <c r="AD533" s="4" t="s">
        <v>676</v>
      </c>
      <c r="AG533" s="5"/>
      <c r="AH533" s="4" t="s">
        <v>2408</v>
      </c>
      <c r="AJ533" s="4" t="s">
        <v>55</v>
      </c>
      <c r="AK533" s="117">
        <f>IF(N533="NTD",1,VLOOKUP(X533,'8.匯率'!O:Q,2,FALSE))</f>
        <v>1</v>
      </c>
      <c r="AL533" s="204">
        <f t="shared" si="8"/>
        <v>75000</v>
      </c>
      <c r="AM533" s="117" t="str">
        <f>VLOOKUP(AJ533,'關係企業(人)'!A:C,3,FALSE)</f>
        <v>緯穎科技服務股份有限公司</v>
      </c>
    </row>
    <row r="534" spans="1:39">
      <c r="A534" s="4" t="s">
        <v>47</v>
      </c>
      <c r="B534" s="4" t="s">
        <v>1974</v>
      </c>
      <c r="C534" s="4" t="s">
        <v>2403</v>
      </c>
      <c r="D534" s="4" t="s">
        <v>2416</v>
      </c>
      <c r="E534" s="5">
        <v>45714</v>
      </c>
      <c r="F534" s="5">
        <v>45730</v>
      </c>
      <c r="G534" s="4" t="s">
        <v>1424</v>
      </c>
      <c r="H534" s="4" t="s">
        <v>679</v>
      </c>
      <c r="I534" s="4" t="s">
        <v>2410</v>
      </c>
      <c r="J534" s="4" t="s">
        <v>1425</v>
      </c>
      <c r="K534" s="4" t="s">
        <v>2411</v>
      </c>
      <c r="L534" s="4" t="s">
        <v>2412</v>
      </c>
      <c r="M534" s="12">
        <v>23166</v>
      </c>
      <c r="N534" s="4" t="s">
        <v>48</v>
      </c>
      <c r="O534" s="12">
        <v>23166</v>
      </c>
      <c r="P534" s="4" t="s">
        <v>48</v>
      </c>
      <c r="Q534" s="4" t="s">
        <v>683</v>
      </c>
      <c r="R534" s="4" t="s">
        <v>56</v>
      </c>
      <c r="X534" s="4" t="s">
        <v>57</v>
      </c>
      <c r="Z534" s="4" t="s">
        <v>57</v>
      </c>
      <c r="AA534" s="4" t="s">
        <v>2424</v>
      </c>
      <c r="AD534" s="4" t="s">
        <v>676</v>
      </c>
      <c r="AG534" s="5"/>
      <c r="AH534" s="4" t="s">
        <v>2408</v>
      </c>
      <c r="AJ534" s="4" t="s">
        <v>55</v>
      </c>
      <c r="AK534" s="117">
        <f>IF(N534="NTD",1,VLOOKUP(X534,'8.匯率'!O:Q,2,FALSE))</f>
        <v>1</v>
      </c>
      <c r="AL534" s="204">
        <f t="shared" si="8"/>
        <v>23166</v>
      </c>
      <c r="AM534" s="117" t="str">
        <f>VLOOKUP(AJ534,'關係企業(人)'!A:C,3,FALSE)</f>
        <v>緯穎科技服務股份有限公司</v>
      </c>
    </row>
    <row r="535" spans="1:39">
      <c r="A535" s="4" t="s">
        <v>47</v>
      </c>
      <c r="B535" s="4" t="s">
        <v>1975</v>
      </c>
      <c r="C535" s="4" t="s">
        <v>2403</v>
      </c>
      <c r="D535" s="4" t="s">
        <v>2416</v>
      </c>
      <c r="E535" s="5">
        <v>45714</v>
      </c>
      <c r="F535" s="5">
        <v>45730</v>
      </c>
      <c r="G535" s="4" t="s">
        <v>1358</v>
      </c>
      <c r="H535" s="4" t="s">
        <v>679</v>
      </c>
      <c r="I535" s="4" t="s">
        <v>2410</v>
      </c>
      <c r="J535" s="4" t="s">
        <v>1359</v>
      </c>
      <c r="K535" s="4" t="s">
        <v>2411</v>
      </c>
      <c r="L535" s="4" t="s">
        <v>2412</v>
      </c>
      <c r="M535" s="12">
        <v>95000</v>
      </c>
      <c r="N535" s="4" t="s">
        <v>48</v>
      </c>
      <c r="O535" s="12">
        <v>95000</v>
      </c>
      <c r="P535" s="4" t="s">
        <v>48</v>
      </c>
      <c r="Q535" s="4" t="s">
        <v>683</v>
      </c>
      <c r="R535" s="4" t="s">
        <v>56</v>
      </c>
      <c r="X535" s="4" t="s">
        <v>57</v>
      </c>
      <c r="Z535" s="4" t="s">
        <v>57</v>
      </c>
      <c r="AA535" s="4" t="s">
        <v>2424</v>
      </c>
      <c r="AD535" s="4" t="s">
        <v>676</v>
      </c>
      <c r="AG535" s="5"/>
      <c r="AH535" s="4" t="s">
        <v>2408</v>
      </c>
      <c r="AJ535" s="4" t="s">
        <v>55</v>
      </c>
      <c r="AK535" s="117">
        <f>IF(N535="NTD",1,VLOOKUP(X535,'8.匯率'!O:Q,2,FALSE))</f>
        <v>1</v>
      </c>
      <c r="AL535" s="204">
        <f t="shared" si="8"/>
        <v>95000</v>
      </c>
      <c r="AM535" s="117" t="str">
        <f>VLOOKUP(AJ535,'關係企業(人)'!A:C,3,FALSE)</f>
        <v>緯穎科技服務股份有限公司</v>
      </c>
    </row>
    <row r="536" spans="1:39">
      <c r="A536" s="4" t="s">
        <v>47</v>
      </c>
      <c r="B536" s="4" t="s">
        <v>1976</v>
      </c>
      <c r="C536" s="4" t="s">
        <v>2403</v>
      </c>
      <c r="D536" s="4" t="s">
        <v>2416</v>
      </c>
      <c r="E536" s="5">
        <v>45714</v>
      </c>
      <c r="F536" s="5">
        <v>45730</v>
      </c>
      <c r="G536" s="4" t="s">
        <v>1362</v>
      </c>
      <c r="H536" s="4" t="s">
        <v>679</v>
      </c>
      <c r="I536" s="4" t="s">
        <v>2410</v>
      </c>
      <c r="J536" s="4" t="s">
        <v>1363</v>
      </c>
      <c r="K536" s="4" t="s">
        <v>2411</v>
      </c>
      <c r="L536" s="4" t="s">
        <v>2412</v>
      </c>
      <c r="M536" s="12">
        <v>73424</v>
      </c>
      <c r="N536" s="4" t="s">
        <v>48</v>
      </c>
      <c r="O536" s="12">
        <v>73424</v>
      </c>
      <c r="P536" s="4" t="s">
        <v>48</v>
      </c>
      <c r="Q536" s="4" t="s">
        <v>683</v>
      </c>
      <c r="R536" s="4" t="s">
        <v>56</v>
      </c>
      <c r="X536" s="4" t="s">
        <v>57</v>
      </c>
      <c r="Z536" s="4" t="s">
        <v>57</v>
      </c>
      <c r="AA536" s="4" t="s">
        <v>2424</v>
      </c>
      <c r="AD536" s="4" t="s">
        <v>676</v>
      </c>
      <c r="AG536" s="5"/>
      <c r="AH536" s="4" t="s">
        <v>2408</v>
      </c>
      <c r="AJ536" s="4" t="s">
        <v>55</v>
      </c>
      <c r="AK536" s="117">
        <f>IF(N536="NTD",1,VLOOKUP(X536,'8.匯率'!O:Q,2,FALSE))</f>
        <v>1</v>
      </c>
      <c r="AL536" s="204">
        <f t="shared" si="8"/>
        <v>73424</v>
      </c>
      <c r="AM536" s="117" t="str">
        <f>VLOOKUP(AJ536,'關係企業(人)'!A:C,3,FALSE)</f>
        <v>緯穎科技服務股份有限公司</v>
      </c>
    </row>
    <row r="537" spans="1:39">
      <c r="A537" s="4" t="s">
        <v>47</v>
      </c>
      <c r="B537" s="4" t="s">
        <v>1977</v>
      </c>
      <c r="C537" s="4" t="s">
        <v>2403</v>
      </c>
      <c r="D537" s="4" t="s">
        <v>2416</v>
      </c>
      <c r="E537" s="5">
        <v>45714</v>
      </c>
      <c r="F537" s="5">
        <v>45730</v>
      </c>
      <c r="G537" s="4" t="s">
        <v>1364</v>
      </c>
      <c r="H537" s="4" t="s">
        <v>679</v>
      </c>
      <c r="I537" s="4" t="s">
        <v>2410</v>
      </c>
      <c r="J537" s="4" t="s">
        <v>1365</v>
      </c>
      <c r="K537" s="4" t="s">
        <v>2411</v>
      </c>
      <c r="L537" s="4" t="s">
        <v>2412</v>
      </c>
      <c r="M537" s="12">
        <v>94433</v>
      </c>
      <c r="N537" s="4" t="s">
        <v>48</v>
      </c>
      <c r="O537" s="12">
        <v>94433</v>
      </c>
      <c r="P537" s="4" t="s">
        <v>48</v>
      </c>
      <c r="Q537" s="4" t="s">
        <v>683</v>
      </c>
      <c r="R537" s="4" t="s">
        <v>56</v>
      </c>
      <c r="X537" s="4" t="s">
        <v>57</v>
      </c>
      <c r="Z537" s="4" t="s">
        <v>57</v>
      </c>
      <c r="AA537" s="4" t="s">
        <v>2424</v>
      </c>
      <c r="AD537" s="4" t="s">
        <v>676</v>
      </c>
      <c r="AG537" s="5"/>
      <c r="AH537" s="4" t="s">
        <v>2408</v>
      </c>
      <c r="AJ537" s="4" t="s">
        <v>55</v>
      </c>
      <c r="AK537" s="117">
        <f>IF(N537="NTD",1,VLOOKUP(X537,'8.匯率'!O:Q,2,FALSE))</f>
        <v>1</v>
      </c>
      <c r="AL537" s="204">
        <f t="shared" si="8"/>
        <v>94433</v>
      </c>
      <c r="AM537" s="117" t="str">
        <f>VLOOKUP(AJ537,'關係企業(人)'!A:C,3,FALSE)</f>
        <v>緯穎科技服務股份有限公司</v>
      </c>
    </row>
    <row r="538" spans="1:39">
      <c r="A538" s="4" t="s">
        <v>47</v>
      </c>
      <c r="B538" s="4" t="s">
        <v>1978</v>
      </c>
      <c r="C538" s="4" t="s">
        <v>2403</v>
      </c>
      <c r="D538" s="4" t="s">
        <v>2416</v>
      </c>
      <c r="E538" s="5">
        <v>45714</v>
      </c>
      <c r="F538" s="5">
        <v>45730</v>
      </c>
      <c r="G538" s="4" t="s">
        <v>1366</v>
      </c>
      <c r="H538" s="4" t="s">
        <v>679</v>
      </c>
      <c r="I538" s="4" t="s">
        <v>2410</v>
      </c>
      <c r="J538" s="4" t="s">
        <v>1367</v>
      </c>
      <c r="K538" s="4" t="s">
        <v>2411</v>
      </c>
      <c r="L538" s="4" t="s">
        <v>2412</v>
      </c>
      <c r="M538" s="12">
        <v>107052</v>
      </c>
      <c r="N538" s="4" t="s">
        <v>48</v>
      </c>
      <c r="O538" s="12">
        <v>107052</v>
      </c>
      <c r="P538" s="4" t="s">
        <v>48</v>
      </c>
      <c r="Q538" s="4" t="s">
        <v>683</v>
      </c>
      <c r="R538" s="4" t="s">
        <v>56</v>
      </c>
      <c r="X538" s="4" t="s">
        <v>57</v>
      </c>
      <c r="Z538" s="4" t="s">
        <v>57</v>
      </c>
      <c r="AA538" s="4" t="s">
        <v>2424</v>
      </c>
      <c r="AD538" s="4" t="s">
        <v>676</v>
      </c>
      <c r="AG538" s="5"/>
      <c r="AH538" s="4" t="s">
        <v>2408</v>
      </c>
      <c r="AJ538" s="4" t="s">
        <v>55</v>
      </c>
      <c r="AK538" s="117">
        <f>IF(N538="NTD",1,VLOOKUP(X538,'8.匯率'!O:Q,2,FALSE))</f>
        <v>1</v>
      </c>
      <c r="AL538" s="204">
        <f t="shared" si="8"/>
        <v>107052</v>
      </c>
      <c r="AM538" s="117" t="str">
        <f>VLOOKUP(AJ538,'關係企業(人)'!A:C,3,FALSE)</f>
        <v>緯穎科技服務股份有限公司</v>
      </c>
    </row>
    <row r="539" spans="1:39">
      <c r="A539" s="4" t="s">
        <v>47</v>
      </c>
      <c r="B539" s="4" t="s">
        <v>1979</v>
      </c>
      <c r="C539" s="4" t="s">
        <v>2403</v>
      </c>
      <c r="D539" s="4" t="s">
        <v>2416</v>
      </c>
      <c r="E539" s="5">
        <v>45714</v>
      </c>
      <c r="F539" s="5">
        <v>45730</v>
      </c>
      <c r="G539" s="4" t="s">
        <v>1368</v>
      </c>
      <c r="H539" s="4" t="s">
        <v>679</v>
      </c>
      <c r="I539" s="4" t="s">
        <v>2410</v>
      </c>
      <c r="J539" s="4" t="s">
        <v>1369</v>
      </c>
      <c r="K539" s="4" t="s">
        <v>2411</v>
      </c>
      <c r="L539" s="4" t="s">
        <v>2412</v>
      </c>
      <c r="M539" s="12">
        <v>130741</v>
      </c>
      <c r="N539" s="4" t="s">
        <v>48</v>
      </c>
      <c r="O539" s="12">
        <v>130741</v>
      </c>
      <c r="P539" s="4" t="s">
        <v>48</v>
      </c>
      <c r="Q539" s="4" t="s">
        <v>683</v>
      </c>
      <c r="R539" s="4" t="s">
        <v>56</v>
      </c>
      <c r="X539" s="4" t="s">
        <v>57</v>
      </c>
      <c r="Z539" s="4" t="s">
        <v>57</v>
      </c>
      <c r="AA539" s="4" t="s">
        <v>2424</v>
      </c>
      <c r="AD539" s="4" t="s">
        <v>676</v>
      </c>
      <c r="AG539" s="5"/>
      <c r="AH539" s="4" t="s">
        <v>2408</v>
      </c>
      <c r="AJ539" s="4" t="s">
        <v>55</v>
      </c>
      <c r="AK539" s="117">
        <f>IF(N539="NTD",1,VLOOKUP(X539,'8.匯率'!O:Q,2,FALSE))</f>
        <v>1</v>
      </c>
      <c r="AL539" s="204">
        <f t="shared" si="8"/>
        <v>130741</v>
      </c>
      <c r="AM539" s="117" t="str">
        <f>VLOOKUP(AJ539,'關係企業(人)'!A:C,3,FALSE)</f>
        <v>緯穎科技服務股份有限公司</v>
      </c>
    </row>
    <row r="540" spans="1:39">
      <c r="A540" s="4" t="s">
        <v>47</v>
      </c>
      <c r="B540" s="4" t="s">
        <v>1980</v>
      </c>
      <c r="C540" s="4" t="s">
        <v>2403</v>
      </c>
      <c r="D540" s="4" t="s">
        <v>2416</v>
      </c>
      <c r="E540" s="5">
        <v>45714</v>
      </c>
      <c r="F540" s="5">
        <v>45730</v>
      </c>
      <c r="G540" s="4" t="s">
        <v>1374</v>
      </c>
      <c r="H540" s="4" t="s">
        <v>679</v>
      </c>
      <c r="I540" s="4" t="s">
        <v>2410</v>
      </c>
      <c r="J540" s="4" t="s">
        <v>1375</v>
      </c>
      <c r="K540" s="4" t="s">
        <v>2411</v>
      </c>
      <c r="L540" s="4" t="s">
        <v>2412</v>
      </c>
      <c r="M540" s="12">
        <v>104214</v>
      </c>
      <c r="N540" s="4" t="s">
        <v>48</v>
      </c>
      <c r="O540" s="12">
        <v>104214</v>
      </c>
      <c r="P540" s="4" t="s">
        <v>48</v>
      </c>
      <c r="Q540" s="4" t="s">
        <v>683</v>
      </c>
      <c r="R540" s="4" t="s">
        <v>56</v>
      </c>
      <c r="X540" s="4" t="s">
        <v>57</v>
      </c>
      <c r="Z540" s="4" t="s">
        <v>57</v>
      </c>
      <c r="AA540" s="4" t="s">
        <v>2424</v>
      </c>
      <c r="AD540" s="4" t="s">
        <v>676</v>
      </c>
      <c r="AG540" s="5"/>
      <c r="AH540" s="4" t="s">
        <v>2408</v>
      </c>
      <c r="AJ540" s="4" t="s">
        <v>55</v>
      </c>
      <c r="AK540" s="117">
        <f>IF(N540="NTD",1,VLOOKUP(X540,'8.匯率'!O:Q,2,FALSE))</f>
        <v>1</v>
      </c>
      <c r="AL540" s="204">
        <f t="shared" si="8"/>
        <v>104214</v>
      </c>
      <c r="AM540" s="117" t="str">
        <f>VLOOKUP(AJ540,'關係企業(人)'!A:C,3,FALSE)</f>
        <v>緯穎科技服務股份有限公司</v>
      </c>
    </row>
    <row r="541" spans="1:39">
      <c r="A541" s="4" t="s">
        <v>47</v>
      </c>
      <c r="B541" s="4" t="s">
        <v>1981</v>
      </c>
      <c r="C541" s="4" t="s">
        <v>2403</v>
      </c>
      <c r="D541" s="4" t="s">
        <v>2416</v>
      </c>
      <c r="E541" s="5">
        <v>45714</v>
      </c>
      <c r="F541" s="5">
        <v>45730</v>
      </c>
      <c r="G541" s="4" t="s">
        <v>1378</v>
      </c>
      <c r="H541" s="4" t="s">
        <v>679</v>
      </c>
      <c r="I541" s="4" t="s">
        <v>2410</v>
      </c>
      <c r="J541" s="4" t="s">
        <v>1379</v>
      </c>
      <c r="K541" s="4" t="s">
        <v>2411</v>
      </c>
      <c r="L541" s="4" t="s">
        <v>2412</v>
      </c>
      <c r="M541" s="12">
        <v>23155</v>
      </c>
      <c r="N541" s="4" t="s">
        <v>48</v>
      </c>
      <c r="O541" s="12">
        <v>23155</v>
      </c>
      <c r="P541" s="4" t="s">
        <v>48</v>
      </c>
      <c r="Q541" s="4" t="s">
        <v>683</v>
      </c>
      <c r="R541" s="4" t="s">
        <v>56</v>
      </c>
      <c r="X541" s="4" t="s">
        <v>57</v>
      </c>
      <c r="Z541" s="4" t="s">
        <v>57</v>
      </c>
      <c r="AA541" s="4" t="s">
        <v>2424</v>
      </c>
      <c r="AD541" s="4" t="s">
        <v>676</v>
      </c>
      <c r="AG541" s="5"/>
      <c r="AH541" s="4" t="s">
        <v>2408</v>
      </c>
      <c r="AJ541" s="4" t="s">
        <v>55</v>
      </c>
      <c r="AK541" s="117">
        <f>IF(N541="NTD",1,VLOOKUP(X541,'8.匯率'!O:Q,2,FALSE))</f>
        <v>1</v>
      </c>
      <c r="AL541" s="204">
        <f t="shared" si="8"/>
        <v>23155</v>
      </c>
      <c r="AM541" s="117" t="str">
        <f>VLOOKUP(AJ541,'關係企業(人)'!A:C,3,FALSE)</f>
        <v>緯穎科技服務股份有限公司</v>
      </c>
    </row>
    <row r="542" spans="1:39">
      <c r="A542" s="4" t="s">
        <v>47</v>
      </c>
      <c r="B542" s="4" t="s">
        <v>1982</v>
      </c>
      <c r="C542" s="4" t="s">
        <v>2403</v>
      </c>
      <c r="D542" s="4" t="s">
        <v>2416</v>
      </c>
      <c r="E542" s="5">
        <v>45714</v>
      </c>
      <c r="F542" s="5">
        <v>45730</v>
      </c>
      <c r="G542" s="4" t="s">
        <v>1382</v>
      </c>
      <c r="H542" s="4" t="s">
        <v>679</v>
      </c>
      <c r="I542" s="4" t="s">
        <v>2410</v>
      </c>
      <c r="J542" s="4" t="s">
        <v>1383</v>
      </c>
      <c r="K542" s="4" t="s">
        <v>2411</v>
      </c>
      <c r="L542" s="4" t="s">
        <v>2412</v>
      </c>
      <c r="M542" s="12">
        <v>108548</v>
      </c>
      <c r="N542" s="4" t="s">
        <v>48</v>
      </c>
      <c r="O542" s="12">
        <v>108548</v>
      </c>
      <c r="P542" s="4" t="s">
        <v>48</v>
      </c>
      <c r="Q542" s="4" t="s">
        <v>683</v>
      </c>
      <c r="R542" s="4" t="s">
        <v>56</v>
      </c>
      <c r="X542" s="4" t="s">
        <v>57</v>
      </c>
      <c r="Z542" s="4" t="s">
        <v>57</v>
      </c>
      <c r="AA542" s="4" t="s">
        <v>2424</v>
      </c>
      <c r="AD542" s="4" t="s">
        <v>676</v>
      </c>
      <c r="AG542" s="5"/>
      <c r="AH542" s="4" t="s">
        <v>2408</v>
      </c>
      <c r="AJ542" s="4" t="s">
        <v>55</v>
      </c>
      <c r="AK542" s="117">
        <f>IF(N542="NTD",1,VLOOKUP(X542,'8.匯率'!O:Q,2,FALSE))</f>
        <v>1</v>
      </c>
      <c r="AL542" s="204">
        <f t="shared" si="8"/>
        <v>108548</v>
      </c>
      <c r="AM542" s="117" t="str">
        <f>VLOOKUP(AJ542,'關係企業(人)'!A:C,3,FALSE)</f>
        <v>緯穎科技服務股份有限公司</v>
      </c>
    </row>
    <row r="543" spans="1:39">
      <c r="A543" s="4" t="s">
        <v>47</v>
      </c>
      <c r="B543" s="4" t="s">
        <v>1983</v>
      </c>
      <c r="C543" s="4" t="s">
        <v>2403</v>
      </c>
      <c r="D543" s="4" t="s">
        <v>2416</v>
      </c>
      <c r="E543" s="5">
        <v>45714</v>
      </c>
      <c r="F543" s="5">
        <v>45730</v>
      </c>
      <c r="G543" s="4" t="s">
        <v>1384</v>
      </c>
      <c r="H543" s="4" t="s">
        <v>679</v>
      </c>
      <c r="I543" s="4" t="s">
        <v>2410</v>
      </c>
      <c r="J543" s="4" t="s">
        <v>1385</v>
      </c>
      <c r="K543" s="4" t="s">
        <v>2411</v>
      </c>
      <c r="L543" s="4" t="s">
        <v>2412</v>
      </c>
      <c r="M543" s="12">
        <v>138000</v>
      </c>
      <c r="N543" s="4" t="s">
        <v>48</v>
      </c>
      <c r="O543" s="12">
        <v>138000</v>
      </c>
      <c r="P543" s="4" t="s">
        <v>48</v>
      </c>
      <c r="Q543" s="4" t="s">
        <v>683</v>
      </c>
      <c r="R543" s="4" t="s">
        <v>56</v>
      </c>
      <c r="X543" s="4" t="s">
        <v>57</v>
      </c>
      <c r="Z543" s="4" t="s">
        <v>57</v>
      </c>
      <c r="AA543" s="4" t="s">
        <v>2424</v>
      </c>
      <c r="AD543" s="4" t="s">
        <v>676</v>
      </c>
      <c r="AG543" s="5"/>
      <c r="AH543" s="4" t="s">
        <v>2408</v>
      </c>
      <c r="AJ543" s="4" t="s">
        <v>55</v>
      </c>
      <c r="AK543" s="117">
        <f>IF(N543="NTD",1,VLOOKUP(X543,'8.匯率'!O:Q,2,FALSE))</f>
        <v>1</v>
      </c>
      <c r="AL543" s="204">
        <f t="shared" si="8"/>
        <v>138000</v>
      </c>
      <c r="AM543" s="117" t="str">
        <f>VLOOKUP(AJ543,'關係企業(人)'!A:C,3,FALSE)</f>
        <v>緯穎科技服務股份有限公司</v>
      </c>
    </row>
    <row r="544" spans="1:39">
      <c r="A544" s="4" t="s">
        <v>47</v>
      </c>
      <c r="B544" s="4" t="s">
        <v>1984</v>
      </c>
      <c r="C544" s="4" t="s">
        <v>2403</v>
      </c>
      <c r="D544" s="4" t="s">
        <v>2416</v>
      </c>
      <c r="E544" s="5">
        <v>45714</v>
      </c>
      <c r="F544" s="5">
        <v>45730</v>
      </c>
      <c r="G544" s="4" t="s">
        <v>1386</v>
      </c>
      <c r="H544" s="4" t="s">
        <v>679</v>
      </c>
      <c r="I544" s="4" t="s">
        <v>2410</v>
      </c>
      <c r="J544" s="4" t="s">
        <v>1387</v>
      </c>
      <c r="K544" s="4" t="s">
        <v>2411</v>
      </c>
      <c r="L544" s="4" t="s">
        <v>2412</v>
      </c>
      <c r="M544" s="12">
        <v>138000</v>
      </c>
      <c r="N544" s="4" t="s">
        <v>48</v>
      </c>
      <c r="O544" s="12">
        <v>138000</v>
      </c>
      <c r="P544" s="4" t="s">
        <v>48</v>
      </c>
      <c r="Q544" s="4" t="s">
        <v>683</v>
      </c>
      <c r="R544" s="4" t="s">
        <v>56</v>
      </c>
      <c r="X544" s="4" t="s">
        <v>57</v>
      </c>
      <c r="Z544" s="4" t="s">
        <v>57</v>
      </c>
      <c r="AA544" s="4" t="s">
        <v>2424</v>
      </c>
      <c r="AD544" s="4" t="s">
        <v>676</v>
      </c>
      <c r="AG544" s="5"/>
      <c r="AH544" s="4" t="s">
        <v>2408</v>
      </c>
      <c r="AJ544" s="4" t="s">
        <v>55</v>
      </c>
      <c r="AK544" s="117">
        <f>IF(N544="NTD",1,VLOOKUP(X544,'8.匯率'!O:Q,2,FALSE))</f>
        <v>1</v>
      </c>
      <c r="AL544" s="204">
        <f t="shared" si="8"/>
        <v>138000</v>
      </c>
      <c r="AM544" s="117" t="str">
        <f>VLOOKUP(AJ544,'關係企業(人)'!A:C,3,FALSE)</f>
        <v>緯穎科技服務股份有限公司</v>
      </c>
    </row>
    <row r="545" spans="1:39">
      <c r="A545" s="4" t="s">
        <v>47</v>
      </c>
      <c r="B545" s="4" t="s">
        <v>1985</v>
      </c>
      <c r="C545" s="4" t="s">
        <v>2403</v>
      </c>
      <c r="D545" s="4" t="s">
        <v>2416</v>
      </c>
      <c r="E545" s="5">
        <v>45714</v>
      </c>
      <c r="F545" s="5">
        <v>45730</v>
      </c>
      <c r="G545" s="4" t="s">
        <v>1402</v>
      </c>
      <c r="H545" s="4" t="s">
        <v>679</v>
      </c>
      <c r="I545" s="4" t="s">
        <v>2410</v>
      </c>
      <c r="J545" s="4" t="s">
        <v>1403</v>
      </c>
      <c r="K545" s="4" t="s">
        <v>2411</v>
      </c>
      <c r="L545" s="4" t="s">
        <v>2412</v>
      </c>
      <c r="M545" s="12">
        <v>90003</v>
      </c>
      <c r="N545" s="4" t="s">
        <v>48</v>
      </c>
      <c r="O545" s="12">
        <v>90003</v>
      </c>
      <c r="P545" s="4" t="s">
        <v>48</v>
      </c>
      <c r="Q545" s="4" t="s">
        <v>683</v>
      </c>
      <c r="R545" s="4" t="s">
        <v>56</v>
      </c>
      <c r="X545" s="4" t="s">
        <v>57</v>
      </c>
      <c r="Z545" s="4" t="s">
        <v>57</v>
      </c>
      <c r="AA545" s="4" t="s">
        <v>2424</v>
      </c>
      <c r="AD545" s="4" t="s">
        <v>676</v>
      </c>
      <c r="AG545" s="5"/>
      <c r="AH545" s="4" t="s">
        <v>2408</v>
      </c>
      <c r="AJ545" s="4" t="s">
        <v>55</v>
      </c>
      <c r="AK545" s="117">
        <f>IF(N545="NTD",1,VLOOKUP(X545,'8.匯率'!O:Q,2,FALSE))</f>
        <v>1</v>
      </c>
      <c r="AL545" s="204">
        <f t="shared" si="8"/>
        <v>90003</v>
      </c>
      <c r="AM545" s="117" t="str">
        <f>VLOOKUP(AJ545,'關係企業(人)'!A:C,3,FALSE)</f>
        <v>緯穎科技服務股份有限公司</v>
      </c>
    </row>
    <row r="546" spans="1:39">
      <c r="A546" s="4" t="s">
        <v>47</v>
      </c>
      <c r="B546" s="4" t="s">
        <v>1986</v>
      </c>
      <c r="C546" s="4" t="s">
        <v>2403</v>
      </c>
      <c r="D546" s="4" t="s">
        <v>2416</v>
      </c>
      <c r="E546" s="5">
        <v>45714</v>
      </c>
      <c r="F546" s="5">
        <v>45730</v>
      </c>
      <c r="G546" s="4" t="s">
        <v>1404</v>
      </c>
      <c r="H546" s="4" t="s">
        <v>679</v>
      </c>
      <c r="I546" s="4" t="s">
        <v>2410</v>
      </c>
      <c r="J546" s="4" t="s">
        <v>1405</v>
      </c>
      <c r="K546" s="4" t="s">
        <v>2411</v>
      </c>
      <c r="L546" s="4" t="s">
        <v>2412</v>
      </c>
      <c r="M546" s="12">
        <v>138000</v>
      </c>
      <c r="N546" s="4" t="s">
        <v>48</v>
      </c>
      <c r="O546" s="12">
        <v>138000</v>
      </c>
      <c r="P546" s="4" t="s">
        <v>48</v>
      </c>
      <c r="Q546" s="4" t="s">
        <v>683</v>
      </c>
      <c r="R546" s="4" t="s">
        <v>56</v>
      </c>
      <c r="X546" s="4" t="s">
        <v>57</v>
      </c>
      <c r="Z546" s="4" t="s">
        <v>57</v>
      </c>
      <c r="AA546" s="4" t="s">
        <v>2424</v>
      </c>
      <c r="AD546" s="4" t="s">
        <v>676</v>
      </c>
      <c r="AG546" s="5"/>
      <c r="AH546" s="4" t="s">
        <v>2408</v>
      </c>
      <c r="AJ546" s="4" t="s">
        <v>55</v>
      </c>
      <c r="AK546" s="117">
        <f>IF(N546="NTD",1,VLOOKUP(X546,'8.匯率'!O:Q,2,FALSE))</f>
        <v>1</v>
      </c>
      <c r="AL546" s="204">
        <f t="shared" si="8"/>
        <v>138000</v>
      </c>
      <c r="AM546" s="117" t="str">
        <f>VLOOKUP(AJ546,'關係企業(人)'!A:C,3,FALSE)</f>
        <v>緯穎科技服務股份有限公司</v>
      </c>
    </row>
    <row r="547" spans="1:39">
      <c r="A547" s="4" t="s">
        <v>47</v>
      </c>
      <c r="B547" s="4" t="s">
        <v>1987</v>
      </c>
      <c r="C547" s="4" t="s">
        <v>2403</v>
      </c>
      <c r="D547" s="4" t="s">
        <v>2416</v>
      </c>
      <c r="E547" s="5">
        <v>45714</v>
      </c>
      <c r="F547" s="5">
        <v>45730</v>
      </c>
      <c r="G547" s="4" t="s">
        <v>1414</v>
      </c>
      <c r="H547" s="4" t="s">
        <v>679</v>
      </c>
      <c r="I547" s="4" t="s">
        <v>2410</v>
      </c>
      <c r="J547" s="4" t="s">
        <v>1415</v>
      </c>
      <c r="K547" s="4" t="s">
        <v>2411</v>
      </c>
      <c r="L547" s="4" t="s">
        <v>2412</v>
      </c>
      <c r="M547" s="12">
        <v>155000</v>
      </c>
      <c r="N547" s="4" t="s">
        <v>48</v>
      </c>
      <c r="O547" s="12">
        <v>155000</v>
      </c>
      <c r="P547" s="4" t="s">
        <v>48</v>
      </c>
      <c r="Q547" s="4" t="s">
        <v>683</v>
      </c>
      <c r="R547" s="4" t="s">
        <v>56</v>
      </c>
      <c r="X547" s="4" t="s">
        <v>57</v>
      </c>
      <c r="Z547" s="4" t="s">
        <v>57</v>
      </c>
      <c r="AA547" s="4" t="s">
        <v>2424</v>
      </c>
      <c r="AD547" s="4" t="s">
        <v>676</v>
      </c>
      <c r="AG547" s="5"/>
      <c r="AH547" s="4" t="s">
        <v>2408</v>
      </c>
      <c r="AJ547" s="4" t="s">
        <v>55</v>
      </c>
      <c r="AK547" s="117">
        <f>IF(N547="NTD",1,VLOOKUP(X547,'8.匯率'!O:Q,2,FALSE))</f>
        <v>1</v>
      </c>
      <c r="AL547" s="204">
        <f t="shared" si="8"/>
        <v>155000</v>
      </c>
      <c r="AM547" s="117" t="str">
        <f>VLOOKUP(AJ547,'關係企業(人)'!A:C,3,FALSE)</f>
        <v>緯穎科技服務股份有限公司</v>
      </c>
    </row>
    <row r="548" spans="1:39">
      <c r="A548" s="4" t="s">
        <v>47</v>
      </c>
      <c r="B548" s="4" t="s">
        <v>1988</v>
      </c>
      <c r="C548" s="4" t="s">
        <v>2403</v>
      </c>
      <c r="D548" s="4" t="s">
        <v>2416</v>
      </c>
      <c r="E548" s="5">
        <v>45714</v>
      </c>
      <c r="F548" s="5">
        <v>45730</v>
      </c>
      <c r="G548" s="4" t="s">
        <v>1416</v>
      </c>
      <c r="H548" s="4" t="s">
        <v>679</v>
      </c>
      <c r="I548" s="4" t="s">
        <v>2410</v>
      </c>
      <c r="J548" s="4" t="s">
        <v>1417</v>
      </c>
      <c r="K548" s="4" t="s">
        <v>2411</v>
      </c>
      <c r="L548" s="4" t="s">
        <v>2412</v>
      </c>
      <c r="M548" s="12">
        <v>123469</v>
      </c>
      <c r="N548" s="4" t="s">
        <v>48</v>
      </c>
      <c r="O548" s="12">
        <v>123469</v>
      </c>
      <c r="P548" s="4" t="s">
        <v>48</v>
      </c>
      <c r="Q548" s="4" t="s">
        <v>683</v>
      </c>
      <c r="R548" s="4" t="s">
        <v>56</v>
      </c>
      <c r="X548" s="4" t="s">
        <v>57</v>
      </c>
      <c r="Z548" s="4" t="s">
        <v>57</v>
      </c>
      <c r="AA548" s="4" t="s">
        <v>2424</v>
      </c>
      <c r="AD548" s="4" t="s">
        <v>676</v>
      </c>
      <c r="AG548" s="5"/>
      <c r="AH548" s="4" t="s">
        <v>2408</v>
      </c>
      <c r="AJ548" s="4" t="s">
        <v>55</v>
      </c>
      <c r="AK548" s="117">
        <f>IF(N548="NTD",1,VLOOKUP(X548,'8.匯率'!O:Q,2,FALSE))</f>
        <v>1</v>
      </c>
      <c r="AL548" s="204">
        <f t="shared" si="8"/>
        <v>123469</v>
      </c>
      <c r="AM548" s="117" t="str">
        <f>VLOOKUP(AJ548,'關係企業(人)'!A:C,3,FALSE)</f>
        <v>緯穎科技服務股份有限公司</v>
      </c>
    </row>
    <row r="549" spans="1:39">
      <c r="A549" s="4" t="s">
        <v>47</v>
      </c>
      <c r="B549" s="4" t="s">
        <v>1989</v>
      </c>
      <c r="C549" s="4" t="s">
        <v>2403</v>
      </c>
      <c r="D549" s="4" t="s">
        <v>2416</v>
      </c>
      <c r="E549" s="5">
        <v>45714</v>
      </c>
      <c r="F549" s="5">
        <v>45730</v>
      </c>
      <c r="G549" s="4" t="s">
        <v>1418</v>
      </c>
      <c r="H549" s="4" t="s">
        <v>679</v>
      </c>
      <c r="I549" s="4" t="s">
        <v>2410</v>
      </c>
      <c r="J549" s="4" t="s">
        <v>1419</v>
      </c>
      <c r="K549" s="4" t="s">
        <v>2411</v>
      </c>
      <c r="L549" s="4" t="s">
        <v>2412</v>
      </c>
      <c r="M549" s="12">
        <v>94730</v>
      </c>
      <c r="N549" s="4" t="s">
        <v>48</v>
      </c>
      <c r="O549" s="12">
        <v>94730</v>
      </c>
      <c r="P549" s="4" t="s">
        <v>48</v>
      </c>
      <c r="Q549" s="4" t="s">
        <v>683</v>
      </c>
      <c r="R549" s="4" t="s">
        <v>56</v>
      </c>
      <c r="X549" s="4" t="s">
        <v>57</v>
      </c>
      <c r="Z549" s="4" t="s">
        <v>57</v>
      </c>
      <c r="AA549" s="4" t="s">
        <v>2424</v>
      </c>
      <c r="AD549" s="4" t="s">
        <v>676</v>
      </c>
      <c r="AG549" s="5"/>
      <c r="AH549" s="4" t="s">
        <v>2408</v>
      </c>
      <c r="AJ549" s="4" t="s">
        <v>55</v>
      </c>
      <c r="AK549" s="117">
        <f>IF(N549="NTD",1,VLOOKUP(X549,'8.匯率'!O:Q,2,FALSE))</f>
        <v>1</v>
      </c>
      <c r="AL549" s="204">
        <f t="shared" si="8"/>
        <v>94730</v>
      </c>
      <c r="AM549" s="117" t="str">
        <f>VLOOKUP(AJ549,'關係企業(人)'!A:C,3,FALSE)</f>
        <v>緯穎科技服務股份有限公司</v>
      </c>
    </row>
    <row r="550" spans="1:39">
      <c r="A550" s="4" t="s">
        <v>47</v>
      </c>
      <c r="B550" s="4" t="s">
        <v>1990</v>
      </c>
      <c r="C550" s="4" t="s">
        <v>2403</v>
      </c>
      <c r="D550" s="4" t="s">
        <v>2416</v>
      </c>
      <c r="E550" s="5">
        <v>45714</v>
      </c>
      <c r="F550" s="5">
        <v>45730</v>
      </c>
      <c r="G550" s="4" t="s">
        <v>1422</v>
      </c>
      <c r="H550" s="4" t="s">
        <v>679</v>
      </c>
      <c r="I550" s="4" t="s">
        <v>2410</v>
      </c>
      <c r="J550" s="4" t="s">
        <v>1423</v>
      </c>
      <c r="K550" s="4" t="s">
        <v>2411</v>
      </c>
      <c r="L550" s="4" t="s">
        <v>2412</v>
      </c>
      <c r="M550" s="12">
        <v>65384</v>
      </c>
      <c r="N550" s="4" t="s">
        <v>48</v>
      </c>
      <c r="O550" s="12">
        <v>65384</v>
      </c>
      <c r="P550" s="4" t="s">
        <v>48</v>
      </c>
      <c r="Q550" s="4" t="s">
        <v>683</v>
      </c>
      <c r="R550" s="4" t="s">
        <v>56</v>
      </c>
      <c r="X550" s="4" t="s">
        <v>57</v>
      </c>
      <c r="Z550" s="4" t="s">
        <v>57</v>
      </c>
      <c r="AA550" s="4" t="s">
        <v>2424</v>
      </c>
      <c r="AD550" s="4" t="s">
        <v>676</v>
      </c>
      <c r="AG550" s="5"/>
      <c r="AH550" s="4" t="s">
        <v>2408</v>
      </c>
      <c r="AJ550" s="4" t="s">
        <v>55</v>
      </c>
      <c r="AK550" s="117">
        <f>IF(N550="NTD",1,VLOOKUP(X550,'8.匯率'!O:Q,2,FALSE))</f>
        <v>1</v>
      </c>
      <c r="AL550" s="204">
        <f t="shared" si="8"/>
        <v>65384</v>
      </c>
      <c r="AM550" s="117" t="str">
        <f>VLOOKUP(AJ550,'關係企業(人)'!A:C,3,FALSE)</f>
        <v>緯穎科技服務股份有限公司</v>
      </c>
    </row>
    <row r="551" spans="1:39">
      <c r="A551" s="4" t="s">
        <v>47</v>
      </c>
      <c r="B551" s="4" t="s">
        <v>1991</v>
      </c>
      <c r="C551" s="4" t="s">
        <v>2403</v>
      </c>
      <c r="D551" s="4" t="s">
        <v>2416</v>
      </c>
      <c r="E551" s="5">
        <v>45714</v>
      </c>
      <c r="F551" s="5">
        <v>45730</v>
      </c>
      <c r="G551" s="4" t="s">
        <v>1426</v>
      </c>
      <c r="H551" s="4" t="s">
        <v>679</v>
      </c>
      <c r="I551" s="4" t="s">
        <v>2410</v>
      </c>
      <c r="J551" s="4" t="s">
        <v>1427</v>
      </c>
      <c r="K551" s="4" t="s">
        <v>2411</v>
      </c>
      <c r="L551" s="4" t="s">
        <v>2412</v>
      </c>
      <c r="M551" s="12">
        <v>23166</v>
      </c>
      <c r="N551" s="4" t="s">
        <v>48</v>
      </c>
      <c r="O551" s="12">
        <v>23166</v>
      </c>
      <c r="P551" s="4" t="s">
        <v>48</v>
      </c>
      <c r="Q551" s="4" t="s">
        <v>683</v>
      </c>
      <c r="R551" s="4" t="s">
        <v>56</v>
      </c>
      <c r="X551" s="4" t="s">
        <v>57</v>
      </c>
      <c r="Z551" s="4" t="s">
        <v>57</v>
      </c>
      <c r="AA551" s="4" t="s">
        <v>2424</v>
      </c>
      <c r="AD551" s="4" t="s">
        <v>676</v>
      </c>
      <c r="AG551" s="5"/>
      <c r="AH551" s="4" t="s">
        <v>2408</v>
      </c>
      <c r="AJ551" s="4" t="s">
        <v>55</v>
      </c>
      <c r="AK551" s="117">
        <f>IF(N551="NTD",1,VLOOKUP(X551,'8.匯率'!O:Q,2,FALSE))</f>
        <v>1</v>
      </c>
      <c r="AL551" s="204">
        <f t="shared" si="8"/>
        <v>23166</v>
      </c>
      <c r="AM551" s="117" t="str">
        <f>VLOOKUP(AJ551,'關係企業(人)'!A:C,3,FALSE)</f>
        <v>緯穎科技服務股份有限公司</v>
      </c>
    </row>
    <row r="552" spans="1:39">
      <c r="A552" s="4" t="s">
        <v>47</v>
      </c>
      <c r="B552" s="4" t="s">
        <v>1992</v>
      </c>
      <c r="C552" s="4" t="s">
        <v>2403</v>
      </c>
      <c r="D552" s="4" t="s">
        <v>2416</v>
      </c>
      <c r="E552" s="5">
        <v>45714</v>
      </c>
      <c r="F552" s="5">
        <v>45730</v>
      </c>
      <c r="G552" s="4" t="s">
        <v>1428</v>
      </c>
      <c r="H552" s="4" t="s">
        <v>679</v>
      </c>
      <c r="I552" s="4" t="s">
        <v>2410</v>
      </c>
      <c r="J552" s="4" t="s">
        <v>1429</v>
      </c>
      <c r="K552" s="4" t="s">
        <v>2411</v>
      </c>
      <c r="L552" s="4" t="s">
        <v>2412</v>
      </c>
      <c r="M552" s="12">
        <v>29063</v>
      </c>
      <c r="N552" s="4" t="s">
        <v>48</v>
      </c>
      <c r="O552" s="12">
        <v>29063</v>
      </c>
      <c r="P552" s="4" t="s">
        <v>48</v>
      </c>
      <c r="Q552" s="4" t="s">
        <v>683</v>
      </c>
      <c r="R552" s="4" t="s">
        <v>56</v>
      </c>
      <c r="X552" s="4" t="s">
        <v>57</v>
      </c>
      <c r="Z552" s="4" t="s">
        <v>57</v>
      </c>
      <c r="AA552" s="4" t="s">
        <v>2424</v>
      </c>
      <c r="AD552" s="4" t="s">
        <v>676</v>
      </c>
      <c r="AG552" s="5"/>
      <c r="AH552" s="4" t="s">
        <v>2408</v>
      </c>
      <c r="AJ552" s="4" t="s">
        <v>55</v>
      </c>
      <c r="AK552" s="117">
        <f>IF(N552="NTD",1,VLOOKUP(X552,'8.匯率'!O:Q,2,FALSE))</f>
        <v>1</v>
      </c>
      <c r="AL552" s="204">
        <f t="shared" si="8"/>
        <v>29063</v>
      </c>
      <c r="AM552" s="117" t="str">
        <f>VLOOKUP(AJ552,'關係企業(人)'!A:C,3,FALSE)</f>
        <v>緯穎科技服務股份有限公司</v>
      </c>
    </row>
    <row r="553" spans="1:39">
      <c r="A553" s="4" t="s">
        <v>47</v>
      </c>
      <c r="B553" s="4" t="s">
        <v>1893</v>
      </c>
      <c r="C553" s="4" t="s">
        <v>2403</v>
      </c>
      <c r="D553" s="4" t="s">
        <v>2416</v>
      </c>
      <c r="E553" s="5">
        <v>45714</v>
      </c>
      <c r="F553" s="5">
        <v>45735</v>
      </c>
      <c r="G553" s="4" t="s">
        <v>1430</v>
      </c>
      <c r="H553" s="4" t="s">
        <v>679</v>
      </c>
      <c r="I553" s="4" t="s">
        <v>2410</v>
      </c>
      <c r="J553" s="4" t="s">
        <v>1431</v>
      </c>
      <c r="K553" s="4" t="s">
        <v>2411</v>
      </c>
      <c r="L553" s="4" t="s">
        <v>2412</v>
      </c>
      <c r="M553" s="12">
        <v>138000</v>
      </c>
      <c r="N553" s="4" t="s">
        <v>48</v>
      </c>
      <c r="O553" s="12">
        <v>138000</v>
      </c>
      <c r="P553" s="4" t="s">
        <v>48</v>
      </c>
      <c r="Q553" s="4" t="s">
        <v>680</v>
      </c>
      <c r="R553" s="4" t="s">
        <v>143</v>
      </c>
      <c r="X553" s="4" t="s">
        <v>50</v>
      </c>
      <c r="Z553" s="4" t="s">
        <v>50</v>
      </c>
      <c r="AA553" s="4" t="s">
        <v>2419</v>
      </c>
      <c r="AD553" s="4" t="s">
        <v>676</v>
      </c>
      <c r="AG553" s="5"/>
      <c r="AH553" s="4" t="s">
        <v>2408</v>
      </c>
      <c r="AJ553" s="4" t="s">
        <v>38</v>
      </c>
      <c r="AK553" s="117">
        <f>IF(N553="NTD",1,VLOOKUP(X553,'8.匯率'!O:Q,2,FALSE))</f>
        <v>1</v>
      </c>
      <c r="AL553" s="204">
        <f t="shared" si="8"/>
        <v>138000</v>
      </c>
      <c r="AM553" s="117" t="str">
        <f>VLOOKUP(AJ553,'關係企業(人)'!A:C,3,FALSE)</f>
        <v>緯創資通股份有限公司</v>
      </c>
    </row>
    <row r="554" spans="1:39">
      <c r="A554" s="4" t="s">
        <v>47</v>
      </c>
      <c r="B554" s="4" t="s">
        <v>1894</v>
      </c>
      <c r="C554" s="4" t="s">
        <v>2403</v>
      </c>
      <c r="D554" s="4" t="s">
        <v>2416</v>
      </c>
      <c r="E554" s="5">
        <v>45714</v>
      </c>
      <c r="F554" s="5">
        <v>45735</v>
      </c>
      <c r="G554" s="4" t="s">
        <v>1432</v>
      </c>
      <c r="H554" s="4" t="s">
        <v>679</v>
      </c>
      <c r="I554" s="4" t="s">
        <v>2410</v>
      </c>
      <c r="J554" s="4" t="s">
        <v>1433</v>
      </c>
      <c r="K554" s="4" t="s">
        <v>2411</v>
      </c>
      <c r="L554" s="4" t="s">
        <v>2412</v>
      </c>
      <c r="M554" s="12">
        <v>138000</v>
      </c>
      <c r="N554" s="4" t="s">
        <v>48</v>
      </c>
      <c r="O554" s="12">
        <v>138000</v>
      </c>
      <c r="P554" s="4" t="s">
        <v>48</v>
      </c>
      <c r="Q554" s="4" t="s">
        <v>680</v>
      </c>
      <c r="R554" s="4" t="s">
        <v>143</v>
      </c>
      <c r="X554" s="4" t="s">
        <v>50</v>
      </c>
      <c r="Z554" s="4" t="s">
        <v>50</v>
      </c>
      <c r="AA554" s="4" t="s">
        <v>2419</v>
      </c>
      <c r="AD554" s="4" t="s">
        <v>676</v>
      </c>
      <c r="AG554" s="5"/>
      <c r="AH554" s="4" t="s">
        <v>2408</v>
      </c>
      <c r="AJ554" s="4" t="s">
        <v>38</v>
      </c>
      <c r="AK554" s="117">
        <f>IF(N554="NTD",1,VLOOKUP(X554,'8.匯率'!O:Q,2,FALSE))</f>
        <v>1</v>
      </c>
      <c r="AL554" s="204">
        <f t="shared" si="8"/>
        <v>138000</v>
      </c>
      <c r="AM554" s="117" t="str">
        <f>VLOOKUP(AJ554,'關係企業(人)'!A:C,3,FALSE)</f>
        <v>緯創資通股份有限公司</v>
      </c>
    </row>
    <row r="555" spans="1:39">
      <c r="A555" s="4" t="s">
        <v>47</v>
      </c>
      <c r="B555" s="4" t="s">
        <v>1895</v>
      </c>
      <c r="C555" s="4" t="s">
        <v>2403</v>
      </c>
      <c r="D555" s="4" t="s">
        <v>2416</v>
      </c>
      <c r="E555" s="5">
        <v>45714</v>
      </c>
      <c r="F555" s="5">
        <v>45735</v>
      </c>
      <c r="G555" s="4" t="s">
        <v>1434</v>
      </c>
      <c r="H555" s="4" t="s">
        <v>679</v>
      </c>
      <c r="I555" s="4" t="s">
        <v>2410</v>
      </c>
      <c r="J555" s="4" t="s">
        <v>1435</v>
      </c>
      <c r="K555" s="4" t="s">
        <v>2411</v>
      </c>
      <c r="L555" s="4" t="s">
        <v>2412</v>
      </c>
      <c r="M555" s="12">
        <v>61179</v>
      </c>
      <c r="N555" s="4" t="s">
        <v>48</v>
      </c>
      <c r="O555" s="12">
        <v>61179</v>
      </c>
      <c r="P555" s="4" t="s">
        <v>48</v>
      </c>
      <c r="Q555" s="4" t="s">
        <v>680</v>
      </c>
      <c r="R555" s="4" t="s">
        <v>143</v>
      </c>
      <c r="X555" s="4" t="s">
        <v>50</v>
      </c>
      <c r="Z555" s="4" t="s">
        <v>50</v>
      </c>
      <c r="AA555" s="4" t="s">
        <v>2419</v>
      </c>
      <c r="AD555" s="4" t="s">
        <v>676</v>
      </c>
      <c r="AG555" s="5"/>
      <c r="AH555" s="4" t="s">
        <v>2408</v>
      </c>
      <c r="AJ555" s="4" t="s">
        <v>38</v>
      </c>
      <c r="AK555" s="117">
        <f>IF(N555="NTD",1,VLOOKUP(X555,'8.匯率'!O:Q,2,FALSE))</f>
        <v>1</v>
      </c>
      <c r="AL555" s="204">
        <f t="shared" si="8"/>
        <v>61179</v>
      </c>
      <c r="AM555" s="117" t="str">
        <f>VLOOKUP(AJ555,'關係企業(人)'!A:C,3,FALSE)</f>
        <v>緯創資通股份有限公司</v>
      </c>
    </row>
    <row r="556" spans="1:39">
      <c r="A556" s="4" t="s">
        <v>47</v>
      </c>
      <c r="B556" s="4" t="s">
        <v>1896</v>
      </c>
      <c r="C556" s="4" t="s">
        <v>2403</v>
      </c>
      <c r="D556" s="4" t="s">
        <v>2416</v>
      </c>
      <c r="E556" s="5">
        <v>45714</v>
      </c>
      <c r="F556" s="5">
        <v>45735</v>
      </c>
      <c r="G556" s="4" t="s">
        <v>1436</v>
      </c>
      <c r="H556" s="4" t="s">
        <v>679</v>
      </c>
      <c r="I556" s="4" t="s">
        <v>2410</v>
      </c>
      <c r="J556" s="4" t="s">
        <v>1437</v>
      </c>
      <c r="K556" s="4" t="s">
        <v>2411</v>
      </c>
      <c r="L556" s="4" t="s">
        <v>2412</v>
      </c>
      <c r="M556" s="12">
        <v>155000</v>
      </c>
      <c r="N556" s="4" t="s">
        <v>48</v>
      </c>
      <c r="O556" s="12">
        <v>155000</v>
      </c>
      <c r="P556" s="4" t="s">
        <v>48</v>
      </c>
      <c r="Q556" s="4" t="s">
        <v>680</v>
      </c>
      <c r="R556" s="4" t="s">
        <v>143</v>
      </c>
      <c r="X556" s="4" t="s">
        <v>50</v>
      </c>
      <c r="Z556" s="4" t="s">
        <v>50</v>
      </c>
      <c r="AA556" s="4" t="s">
        <v>2419</v>
      </c>
      <c r="AD556" s="4" t="s">
        <v>676</v>
      </c>
      <c r="AG556" s="5"/>
      <c r="AH556" s="4" t="s">
        <v>2408</v>
      </c>
      <c r="AJ556" s="4" t="s">
        <v>38</v>
      </c>
      <c r="AK556" s="117">
        <f>IF(N556="NTD",1,VLOOKUP(X556,'8.匯率'!O:Q,2,FALSE))</f>
        <v>1</v>
      </c>
      <c r="AL556" s="204">
        <f t="shared" si="8"/>
        <v>155000</v>
      </c>
      <c r="AM556" s="117" t="str">
        <f>VLOOKUP(AJ556,'關係企業(人)'!A:C,3,FALSE)</f>
        <v>緯創資通股份有限公司</v>
      </c>
    </row>
    <row r="557" spans="1:39">
      <c r="A557" s="4" t="s">
        <v>47</v>
      </c>
      <c r="B557" s="4" t="s">
        <v>1897</v>
      </c>
      <c r="C557" s="4" t="s">
        <v>2403</v>
      </c>
      <c r="D557" s="4" t="s">
        <v>2416</v>
      </c>
      <c r="E557" s="5">
        <v>45714</v>
      </c>
      <c r="F557" s="5">
        <v>45735</v>
      </c>
      <c r="G557" s="4" t="s">
        <v>1438</v>
      </c>
      <c r="H557" s="4" t="s">
        <v>679</v>
      </c>
      <c r="I557" s="4" t="s">
        <v>2410</v>
      </c>
      <c r="J557" s="4" t="s">
        <v>1439</v>
      </c>
      <c r="K557" s="4" t="s">
        <v>2411</v>
      </c>
      <c r="L557" s="4" t="s">
        <v>2412</v>
      </c>
      <c r="M557" s="12">
        <v>81577</v>
      </c>
      <c r="N557" s="4" t="s">
        <v>48</v>
      </c>
      <c r="O557" s="12">
        <v>81577</v>
      </c>
      <c r="P557" s="4" t="s">
        <v>48</v>
      </c>
      <c r="Q557" s="4" t="s">
        <v>680</v>
      </c>
      <c r="R557" s="4" t="s">
        <v>143</v>
      </c>
      <c r="X557" s="4" t="s">
        <v>50</v>
      </c>
      <c r="Z557" s="4" t="s">
        <v>50</v>
      </c>
      <c r="AA557" s="4" t="s">
        <v>2419</v>
      </c>
      <c r="AD557" s="4" t="s">
        <v>676</v>
      </c>
      <c r="AG557" s="5"/>
      <c r="AH557" s="4" t="s">
        <v>2408</v>
      </c>
      <c r="AJ557" s="4" t="s">
        <v>38</v>
      </c>
      <c r="AK557" s="117">
        <f>IF(N557="NTD",1,VLOOKUP(X557,'8.匯率'!O:Q,2,FALSE))</f>
        <v>1</v>
      </c>
      <c r="AL557" s="204">
        <f t="shared" si="8"/>
        <v>81577</v>
      </c>
      <c r="AM557" s="117" t="str">
        <f>VLOOKUP(AJ557,'關係企業(人)'!A:C,3,FALSE)</f>
        <v>緯創資通股份有限公司</v>
      </c>
    </row>
    <row r="558" spans="1:39">
      <c r="A558" s="4" t="s">
        <v>47</v>
      </c>
      <c r="B558" s="4" t="s">
        <v>1898</v>
      </c>
      <c r="C558" s="4" t="s">
        <v>2403</v>
      </c>
      <c r="D558" s="4" t="s">
        <v>2416</v>
      </c>
      <c r="E558" s="5">
        <v>45714</v>
      </c>
      <c r="F558" s="5">
        <v>45735</v>
      </c>
      <c r="G558" s="4" t="s">
        <v>1440</v>
      </c>
      <c r="H558" s="4" t="s">
        <v>679</v>
      </c>
      <c r="I558" s="4" t="s">
        <v>2410</v>
      </c>
      <c r="J558" s="4" t="s">
        <v>1441</v>
      </c>
      <c r="K558" s="4" t="s">
        <v>2411</v>
      </c>
      <c r="L558" s="4" t="s">
        <v>2412</v>
      </c>
      <c r="M558" s="12">
        <v>178000</v>
      </c>
      <c r="N558" s="4" t="s">
        <v>48</v>
      </c>
      <c r="O558" s="12">
        <v>178000</v>
      </c>
      <c r="P558" s="4" t="s">
        <v>48</v>
      </c>
      <c r="Q558" s="4" t="s">
        <v>680</v>
      </c>
      <c r="R558" s="4" t="s">
        <v>143</v>
      </c>
      <c r="X558" s="4" t="s">
        <v>50</v>
      </c>
      <c r="Z558" s="4" t="s">
        <v>50</v>
      </c>
      <c r="AA558" s="4" t="s">
        <v>2419</v>
      </c>
      <c r="AD558" s="4" t="s">
        <v>676</v>
      </c>
      <c r="AG558" s="5"/>
      <c r="AH558" s="4" t="s">
        <v>2408</v>
      </c>
      <c r="AJ558" s="4" t="s">
        <v>38</v>
      </c>
      <c r="AK558" s="117">
        <f>IF(N558="NTD",1,VLOOKUP(X558,'8.匯率'!O:Q,2,FALSE))</f>
        <v>1</v>
      </c>
      <c r="AL558" s="204">
        <f t="shared" si="8"/>
        <v>178000</v>
      </c>
      <c r="AM558" s="117" t="str">
        <f>VLOOKUP(AJ558,'關係企業(人)'!A:C,3,FALSE)</f>
        <v>緯創資通股份有限公司</v>
      </c>
    </row>
    <row r="559" spans="1:39">
      <c r="A559" s="4" t="s">
        <v>47</v>
      </c>
      <c r="B559" s="4" t="s">
        <v>1899</v>
      </c>
      <c r="C559" s="4" t="s">
        <v>2403</v>
      </c>
      <c r="D559" s="4" t="s">
        <v>2416</v>
      </c>
      <c r="E559" s="5">
        <v>45714</v>
      </c>
      <c r="F559" s="5">
        <v>45735</v>
      </c>
      <c r="G559" s="4" t="s">
        <v>1442</v>
      </c>
      <c r="H559" s="4" t="s">
        <v>679</v>
      </c>
      <c r="I559" s="4" t="s">
        <v>2410</v>
      </c>
      <c r="J559" s="4" t="s">
        <v>1443</v>
      </c>
      <c r="K559" s="4" t="s">
        <v>2411</v>
      </c>
      <c r="L559" s="4" t="s">
        <v>2412</v>
      </c>
      <c r="M559" s="12">
        <v>104214</v>
      </c>
      <c r="N559" s="4" t="s">
        <v>48</v>
      </c>
      <c r="O559" s="12">
        <v>104214</v>
      </c>
      <c r="P559" s="4" t="s">
        <v>48</v>
      </c>
      <c r="Q559" s="4" t="s">
        <v>680</v>
      </c>
      <c r="R559" s="4" t="s">
        <v>143</v>
      </c>
      <c r="X559" s="4" t="s">
        <v>50</v>
      </c>
      <c r="Z559" s="4" t="s">
        <v>50</v>
      </c>
      <c r="AA559" s="4" t="s">
        <v>2419</v>
      </c>
      <c r="AD559" s="4" t="s">
        <v>676</v>
      </c>
      <c r="AG559" s="5"/>
      <c r="AH559" s="4" t="s">
        <v>2408</v>
      </c>
      <c r="AJ559" s="4" t="s">
        <v>38</v>
      </c>
      <c r="AK559" s="117">
        <f>IF(N559="NTD",1,VLOOKUP(X559,'8.匯率'!O:Q,2,FALSE))</f>
        <v>1</v>
      </c>
      <c r="AL559" s="204">
        <f t="shared" si="8"/>
        <v>104214</v>
      </c>
      <c r="AM559" s="117" t="str">
        <f>VLOOKUP(AJ559,'關係企業(人)'!A:C,3,FALSE)</f>
        <v>緯創資通股份有限公司</v>
      </c>
    </row>
    <row r="560" spans="1:39">
      <c r="A560" s="4" t="s">
        <v>47</v>
      </c>
      <c r="B560" s="4" t="s">
        <v>1900</v>
      </c>
      <c r="C560" s="4" t="s">
        <v>2403</v>
      </c>
      <c r="D560" s="4" t="s">
        <v>2416</v>
      </c>
      <c r="E560" s="5">
        <v>45714</v>
      </c>
      <c r="F560" s="5">
        <v>45735</v>
      </c>
      <c r="G560" s="4" t="s">
        <v>1444</v>
      </c>
      <c r="H560" s="4" t="s">
        <v>679</v>
      </c>
      <c r="I560" s="4" t="s">
        <v>2410</v>
      </c>
      <c r="J560" s="4" t="s">
        <v>1445</v>
      </c>
      <c r="K560" s="4" t="s">
        <v>2411</v>
      </c>
      <c r="L560" s="4" t="s">
        <v>2412</v>
      </c>
      <c r="M560" s="12">
        <v>138000</v>
      </c>
      <c r="N560" s="4" t="s">
        <v>48</v>
      </c>
      <c r="O560" s="12">
        <v>138000</v>
      </c>
      <c r="P560" s="4" t="s">
        <v>48</v>
      </c>
      <c r="Q560" s="4" t="s">
        <v>680</v>
      </c>
      <c r="R560" s="4" t="s">
        <v>675</v>
      </c>
      <c r="X560" s="4" t="s">
        <v>50</v>
      </c>
      <c r="Z560" s="4" t="s">
        <v>50</v>
      </c>
      <c r="AA560" s="4" t="s">
        <v>2419</v>
      </c>
      <c r="AD560" s="4" t="s">
        <v>676</v>
      </c>
      <c r="AG560" s="5"/>
      <c r="AH560" s="4" t="s">
        <v>2408</v>
      </c>
      <c r="AJ560" s="4" t="s">
        <v>38</v>
      </c>
      <c r="AK560" s="117">
        <f>IF(N560="NTD",1,VLOOKUP(X560,'8.匯率'!O:Q,2,FALSE))</f>
        <v>1</v>
      </c>
      <c r="AL560" s="204">
        <f t="shared" si="8"/>
        <v>138000</v>
      </c>
      <c r="AM560" s="117" t="str">
        <f>VLOOKUP(AJ560,'關係企業(人)'!A:C,3,FALSE)</f>
        <v>緯創資通股份有限公司</v>
      </c>
    </row>
    <row r="561" spans="1:39">
      <c r="A561" s="4" t="s">
        <v>47</v>
      </c>
      <c r="B561" s="4" t="s">
        <v>1901</v>
      </c>
      <c r="C561" s="4" t="s">
        <v>2403</v>
      </c>
      <c r="D561" s="4" t="s">
        <v>2416</v>
      </c>
      <c r="E561" s="5">
        <v>45714</v>
      </c>
      <c r="F561" s="5">
        <v>45735</v>
      </c>
      <c r="G561" s="4" t="s">
        <v>1264</v>
      </c>
      <c r="H561" s="4" t="s">
        <v>679</v>
      </c>
      <c r="I561" s="4" t="s">
        <v>2410</v>
      </c>
      <c r="J561" s="4" t="s">
        <v>1265</v>
      </c>
      <c r="K561" s="4" t="s">
        <v>2411</v>
      </c>
      <c r="L561" s="4" t="s">
        <v>2412</v>
      </c>
      <c r="M561" s="12">
        <v>58098</v>
      </c>
      <c r="N561" s="4" t="s">
        <v>48</v>
      </c>
      <c r="O561" s="12">
        <v>58098</v>
      </c>
      <c r="P561" s="4" t="s">
        <v>48</v>
      </c>
      <c r="Q561" s="4" t="s">
        <v>681</v>
      </c>
      <c r="R561" s="4" t="s">
        <v>54</v>
      </c>
      <c r="X561" s="4" t="s">
        <v>50</v>
      </c>
      <c r="Z561" s="4" t="s">
        <v>50</v>
      </c>
      <c r="AA561" s="4" t="s">
        <v>2419</v>
      </c>
      <c r="AD561" s="4" t="s">
        <v>676</v>
      </c>
      <c r="AG561" s="5"/>
      <c r="AH561" s="4" t="s">
        <v>2408</v>
      </c>
      <c r="AJ561" s="4" t="s">
        <v>38</v>
      </c>
      <c r="AK561" s="117">
        <f>IF(N561="NTD",1,VLOOKUP(X561,'8.匯率'!O:Q,2,FALSE))</f>
        <v>1</v>
      </c>
      <c r="AL561" s="204">
        <f t="shared" si="8"/>
        <v>58098</v>
      </c>
      <c r="AM561" s="117" t="str">
        <f>VLOOKUP(AJ561,'關係企業(人)'!A:C,3,FALSE)</f>
        <v>緯創資通股份有限公司</v>
      </c>
    </row>
    <row r="562" spans="1:39">
      <c r="A562" s="4" t="s">
        <v>47</v>
      </c>
      <c r="B562" s="4" t="s">
        <v>1902</v>
      </c>
      <c r="C562" s="4" t="s">
        <v>2403</v>
      </c>
      <c r="D562" s="4" t="s">
        <v>2416</v>
      </c>
      <c r="E562" s="5">
        <v>45714</v>
      </c>
      <c r="F562" s="5">
        <v>45735</v>
      </c>
      <c r="G562" s="4" t="s">
        <v>1302</v>
      </c>
      <c r="H562" s="4" t="s">
        <v>679</v>
      </c>
      <c r="I562" s="4" t="s">
        <v>2410</v>
      </c>
      <c r="J562" s="4" t="s">
        <v>1303</v>
      </c>
      <c r="K562" s="4" t="s">
        <v>2411</v>
      </c>
      <c r="L562" s="4" t="s">
        <v>2412</v>
      </c>
      <c r="M562" s="12">
        <v>138000</v>
      </c>
      <c r="N562" s="4" t="s">
        <v>48</v>
      </c>
      <c r="O562" s="12">
        <v>138000</v>
      </c>
      <c r="P562" s="4" t="s">
        <v>48</v>
      </c>
      <c r="Q562" s="4" t="s">
        <v>682</v>
      </c>
      <c r="R562" s="4" t="s">
        <v>53</v>
      </c>
      <c r="X562" s="4" t="s">
        <v>50</v>
      </c>
      <c r="Z562" s="4" t="s">
        <v>50</v>
      </c>
      <c r="AA562" s="4" t="s">
        <v>2419</v>
      </c>
      <c r="AD562" s="4" t="s">
        <v>676</v>
      </c>
      <c r="AG562" s="5"/>
      <c r="AH562" s="4" t="s">
        <v>2408</v>
      </c>
      <c r="AJ562" s="4" t="s">
        <v>38</v>
      </c>
      <c r="AK562" s="117">
        <f>IF(N562="NTD",1,VLOOKUP(X562,'8.匯率'!O:Q,2,FALSE))</f>
        <v>1</v>
      </c>
      <c r="AL562" s="204">
        <f t="shared" si="8"/>
        <v>138000</v>
      </c>
      <c r="AM562" s="117" t="str">
        <f>VLOOKUP(AJ562,'關係企業(人)'!A:C,3,FALSE)</f>
        <v>緯創資通股份有限公司</v>
      </c>
    </row>
    <row r="563" spans="1:39">
      <c r="A563" s="4" t="s">
        <v>47</v>
      </c>
      <c r="B563" s="4" t="s">
        <v>1903</v>
      </c>
      <c r="C563" s="4" t="s">
        <v>2403</v>
      </c>
      <c r="D563" s="4" t="s">
        <v>2416</v>
      </c>
      <c r="E563" s="5">
        <v>45714</v>
      </c>
      <c r="F563" s="5">
        <v>45735</v>
      </c>
      <c r="G563" s="4" t="s">
        <v>1304</v>
      </c>
      <c r="H563" s="4" t="s">
        <v>679</v>
      </c>
      <c r="I563" s="4" t="s">
        <v>2410</v>
      </c>
      <c r="J563" s="4" t="s">
        <v>1305</v>
      </c>
      <c r="K563" s="4" t="s">
        <v>2411</v>
      </c>
      <c r="L563" s="4" t="s">
        <v>2412</v>
      </c>
      <c r="M563" s="12">
        <v>138000</v>
      </c>
      <c r="N563" s="4" t="s">
        <v>48</v>
      </c>
      <c r="O563" s="12">
        <v>138000</v>
      </c>
      <c r="P563" s="4" t="s">
        <v>48</v>
      </c>
      <c r="Q563" s="4" t="s">
        <v>682</v>
      </c>
      <c r="R563" s="4" t="s">
        <v>53</v>
      </c>
      <c r="X563" s="4" t="s">
        <v>50</v>
      </c>
      <c r="Z563" s="4" t="s">
        <v>50</v>
      </c>
      <c r="AA563" s="4" t="s">
        <v>2419</v>
      </c>
      <c r="AD563" s="4" t="s">
        <v>676</v>
      </c>
      <c r="AG563" s="5"/>
      <c r="AH563" s="4" t="s">
        <v>2408</v>
      </c>
      <c r="AJ563" s="4" t="s">
        <v>38</v>
      </c>
      <c r="AK563" s="117">
        <f>IF(N563="NTD",1,VLOOKUP(X563,'8.匯率'!O:Q,2,FALSE))</f>
        <v>1</v>
      </c>
      <c r="AL563" s="204">
        <f t="shared" si="8"/>
        <v>138000</v>
      </c>
      <c r="AM563" s="117" t="str">
        <f>VLOOKUP(AJ563,'關係企業(人)'!A:C,3,FALSE)</f>
        <v>緯創資通股份有限公司</v>
      </c>
    </row>
    <row r="564" spans="1:39">
      <c r="A564" s="4" t="s">
        <v>47</v>
      </c>
      <c r="B564" s="4" t="s">
        <v>1904</v>
      </c>
      <c r="C564" s="4" t="s">
        <v>2403</v>
      </c>
      <c r="D564" s="4" t="s">
        <v>2416</v>
      </c>
      <c r="E564" s="5">
        <v>45714</v>
      </c>
      <c r="F564" s="5">
        <v>45735</v>
      </c>
      <c r="G564" s="4" t="s">
        <v>1306</v>
      </c>
      <c r="H564" s="4" t="s">
        <v>679</v>
      </c>
      <c r="I564" s="4" t="s">
        <v>2410</v>
      </c>
      <c r="J564" s="4" t="s">
        <v>1307</v>
      </c>
      <c r="K564" s="4" t="s">
        <v>2411</v>
      </c>
      <c r="L564" s="4" t="s">
        <v>2412</v>
      </c>
      <c r="M564" s="12">
        <v>136178</v>
      </c>
      <c r="N564" s="4" t="s">
        <v>48</v>
      </c>
      <c r="O564" s="12">
        <v>136178</v>
      </c>
      <c r="P564" s="4" t="s">
        <v>48</v>
      </c>
      <c r="Q564" s="4" t="s">
        <v>682</v>
      </c>
      <c r="R564" s="4" t="s">
        <v>53</v>
      </c>
      <c r="X564" s="4" t="s">
        <v>50</v>
      </c>
      <c r="Z564" s="4" t="s">
        <v>50</v>
      </c>
      <c r="AA564" s="4" t="s">
        <v>2419</v>
      </c>
      <c r="AD564" s="4" t="s">
        <v>676</v>
      </c>
      <c r="AG564" s="5"/>
      <c r="AH564" s="4" t="s">
        <v>2408</v>
      </c>
      <c r="AJ564" s="4" t="s">
        <v>38</v>
      </c>
      <c r="AK564" s="117">
        <f>IF(N564="NTD",1,VLOOKUP(X564,'8.匯率'!O:Q,2,FALSE))</f>
        <v>1</v>
      </c>
      <c r="AL564" s="204">
        <f t="shared" si="8"/>
        <v>136178</v>
      </c>
      <c r="AM564" s="117" t="str">
        <f>VLOOKUP(AJ564,'關係企業(人)'!A:C,3,FALSE)</f>
        <v>緯創資通股份有限公司</v>
      </c>
    </row>
    <row r="565" spans="1:39">
      <c r="A565" s="4" t="s">
        <v>47</v>
      </c>
      <c r="B565" s="4" t="s">
        <v>1905</v>
      </c>
      <c r="C565" s="4" t="s">
        <v>2403</v>
      </c>
      <c r="D565" s="4" t="s">
        <v>2416</v>
      </c>
      <c r="E565" s="5">
        <v>45714</v>
      </c>
      <c r="F565" s="5">
        <v>45735</v>
      </c>
      <c r="G565" s="4" t="s">
        <v>1308</v>
      </c>
      <c r="H565" s="4" t="s">
        <v>679</v>
      </c>
      <c r="I565" s="4" t="s">
        <v>2410</v>
      </c>
      <c r="J565" s="4" t="s">
        <v>1309</v>
      </c>
      <c r="K565" s="4" t="s">
        <v>2411</v>
      </c>
      <c r="L565" s="4" t="s">
        <v>2412</v>
      </c>
      <c r="M565" s="12">
        <v>110000</v>
      </c>
      <c r="N565" s="4" t="s">
        <v>48</v>
      </c>
      <c r="O565" s="12">
        <v>110000</v>
      </c>
      <c r="P565" s="4" t="s">
        <v>48</v>
      </c>
      <c r="Q565" s="4" t="s">
        <v>682</v>
      </c>
      <c r="R565" s="4" t="s">
        <v>53</v>
      </c>
      <c r="X565" s="4" t="s">
        <v>50</v>
      </c>
      <c r="Z565" s="4" t="s">
        <v>50</v>
      </c>
      <c r="AA565" s="4" t="s">
        <v>2419</v>
      </c>
      <c r="AD565" s="4" t="s">
        <v>676</v>
      </c>
      <c r="AG565" s="5"/>
      <c r="AH565" s="4" t="s">
        <v>2408</v>
      </c>
      <c r="AJ565" s="4" t="s">
        <v>38</v>
      </c>
      <c r="AK565" s="117">
        <f>IF(N565="NTD",1,VLOOKUP(X565,'8.匯率'!O:Q,2,FALSE))</f>
        <v>1</v>
      </c>
      <c r="AL565" s="204">
        <f t="shared" si="8"/>
        <v>110000</v>
      </c>
      <c r="AM565" s="117" t="str">
        <f>VLOOKUP(AJ565,'關係企業(人)'!A:C,3,FALSE)</f>
        <v>緯創資通股份有限公司</v>
      </c>
    </row>
    <row r="566" spans="1:39">
      <c r="A566" s="4" t="s">
        <v>47</v>
      </c>
      <c r="B566" s="4" t="s">
        <v>1906</v>
      </c>
      <c r="C566" s="4" t="s">
        <v>2403</v>
      </c>
      <c r="D566" s="4" t="s">
        <v>2416</v>
      </c>
      <c r="E566" s="5">
        <v>45714</v>
      </c>
      <c r="F566" s="5">
        <v>45735</v>
      </c>
      <c r="G566" s="4" t="s">
        <v>1310</v>
      </c>
      <c r="H566" s="4" t="s">
        <v>679</v>
      </c>
      <c r="I566" s="4" t="s">
        <v>2410</v>
      </c>
      <c r="J566" s="4" t="s">
        <v>1311</v>
      </c>
      <c r="K566" s="4" t="s">
        <v>2411</v>
      </c>
      <c r="L566" s="4" t="s">
        <v>2412</v>
      </c>
      <c r="M566" s="12">
        <v>123482</v>
      </c>
      <c r="N566" s="4" t="s">
        <v>48</v>
      </c>
      <c r="O566" s="12">
        <v>123482</v>
      </c>
      <c r="P566" s="4" t="s">
        <v>48</v>
      </c>
      <c r="Q566" s="4" t="s">
        <v>682</v>
      </c>
      <c r="R566" s="4" t="s">
        <v>53</v>
      </c>
      <c r="X566" s="4" t="s">
        <v>50</v>
      </c>
      <c r="Z566" s="4" t="s">
        <v>50</v>
      </c>
      <c r="AA566" s="4" t="s">
        <v>2419</v>
      </c>
      <c r="AD566" s="4" t="s">
        <v>676</v>
      </c>
      <c r="AG566" s="5"/>
      <c r="AH566" s="4" t="s">
        <v>2408</v>
      </c>
      <c r="AJ566" s="4" t="s">
        <v>38</v>
      </c>
      <c r="AK566" s="117">
        <f>IF(N566="NTD",1,VLOOKUP(X566,'8.匯率'!O:Q,2,FALSE))</f>
        <v>1</v>
      </c>
      <c r="AL566" s="204">
        <f t="shared" si="8"/>
        <v>123482</v>
      </c>
      <c r="AM566" s="117" t="str">
        <f>VLOOKUP(AJ566,'關係企業(人)'!A:C,3,FALSE)</f>
        <v>緯創資通股份有限公司</v>
      </c>
    </row>
    <row r="567" spans="1:39">
      <c r="A567" s="4" t="s">
        <v>47</v>
      </c>
      <c r="B567" s="4" t="s">
        <v>1907</v>
      </c>
      <c r="C567" s="4" t="s">
        <v>2403</v>
      </c>
      <c r="D567" s="4" t="s">
        <v>2416</v>
      </c>
      <c r="E567" s="5">
        <v>45714</v>
      </c>
      <c r="F567" s="5">
        <v>45735</v>
      </c>
      <c r="G567" s="4" t="s">
        <v>1312</v>
      </c>
      <c r="H567" s="4" t="s">
        <v>679</v>
      </c>
      <c r="I567" s="4" t="s">
        <v>2410</v>
      </c>
      <c r="J567" s="4" t="s">
        <v>1313</v>
      </c>
      <c r="K567" s="4" t="s">
        <v>2411</v>
      </c>
      <c r="L567" s="4" t="s">
        <v>2412</v>
      </c>
      <c r="M567" s="12">
        <v>127112</v>
      </c>
      <c r="N567" s="4" t="s">
        <v>48</v>
      </c>
      <c r="O567" s="12">
        <v>127112</v>
      </c>
      <c r="P567" s="4" t="s">
        <v>48</v>
      </c>
      <c r="Q567" s="4" t="s">
        <v>682</v>
      </c>
      <c r="R567" s="4" t="s">
        <v>53</v>
      </c>
      <c r="X567" s="4" t="s">
        <v>50</v>
      </c>
      <c r="Z567" s="4" t="s">
        <v>50</v>
      </c>
      <c r="AA567" s="4" t="s">
        <v>2419</v>
      </c>
      <c r="AD567" s="4" t="s">
        <v>676</v>
      </c>
      <c r="AG567" s="5"/>
      <c r="AH567" s="4" t="s">
        <v>2408</v>
      </c>
      <c r="AJ567" s="4" t="s">
        <v>38</v>
      </c>
      <c r="AK567" s="117">
        <f>IF(N567="NTD",1,VLOOKUP(X567,'8.匯率'!O:Q,2,FALSE))</f>
        <v>1</v>
      </c>
      <c r="AL567" s="204">
        <f t="shared" si="8"/>
        <v>127112</v>
      </c>
      <c r="AM567" s="117" t="str">
        <f>VLOOKUP(AJ567,'關係企業(人)'!A:C,3,FALSE)</f>
        <v>緯創資通股份有限公司</v>
      </c>
    </row>
    <row r="568" spans="1:39">
      <c r="A568" s="4" t="s">
        <v>47</v>
      </c>
      <c r="B568" s="4" t="s">
        <v>1908</v>
      </c>
      <c r="C568" s="4" t="s">
        <v>2403</v>
      </c>
      <c r="D568" s="4" t="s">
        <v>2416</v>
      </c>
      <c r="E568" s="5">
        <v>45714</v>
      </c>
      <c r="F568" s="5">
        <v>45735</v>
      </c>
      <c r="G568" s="4" t="s">
        <v>1314</v>
      </c>
      <c r="H568" s="4" t="s">
        <v>679</v>
      </c>
      <c r="I568" s="4" t="s">
        <v>2410</v>
      </c>
      <c r="J568" s="4" t="s">
        <v>1315</v>
      </c>
      <c r="K568" s="4" t="s">
        <v>2411</v>
      </c>
      <c r="L568" s="4" t="s">
        <v>2412</v>
      </c>
      <c r="M568" s="12">
        <v>100000</v>
      </c>
      <c r="N568" s="4" t="s">
        <v>48</v>
      </c>
      <c r="O568" s="12">
        <v>100000</v>
      </c>
      <c r="P568" s="4" t="s">
        <v>48</v>
      </c>
      <c r="Q568" s="4" t="s">
        <v>682</v>
      </c>
      <c r="R568" s="4" t="s">
        <v>53</v>
      </c>
      <c r="X568" s="4" t="s">
        <v>50</v>
      </c>
      <c r="Z568" s="4" t="s">
        <v>50</v>
      </c>
      <c r="AA568" s="4" t="s">
        <v>2419</v>
      </c>
      <c r="AD568" s="4" t="s">
        <v>676</v>
      </c>
      <c r="AG568" s="5"/>
      <c r="AH568" s="4" t="s">
        <v>2408</v>
      </c>
      <c r="AJ568" s="4" t="s">
        <v>38</v>
      </c>
      <c r="AK568" s="117">
        <f>IF(N568="NTD",1,VLOOKUP(X568,'8.匯率'!O:Q,2,FALSE))</f>
        <v>1</v>
      </c>
      <c r="AL568" s="204">
        <f t="shared" si="8"/>
        <v>100000</v>
      </c>
      <c r="AM568" s="117" t="str">
        <f>VLOOKUP(AJ568,'關係企業(人)'!A:C,3,FALSE)</f>
        <v>緯創資通股份有限公司</v>
      </c>
    </row>
    <row r="569" spans="1:39">
      <c r="A569" s="4" t="s">
        <v>47</v>
      </c>
      <c r="B569" s="4" t="s">
        <v>1909</v>
      </c>
      <c r="C569" s="4" t="s">
        <v>2403</v>
      </c>
      <c r="D569" s="4" t="s">
        <v>2416</v>
      </c>
      <c r="E569" s="5">
        <v>45714</v>
      </c>
      <c r="F569" s="5">
        <v>45735</v>
      </c>
      <c r="G569" s="4" t="s">
        <v>1316</v>
      </c>
      <c r="H569" s="4" t="s">
        <v>679</v>
      </c>
      <c r="I569" s="4" t="s">
        <v>2410</v>
      </c>
      <c r="J569" s="4" t="s">
        <v>1317</v>
      </c>
      <c r="K569" s="4" t="s">
        <v>2411</v>
      </c>
      <c r="L569" s="4" t="s">
        <v>2412</v>
      </c>
      <c r="M569" s="12">
        <v>106381</v>
      </c>
      <c r="N569" s="4" t="s">
        <v>48</v>
      </c>
      <c r="O569" s="12">
        <v>106381</v>
      </c>
      <c r="P569" s="4" t="s">
        <v>48</v>
      </c>
      <c r="Q569" s="4" t="s">
        <v>682</v>
      </c>
      <c r="R569" s="4" t="s">
        <v>53</v>
      </c>
      <c r="X569" s="4" t="s">
        <v>50</v>
      </c>
      <c r="Z569" s="4" t="s">
        <v>50</v>
      </c>
      <c r="AA569" s="4" t="s">
        <v>2419</v>
      </c>
      <c r="AD569" s="4" t="s">
        <v>676</v>
      </c>
      <c r="AG569" s="5"/>
      <c r="AH569" s="4" t="s">
        <v>2408</v>
      </c>
      <c r="AJ569" s="4" t="s">
        <v>38</v>
      </c>
      <c r="AK569" s="117">
        <f>IF(N569="NTD",1,VLOOKUP(X569,'8.匯率'!O:Q,2,FALSE))</f>
        <v>1</v>
      </c>
      <c r="AL569" s="204">
        <f t="shared" si="8"/>
        <v>106381</v>
      </c>
      <c r="AM569" s="117" t="str">
        <f>VLOOKUP(AJ569,'關係企業(人)'!A:C,3,FALSE)</f>
        <v>緯創資通股份有限公司</v>
      </c>
    </row>
    <row r="570" spans="1:39">
      <c r="A570" s="4" t="s">
        <v>47</v>
      </c>
      <c r="B570" s="4" t="s">
        <v>1910</v>
      </c>
      <c r="C570" s="4" t="s">
        <v>2403</v>
      </c>
      <c r="D570" s="4" t="s">
        <v>2416</v>
      </c>
      <c r="E570" s="5">
        <v>45714</v>
      </c>
      <c r="F570" s="5">
        <v>45735</v>
      </c>
      <c r="G570" s="4" t="s">
        <v>1318</v>
      </c>
      <c r="H570" s="4" t="s">
        <v>679</v>
      </c>
      <c r="I570" s="4" t="s">
        <v>2410</v>
      </c>
      <c r="J570" s="4" t="s">
        <v>1319</v>
      </c>
      <c r="K570" s="4" t="s">
        <v>2411</v>
      </c>
      <c r="L570" s="4" t="s">
        <v>2412</v>
      </c>
      <c r="M570" s="12">
        <v>101678</v>
      </c>
      <c r="N570" s="4" t="s">
        <v>48</v>
      </c>
      <c r="O570" s="12">
        <v>101678</v>
      </c>
      <c r="P570" s="4" t="s">
        <v>48</v>
      </c>
      <c r="Q570" s="4" t="s">
        <v>682</v>
      </c>
      <c r="R570" s="4" t="s">
        <v>53</v>
      </c>
      <c r="X570" s="4" t="s">
        <v>50</v>
      </c>
      <c r="Z570" s="4" t="s">
        <v>50</v>
      </c>
      <c r="AA570" s="4" t="s">
        <v>2419</v>
      </c>
      <c r="AD570" s="4" t="s">
        <v>676</v>
      </c>
      <c r="AG570" s="5"/>
      <c r="AH570" s="4" t="s">
        <v>2408</v>
      </c>
      <c r="AJ570" s="4" t="s">
        <v>38</v>
      </c>
      <c r="AK570" s="117">
        <f>IF(N570="NTD",1,VLOOKUP(X570,'8.匯率'!O:Q,2,FALSE))</f>
        <v>1</v>
      </c>
      <c r="AL570" s="204">
        <f t="shared" si="8"/>
        <v>101678</v>
      </c>
      <c r="AM570" s="117" t="str">
        <f>VLOOKUP(AJ570,'關係企業(人)'!A:C,3,FALSE)</f>
        <v>緯創資通股份有限公司</v>
      </c>
    </row>
    <row r="571" spans="1:39">
      <c r="A571" s="4" t="s">
        <v>47</v>
      </c>
      <c r="B571" s="4" t="s">
        <v>1911</v>
      </c>
      <c r="C571" s="4" t="s">
        <v>2403</v>
      </c>
      <c r="D571" s="4" t="s">
        <v>2416</v>
      </c>
      <c r="E571" s="5">
        <v>45714</v>
      </c>
      <c r="F571" s="5">
        <v>45735</v>
      </c>
      <c r="G571" s="4" t="s">
        <v>1320</v>
      </c>
      <c r="H571" s="4" t="s">
        <v>679</v>
      </c>
      <c r="I571" s="4" t="s">
        <v>2410</v>
      </c>
      <c r="J571" s="4" t="s">
        <v>1321</v>
      </c>
      <c r="K571" s="4" t="s">
        <v>2411</v>
      </c>
      <c r="L571" s="4" t="s">
        <v>2412</v>
      </c>
      <c r="M571" s="12">
        <v>126434</v>
      </c>
      <c r="N571" s="4" t="s">
        <v>48</v>
      </c>
      <c r="O571" s="12">
        <v>126434</v>
      </c>
      <c r="P571" s="4" t="s">
        <v>48</v>
      </c>
      <c r="Q571" s="4" t="s">
        <v>682</v>
      </c>
      <c r="R571" s="4" t="s">
        <v>53</v>
      </c>
      <c r="X571" s="4" t="s">
        <v>50</v>
      </c>
      <c r="Z571" s="4" t="s">
        <v>50</v>
      </c>
      <c r="AA571" s="4" t="s">
        <v>2419</v>
      </c>
      <c r="AD571" s="4" t="s">
        <v>676</v>
      </c>
      <c r="AG571" s="5"/>
      <c r="AH571" s="4" t="s">
        <v>2408</v>
      </c>
      <c r="AJ571" s="4" t="s">
        <v>38</v>
      </c>
      <c r="AK571" s="117">
        <f>IF(N571="NTD",1,VLOOKUP(X571,'8.匯率'!O:Q,2,FALSE))</f>
        <v>1</v>
      </c>
      <c r="AL571" s="204">
        <f t="shared" si="8"/>
        <v>126434</v>
      </c>
      <c r="AM571" s="117" t="str">
        <f>VLOOKUP(AJ571,'關係企業(人)'!A:C,3,FALSE)</f>
        <v>緯創資通股份有限公司</v>
      </c>
    </row>
    <row r="572" spans="1:39">
      <c r="A572" s="4" t="s">
        <v>47</v>
      </c>
      <c r="B572" s="4" t="s">
        <v>1912</v>
      </c>
      <c r="C572" s="4" t="s">
        <v>2403</v>
      </c>
      <c r="D572" s="4" t="s">
        <v>2416</v>
      </c>
      <c r="E572" s="5">
        <v>45714</v>
      </c>
      <c r="F572" s="5">
        <v>45735</v>
      </c>
      <c r="G572" s="4" t="s">
        <v>1322</v>
      </c>
      <c r="H572" s="4" t="s">
        <v>679</v>
      </c>
      <c r="I572" s="4" t="s">
        <v>2410</v>
      </c>
      <c r="J572" s="4" t="s">
        <v>1323</v>
      </c>
      <c r="K572" s="4" t="s">
        <v>2411</v>
      </c>
      <c r="L572" s="4" t="s">
        <v>2412</v>
      </c>
      <c r="M572" s="12">
        <v>93420</v>
      </c>
      <c r="N572" s="4" t="s">
        <v>48</v>
      </c>
      <c r="O572" s="12">
        <v>93420</v>
      </c>
      <c r="P572" s="4" t="s">
        <v>48</v>
      </c>
      <c r="Q572" s="4" t="s">
        <v>682</v>
      </c>
      <c r="R572" s="4" t="s">
        <v>53</v>
      </c>
      <c r="X572" s="4" t="s">
        <v>50</v>
      </c>
      <c r="Z572" s="4" t="s">
        <v>50</v>
      </c>
      <c r="AA572" s="4" t="s">
        <v>2419</v>
      </c>
      <c r="AD572" s="4" t="s">
        <v>676</v>
      </c>
      <c r="AG572" s="5"/>
      <c r="AH572" s="4" t="s">
        <v>2408</v>
      </c>
      <c r="AJ572" s="4" t="s">
        <v>38</v>
      </c>
      <c r="AK572" s="117">
        <f>IF(N572="NTD",1,VLOOKUP(X572,'8.匯率'!O:Q,2,FALSE))</f>
        <v>1</v>
      </c>
      <c r="AL572" s="204">
        <f t="shared" si="8"/>
        <v>93420</v>
      </c>
      <c r="AM572" s="117" t="str">
        <f>VLOOKUP(AJ572,'關係企業(人)'!A:C,3,FALSE)</f>
        <v>緯創資通股份有限公司</v>
      </c>
    </row>
    <row r="573" spans="1:39">
      <c r="A573" s="4" t="s">
        <v>47</v>
      </c>
      <c r="B573" s="4" t="s">
        <v>1913</v>
      </c>
      <c r="C573" s="4" t="s">
        <v>2403</v>
      </c>
      <c r="D573" s="4" t="s">
        <v>2416</v>
      </c>
      <c r="E573" s="5">
        <v>45714</v>
      </c>
      <c r="F573" s="5">
        <v>45735</v>
      </c>
      <c r="G573" s="4" t="s">
        <v>1324</v>
      </c>
      <c r="H573" s="4" t="s">
        <v>679</v>
      </c>
      <c r="I573" s="4" t="s">
        <v>2410</v>
      </c>
      <c r="J573" s="4" t="s">
        <v>1325</v>
      </c>
      <c r="K573" s="4" t="s">
        <v>2411</v>
      </c>
      <c r="L573" s="4" t="s">
        <v>2412</v>
      </c>
      <c r="M573" s="12">
        <v>155000</v>
      </c>
      <c r="N573" s="4" t="s">
        <v>48</v>
      </c>
      <c r="O573" s="12">
        <v>155000</v>
      </c>
      <c r="P573" s="4" t="s">
        <v>48</v>
      </c>
      <c r="Q573" s="4" t="s">
        <v>682</v>
      </c>
      <c r="R573" s="4" t="s">
        <v>53</v>
      </c>
      <c r="X573" s="4" t="s">
        <v>50</v>
      </c>
      <c r="Z573" s="4" t="s">
        <v>50</v>
      </c>
      <c r="AA573" s="4" t="s">
        <v>2419</v>
      </c>
      <c r="AD573" s="4" t="s">
        <v>676</v>
      </c>
      <c r="AG573" s="5"/>
      <c r="AH573" s="4" t="s">
        <v>2408</v>
      </c>
      <c r="AJ573" s="4" t="s">
        <v>38</v>
      </c>
      <c r="AK573" s="117">
        <f>IF(N573="NTD",1,VLOOKUP(X573,'8.匯率'!O:Q,2,FALSE))</f>
        <v>1</v>
      </c>
      <c r="AL573" s="204">
        <f t="shared" si="8"/>
        <v>155000</v>
      </c>
      <c r="AM573" s="117" t="str">
        <f>VLOOKUP(AJ573,'關係企業(人)'!A:C,3,FALSE)</f>
        <v>緯創資通股份有限公司</v>
      </c>
    </row>
    <row r="574" spans="1:39">
      <c r="A574" s="4" t="s">
        <v>47</v>
      </c>
      <c r="B574" s="4" t="s">
        <v>1914</v>
      </c>
      <c r="C574" s="4" t="s">
        <v>2403</v>
      </c>
      <c r="D574" s="4" t="s">
        <v>2416</v>
      </c>
      <c r="E574" s="5">
        <v>45714</v>
      </c>
      <c r="F574" s="5">
        <v>45735</v>
      </c>
      <c r="G574" s="4" t="s">
        <v>1326</v>
      </c>
      <c r="H574" s="4" t="s">
        <v>679</v>
      </c>
      <c r="I574" s="4" t="s">
        <v>2410</v>
      </c>
      <c r="J574" s="4" t="s">
        <v>1327</v>
      </c>
      <c r="K574" s="4" t="s">
        <v>2411</v>
      </c>
      <c r="L574" s="4" t="s">
        <v>2412</v>
      </c>
      <c r="M574" s="12">
        <v>135281</v>
      </c>
      <c r="N574" s="4" t="s">
        <v>48</v>
      </c>
      <c r="O574" s="12">
        <v>135281</v>
      </c>
      <c r="P574" s="4" t="s">
        <v>48</v>
      </c>
      <c r="Q574" s="4" t="s">
        <v>682</v>
      </c>
      <c r="R574" s="4" t="s">
        <v>53</v>
      </c>
      <c r="X574" s="4" t="s">
        <v>50</v>
      </c>
      <c r="Z574" s="4" t="s">
        <v>50</v>
      </c>
      <c r="AA574" s="4" t="s">
        <v>2419</v>
      </c>
      <c r="AD574" s="4" t="s">
        <v>676</v>
      </c>
      <c r="AG574" s="5"/>
      <c r="AH574" s="4" t="s">
        <v>2408</v>
      </c>
      <c r="AJ574" s="4" t="s">
        <v>38</v>
      </c>
      <c r="AK574" s="117">
        <f>IF(N574="NTD",1,VLOOKUP(X574,'8.匯率'!O:Q,2,FALSE))</f>
        <v>1</v>
      </c>
      <c r="AL574" s="204">
        <f t="shared" si="8"/>
        <v>135281</v>
      </c>
      <c r="AM574" s="117" t="str">
        <f>VLOOKUP(AJ574,'關係企業(人)'!A:C,3,FALSE)</f>
        <v>緯創資通股份有限公司</v>
      </c>
    </row>
    <row r="575" spans="1:39">
      <c r="A575" s="4" t="s">
        <v>47</v>
      </c>
      <c r="B575" s="4" t="s">
        <v>1915</v>
      </c>
      <c r="C575" s="4" t="s">
        <v>2403</v>
      </c>
      <c r="D575" s="4" t="s">
        <v>2416</v>
      </c>
      <c r="E575" s="5">
        <v>45714</v>
      </c>
      <c r="F575" s="5">
        <v>45735</v>
      </c>
      <c r="G575" s="4" t="s">
        <v>1328</v>
      </c>
      <c r="H575" s="4" t="s">
        <v>679</v>
      </c>
      <c r="I575" s="4" t="s">
        <v>2410</v>
      </c>
      <c r="J575" s="4" t="s">
        <v>1329</v>
      </c>
      <c r="K575" s="4" t="s">
        <v>2411</v>
      </c>
      <c r="L575" s="4" t="s">
        <v>2412</v>
      </c>
      <c r="M575" s="12">
        <v>135281</v>
      </c>
      <c r="N575" s="4" t="s">
        <v>48</v>
      </c>
      <c r="O575" s="12">
        <v>135281</v>
      </c>
      <c r="P575" s="4" t="s">
        <v>48</v>
      </c>
      <c r="Q575" s="4" t="s">
        <v>682</v>
      </c>
      <c r="R575" s="4" t="s">
        <v>53</v>
      </c>
      <c r="X575" s="4" t="s">
        <v>50</v>
      </c>
      <c r="Z575" s="4" t="s">
        <v>50</v>
      </c>
      <c r="AA575" s="4" t="s">
        <v>2419</v>
      </c>
      <c r="AD575" s="4" t="s">
        <v>676</v>
      </c>
      <c r="AG575" s="5"/>
      <c r="AH575" s="4" t="s">
        <v>2408</v>
      </c>
      <c r="AJ575" s="4" t="s">
        <v>38</v>
      </c>
      <c r="AK575" s="117">
        <f>IF(N575="NTD",1,VLOOKUP(X575,'8.匯率'!O:Q,2,FALSE))</f>
        <v>1</v>
      </c>
      <c r="AL575" s="204">
        <f t="shared" si="8"/>
        <v>135281</v>
      </c>
      <c r="AM575" s="117" t="str">
        <f>VLOOKUP(AJ575,'關係企業(人)'!A:C,3,FALSE)</f>
        <v>緯創資通股份有限公司</v>
      </c>
    </row>
    <row r="576" spans="1:39">
      <c r="A576" s="4" t="s">
        <v>47</v>
      </c>
      <c r="B576" s="4" t="s">
        <v>1916</v>
      </c>
      <c r="C576" s="4" t="s">
        <v>2403</v>
      </c>
      <c r="D576" s="4" t="s">
        <v>2416</v>
      </c>
      <c r="E576" s="5">
        <v>45714</v>
      </c>
      <c r="F576" s="5">
        <v>45735</v>
      </c>
      <c r="G576" s="4" t="s">
        <v>1330</v>
      </c>
      <c r="H576" s="4" t="s">
        <v>679</v>
      </c>
      <c r="I576" s="4" t="s">
        <v>2410</v>
      </c>
      <c r="J576" s="4" t="s">
        <v>1331</v>
      </c>
      <c r="K576" s="4" t="s">
        <v>2411</v>
      </c>
      <c r="L576" s="4" t="s">
        <v>2412</v>
      </c>
      <c r="M576" s="12">
        <v>116224</v>
      </c>
      <c r="N576" s="4" t="s">
        <v>48</v>
      </c>
      <c r="O576" s="12">
        <v>116224</v>
      </c>
      <c r="P576" s="4" t="s">
        <v>48</v>
      </c>
      <c r="Q576" s="4" t="s">
        <v>682</v>
      </c>
      <c r="R576" s="4" t="s">
        <v>53</v>
      </c>
      <c r="X576" s="4" t="s">
        <v>50</v>
      </c>
      <c r="Z576" s="4" t="s">
        <v>50</v>
      </c>
      <c r="AA576" s="4" t="s">
        <v>2419</v>
      </c>
      <c r="AD576" s="4" t="s">
        <v>676</v>
      </c>
      <c r="AG576" s="5"/>
      <c r="AH576" s="4" t="s">
        <v>2408</v>
      </c>
      <c r="AJ576" s="4" t="s">
        <v>38</v>
      </c>
      <c r="AK576" s="117">
        <f>IF(N576="NTD",1,VLOOKUP(X576,'8.匯率'!O:Q,2,FALSE))</f>
        <v>1</v>
      </c>
      <c r="AL576" s="204">
        <f t="shared" si="8"/>
        <v>116224</v>
      </c>
      <c r="AM576" s="117" t="str">
        <f>VLOOKUP(AJ576,'關係企業(人)'!A:C,3,FALSE)</f>
        <v>緯創資通股份有限公司</v>
      </c>
    </row>
    <row r="577" spans="1:39">
      <c r="A577" s="4" t="s">
        <v>47</v>
      </c>
      <c r="B577" s="4" t="s">
        <v>1917</v>
      </c>
      <c r="C577" s="4" t="s">
        <v>2403</v>
      </c>
      <c r="D577" s="4" t="s">
        <v>2416</v>
      </c>
      <c r="E577" s="5">
        <v>45714</v>
      </c>
      <c r="F577" s="5">
        <v>45735</v>
      </c>
      <c r="G577" s="4" t="s">
        <v>1332</v>
      </c>
      <c r="H577" s="4" t="s">
        <v>679</v>
      </c>
      <c r="I577" s="4" t="s">
        <v>2410</v>
      </c>
      <c r="J577" s="4" t="s">
        <v>1333</v>
      </c>
      <c r="K577" s="4" t="s">
        <v>2411</v>
      </c>
      <c r="L577" s="4" t="s">
        <v>2412</v>
      </c>
      <c r="M577" s="12">
        <v>138000</v>
      </c>
      <c r="N577" s="4" t="s">
        <v>48</v>
      </c>
      <c r="O577" s="12">
        <v>138000</v>
      </c>
      <c r="P577" s="4" t="s">
        <v>48</v>
      </c>
      <c r="Q577" s="4" t="s">
        <v>682</v>
      </c>
      <c r="R577" s="4" t="s">
        <v>53</v>
      </c>
      <c r="X577" s="4" t="s">
        <v>50</v>
      </c>
      <c r="Z577" s="4" t="s">
        <v>50</v>
      </c>
      <c r="AA577" s="4" t="s">
        <v>2419</v>
      </c>
      <c r="AD577" s="4" t="s">
        <v>676</v>
      </c>
      <c r="AG577" s="5"/>
      <c r="AH577" s="4" t="s">
        <v>2408</v>
      </c>
      <c r="AJ577" s="4" t="s">
        <v>38</v>
      </c>
      <c r="AK577" s="117">
        <f>IF(N577="NTD",1,VLOOKUP(X577,'8.匯率'!O:Q,2,FALSE))</f>
        <v>1</v>
      </c>
      <c r="AL577" s="204">
        <f t="shared" si="8"/>
        <v>138000</v>
      </c>
      <c r="AM577" s="117" t="str">
        <f>VLOOKUP(AJ577,'關係企業(人)'!A:C,3,FALSE)</f>
        <v>緯創資通股份有限公司</v>
      </c>
    </row>
    <row r="578" spans="1:39">
      <c r="A578" s="4" t="s">
        <v>47</v>
      </c>
      <c r="B578" s="4" t="s">
        <v>1918</v>
      </c>
      <c r="C578" s="4" t="s">
        <v>2403</v>
      </c>
      <c r="D578" s="4" t="s">
        <v>2416</v>
      </c>
      <c r="E578" s="5">
        <v>45714</v>
      </c>
      <c r="F578" s="5">
        <v>45735</v>
      </c>
      <c r="G578" s="4" t="s">
        <v>1334</v>
      </c>
      <c r="H578" s="4" t="s">
        <v>679</v>
      </c>
      <c r="I578" s="4" t="s">
        <v>2410</v>
      </c>
      <c r="J578" s="4" t="s">
        <v>1335</v>
      </c>
      <c r="K578" s="4" t="s">
        <v>2411</v>
      </c>
      <c r="L578" s="4" t="s">
        <v>2412</v>
      </c>
      <c r="M578" s="12">
        <v>155000</v>
      </c>
      <c r="N578" s="4" t="s">
        <v>48</v>
      </c>
      <c r="O578" s="12">
        <v>155000</v>
      </c>
      <c r="P578" s="4" t="s">
        <v>48</v>
      </c>
      <c r="Q578" s="4" t="s">
        <v>682</v>
      </c>
      <c r="R578" s="4" t="s">
        <v>53</v>
      </c>
      <c r="X578" s="4" t="s">
        <v>50</v>
      </c>
      <c r="Z578" s="4" t="s">
        <v>50</v>
      </c>
      <c r="AA578" s="4" t="s">
        <v>2419</v>
      </c>
      <c r="AD578" s="4" t="s">
        <v>676</v>
      </c>
      <c r="AG578" s="5"/>
      <c r="AH578" s="4" t="s">
        <v>2408</v>
      </c>
      <c r="AJ578" s="4" t="s">
        <v>38</v>
      </c>
      <c r="AK578" s="117">
        <f>IF(N578="NTD",1,VLOOKUP(X578,'8.匯率'!O:Q,2,FALSE))</f>
        <v>1</v>
      </c>
      <c r="AL578" s="204">
        <f t="shared" si="8"/>
        <v>155000</v>
      </c>
      <c r="AM578" s="117" t="str">
        <f>VLOOKUP(AJ578,'關係企業(人)'!A:C,3,FALSE)</f>
        <v>緯創資通股份有限公司</v>
      </c>
    </row>
    <row r="579" spans="1:39">
      <c r="A579" s="4" t="s">
        <v>47</v>
      </c>
      <c r="B579" s="4" t="s">
        <v>1919</v>
      </c>
      <c r="C579" s="4" t="s">
        <v>2403</v>
      </c>
      <c r="D579" s="4" t="s">
        <v>2416</v>
      </c>
      <c r="E579" s="5">
        <v>45714</v>
      </c>
      <c r="F579" s="5">
        <v>45735</v>
      </c>
      <c r="G579" s="4" t="s">
        <v>1336</v>
      </c>
      <c r="H579" s="4" t="s">
        <v>679</v>
      </c>
      <c r="I579" s="4" t="s">
        <v>2410</v>
      </c>
      <c r="J579" s="4" t="s">
        <v>1337</v>
      </c>
      <c r="K579" s="4" t="s">
        <v>2411</v>
      </c>
      <c r="L579" s="4" t="s">
        <v>2412</v>
      </c>
      <c r="M579" s="12">
        <v>138000</v>
      </c>
      <c r="N579" s="4" t="s">
        <v>48</v>
      </c>
      <c r="O579" s="12">
        <v>138000</v>
      </c>
      <c r="P579" s="4" t="s">
        <v>48</v>
      </c>
      <c r="Q579" s="4" t="s">
        <v>682</v>
      </c>
      <c r="R579" s="4" t="s">
        <v>53</v>
      </c>
      <c r="X579" s="4" t="s">
        <v>50</v>
      </c>
      <c r="Z579" s="4" t="s">
        <v>50</v>
      </c>
      <c r="AA579" s="4" t="s">
        <v>2419</v>
      </c>
      <c r="AD579" s="4" t="s">
        <v>676</v>
      </c>
      <c r="AG579" s="5"/>
      <c r="AH579" s="4" t="s">
        <v>2408</v>
      </c>
      <c r="AJ579" s="4" t="s">
        <v>38</v>
      </c>
      <c r="AK579" s="117">
        <f>IF(N579="NTD",1,VLOOKUP(X579,'8.匯率'!O:Q,2,FALSE))</f>
        <v>1</v>
      </c>
      <c r="AL579" s="204">
        <f t="shared" ref="AL579:AL642" si="9">M579*AK579</f>
        <v>138000</v>
      </c>
      <c r="AM579" s="117" t="str">
        <f>VLOOKUP(AJ579,'關係企業(人)'!A:C,3,FALSE)</f>
        <v>緯創資通股份有限公司</v>
      </c>
    </row>
    <row r="580" spans="1:39">
      <c r="A580" s="4" t="s">
        <v>47</v>
      </c>
      <c r="B580" s="4" t="s">
        <v>1920</v>
      </c>
      <c r="C580" s="4" t="s">
        <v>2403</v>
      </c>
      <c r="D580" s="4" t="s">
        <v>2416</v>
      </c>
      <c r="E580" s="5">
        <v>45714</v>
      </c>
      <c r="F580" s="5">
        <v>45735</v>
      </c>
      <c r="G580" s="4" t="s">
        <v>1338</v>
      </c>
      <c r="H580" s="4" t="s">
        <v>679</v>
      </c>
      <c r="I580" s="4" t="s">
        <v>2410</v>
      </c>
      <c r="J580" s="4" t="s">
        <v>1339</v>
      </c>
      <c r="K580" s="4" t="s">
        <v>2411</v>
      </c>
      <c r="L580" s="4" t="s">
        <v>2412</v>
      </c>
      <c r="M580" s="12">
        <v>125276</v>
      </c>
      <c r="N580" s="4" t="s">
        <v>48</v>
      </c>
      <c r="O580" s="12">
        <v>125276</v>
      </c>
      <c r="P580" s="4" t="s">
        <v>48</v>
      </c>
      <c r="Q580" s="4" t="s">
        <v>682</v>
      </c>
      <c r="R580" s="4" t="s">
        <v>53</v>
      </c>
      <c r="X580" s="4" t="s">
        <v>50</v>
      </c>
      <c r="Z580" s="4" t="s">
        <v>50</v>
      </c>
      <c r="AA580" s="4" t="s">
        <v>2419</v>
      </c>
      <c r="AD580" s="4" t="s">
        <v>676</v>
      </c>
      <c r="AG580" s="5"/>
      <c r="AH580" s="4" t="s">
        <v>2408</v>
      </c>
      <c r="AJ580" s="4" t="s">
        <v>38</v>
      </c>
      <c r="AK580" s="117">
        <f>IF(N580="NTD",1,VLOOKUP(X580,'8.匯率'!O:Q,2,FALSE))</f>
        <v>1</v>
      </c>
      <c r="AL580" s="204">
        <f t="shared" si="9"/>
        <v>125276</v>
      </c>
      <c r="AM580" s="117" t="str">
        <f>VLOOKUP(AJ580,'關係企業(人)'!A:C,3,FALSE)</f>
        <v>緯創資通股份有限公司</v>
      </c>
    </row>
    <row r="581" spans="1:39">
      <c r="A581" s="4" t="s">
        <v>47</v>
      </c>
      <c r="B581" s="4" t="s">
        <v>1921</v>
      </c>
      <c r="C581" s="4" t="s">
        <v>2403</v>
      </c>
      <c r="D581" s="4" t="s">
        <v>2416</v>
      </c>
      <c r="E581" s="5">
        <v>45714</v>
      </c>
      <c r="F581" s="5">
        <v>45735</v>
      </c>
      <c r="G581" s="4" t="s">
        <v>1340</v>
      </c>
      <c r="H581" s="4" t="s">
        <v>679</v>
      </c>
      <c r="I581" s="4" t="s">
        <v>2410</v>
      </c>
      <c r="J581" s="4" t="s">
        <v>1341</v>
      </c>
      <c r="K581" s="4" t="s">
        <v>2411</v>
      </c>
      <c r="L581" s="4" t="s">
        <v>2412</v>
      </c>
      <c r="M581" s="12">
        <v>107118</v>
      </c>
      <c r="N581" s="4" t="s">
        <v>48</v>
      </c>
      <c r="O581" s="12">
        <v>107118</v>
      </c>
      <c r="P581" s="4" t="s">
        <v>48</v>
      </c>
      <c r="Q581" s="4" t="s">
        <v>682</v>
      </c>
      <c r="R581" s="4" t="s">
        <v>53</v>
      </c>
      <c r="X581" s="4" t="s">
        <v>50</v>
      </c>
      <c r="Z581" s="4" t="s">
        <v>50</v>
      </c>
      <c r="AA581" s="4" t="s">
        <v>2419</v>
      </c>
      <c r="AD581" s="4" t="s">
        <v>676</v>
      </c>
      <c r="AG581" s="5"/>
      <c r="AH581" s="4" t="s">
        <v>2408</v>
      </c>
      <c r="AJ581" s="4" t="s">
        <v>38</v>
      </c>
      <c r="AK581" s="117">
        <f>IF(N581="NTD",1,VLOOKUP(X581,'8.匯率'!O:Q,2,FALSE))</f>
        <v>1</v>
      </c>
      <c r="AL581" s="204">
        <f t="shared" si="9"/>
        <v>107118</v>
      </c>
      <c r="AM581" s="117" t="str">
        <f>VLOOKUP(AJ581,'關係企業(人)'!A:C,3,FALSE)</f>
        <v>緯創資通股份有限公司</v>
      </c>
    </row>
    <row r="582" spans="1:39">
      <c r="A582" s="4" t="s">
        <v>47</v>
      </c>
      <c r="B582" s="4" t="s">
        <v>1922</v>
      </c>
      <c r="C582" s="4" t="s">
        <v>2403</v>
      </c>
      <c r="D582" s="4" t="s">
        <v>2416</v>
      </c>
      <c r="E582" s="5">
        <v>45714</v>
      </c>
      <c r="F582" s="5">
        <v>45735</v>
      </c>
      <c r="G582" s="4" t="s">
        <v>1342</v>
      </c>
      <c r="H582" s="4" t="s">
        <v>679</v>
      </c>
      <c r="I582" s="4" t="s">
        <v>2410</v>
      </c>
      <c r="J582" s="4" t="s">
        <v>1343</v>
      </c>
      <c r="K582" s="4" t="s">
        <v>2411</v>
      </c>
      <c r="L582" s="4" t="s">
        <v>2412</v>
      </c>
      <c r="M582" s="12">
        <v>92631</v>
      </c>
      <c r="N582" s="4" t="s">
        <v>48</v>
      </c>
      <c r="O582" s="12">
        <v>92631</v>
      </c>
      <c r="P582" s="4" t="s">
        <v>48</v>
      </c>
      <c r="Q582" s="4" t="s">
        <v>682</v>
      </c>
      <c r="R582" s="4" t="s">
        <v>53</v>
      </c>
      <c r="X582" s="4" t="s">
        <v>50</v>
      </c>
      <c r="Z582" s="4" t="s">
        <v>50</v>
      </c>
      <c r="AA582" s="4" t="s">
        <v>2419</v>
      </c>
      <c r="AD582" s="4" t="s">
        <v>676</v>
      </c>
      <c r="AG582" s="5"/>
      <c r="AH582" s="4" t="s">
        <v>2408</v>
      </c>
      <c r="AJ582" s="4" t="s">
        <v>38</v>
      </c>
      <c r="AK582" s="117">
        <f>IF(N582="NTD",1,VLOOKUP(X582,'8.匯率'!O:Q,2,FALSE))</f>
        <v>1</v>
      </c>
      <c r="AL582" s="204">
        <f t="shared" si="9"/>
        <v>92631</v>
      </c>
      <c r="AM582" s="117" t="str">
        <f>VLOOKUP(AJ582,'關係企業(人)'!A:C,3,FALSE)</f>
        <v>緯創資通股份有限公司</v>
      </c>
    </row>
    <row r="583" spans="1:39">
      <c r="A583" s="4" t="s">
        <v>47</v>
      </c>
      <c r="B583" s="4" t="s">
        <v>1923</v>
      </c>
      <c r="C583" s="4" t="s">
        <v>2403</v>
      </c>
      <c r="D583" s="4" t="s">
        <v>2416</v>
      </c>
      <c r="E583" s="5">
        <v>45714</v>
      </c>
      <c r="F583" s="5">
        <v>45735</v>
      </c>
      <c r="G583" s="4" t="s">
        <v>1344</v>
      </c>
      <c r="H583" s="4" t="s">
        <v>679</v>
      </c>
      <c r="I583" s="4" t="s">
        <v>2410</v>
      </c>
      <c r="J583" s="4" t="s">
        <v>1345</v>
      </c>
      <c r="K583" s="4" t="s">
        <v>2411</v>
      </c>
      <c r="L583" s="4" t="s">
        <v>2412</v>
      </c>
      <c r="M583" s="12">
        <v>101678</v>
      </c>
      <c r="N583" s="4" t="s">
        <v>48</v>
      </c>
      <c r="O583" s="12">
        <v>101678</v>
      </c>
      <c r="P583" s="4" t="s">
        <v>48</v>
      </c>
      <c r="Q583" s="4" t="s">
        <v>682</v>
      </c>
      <c r="R583" s="4" t="s">
        <v>53</v>
      </c>
      <c r="X583" s="4" t="s">
        <v>50</v>
      </c>
      <c r="Z583" s="4" t="s">
        <v>50</v>
      </c>
      <c r="AA583" s="4" t="s">
        <v>2419</v>
      </c>
      <c r="AD583" s="4" t="s">
        <v>676</v>
      </c>
      <c r="AG583" s="5"/>
      <c r="AH583" s="4" t="s">
        <v>2408</v>
      </c>
      <c r="AJ583" s="4" t="s">
        <v>38</v>
      </c>
      <c r="AK583" s="117">
        <f>IF(N583="NTD",1,VLOOKUP(X583,'8.匯率'!O:Q,2,FALSE))</f>
        <v>1</v>
      </c>
      <c r="AL583" s="204">
        <f t="shared" si="9"/>
        <v>101678</v>
      </c>
      <c r="AM583" s="117" t="str">
        <f>VLOOKUP(AJ583,'關係企業(人)'!A:C,3,FALSE)</f>
        <v>緯創資通股份有限公司</v>
      </c>
    </row>
    <row r="584" spans="1:39">
      <c r="A584" s="4" t="s">
        <v>47</v>
      </c>
      <c r="B584" s="4" t="s">
        <v>1924</v>
      </c>
      <c r="C584" s="4" t="s">
        <v>2403</v>
      </c>
      <c r="D584" s="4" t="s">
        <v>2416</v>
      </c>
      <c r="E584" s="5">
        <v>45714</v>
      </c>
      <c r="F584" s="5">
        <v>45735</v>
      </c>
      <c r="G584" s="4" t="s">
        <v>1346</v>
      </c>
      <c r="H584" s="4" t="s">
        <v>679</v>
      </c>
      <c r="I584" s="4" t="s">
        <v>2410</v>
      </c>
      <c r="J584" s="4" t="s">
        <v>1347</v>
      </c>
      <c r="K584" s="4" t="s">
        <v>2411</v>
      </c>
      <c r="L584" s="4" t="s">
        <v>2412</v>
      </c>
      <c r="M584" s="12">
        <v>130741</v>
      </c>
      <c r="N584" s="4" t="s">
        <v>48</v>
      </c>
      <c r="O584" s="12">
        <v>130741</v>
      </c>
      <c r="P584" s="4" t="s">
        <v>48</v>
      </c>
      <c r="Q584" s="4" t="s">
        <v>682</v>
      </c>
      <c r="R584" s="4" t="s">
        <v>53</v>
      </c>
      <c r="X584" s="4" t="s">
        <v>50</v>
      </c>
      <c r="Z584" s="4" t="s">
        <v>50</v>
      </c>
      <c r="AA584" s="4" t="s">
        <v>2419</v>
      </c>
      <c r="AD584" s="4" t="s">
        <v>676</v>
      </c>
      <c r="AG584" s="5"/>
      <c r="AH584" s="4" t="s">
        <v>2408</v>
      </c>
      <c r="AJ584" s="4" t="s">
        <v>38</v>
      </c>
      <c r="AK584" s="117">
        <f>IF(N584="NTD",1,VLOOKUP(X584,'8.匯率'!O:Q,2,FALSE))</f>
        <v>1</v>
      </c>
      <c r="AL584" s="204">
        <f t="shared" si="9"/>
        <v>130741</v>
      </c>
      <c r="AM584" s="117" t="str">
        <f>VLOOKUP(AJ584,'關係企業(人)'!A:C,3,FALSE)</f>
        <v>緯創資通股份有限公司</v>
      </c>
    </row>
    <row r="585" spans="1:39">
      <c r="A585" s="4" t="s">
        <v>47</v>
      </c>
      <c r="B585" s="4" t="s">
        <v>1925</v>
      </c>
      <c r="C585" s="4" t="s">
        <v>2403</v>
      </c>
      <c r="D585" s="4" t="s">
        <v>2416</v>
      </c>
      <c r="E585" s="5">
        <v>45714</v>
      </c>
      <c r="F585" s="5">
        <v>45735</v>
      </c>
      <c r="G585" s="4" t="s">
        <v>1348</v>
      </c>
      <c r="H585" s="4" t="s">
        <v>679</v>
      </c>
      <c r="I585" s="4" t="s">
        <v>2410</v>
      </c>
      <c r="J585" s="4" t="s">
        <v>1349</v>
      </c>
      <c r="K585" s="4" t="s">
        <v>2411</v>
      </c>
      <c r="L585" s="4" t="s">
        <v>2412</v>
      </c>
      <c r="M585" s="12">
        <v>146847</v>
      </c>
      <c r="N585" s="4" t="s">
        <v>48</v>
      </c>
      <c r="O585" s="12">
        <v>146847</v>
      </c>
      <c r="P585" s="4" t="s">
        <v>48</v>
      </c>
      <c r="Q585" s="4" t="s">
        <v>682</v>
      </c>
      <c r="R585" s="4" t="s">
        <v>53</v>
      </c>
      <c r="X585" s="4" t="s">
        <v>50</v>
      </c>
      <c r="Z585" s="4" t="s">
        <v>50</v>
      </c>
      <c r="AA585" s="4" t="s">
        <v>2419</v>
      </c>
      <c r="AD585" s="4" t="s">
        <v>676</v>
      </c>
      <c r="AG585" s="5"/>
      <c r="AH585" s="4" t="s">
        <v>2408</v>
      </c>
      <c r="AJ585" s="4" t="s">
        <v>38</v>
      </c>
      <c r="AK585" s="117">
        <f>IF(N585="NTD",1,VLOOKUP(X585,'8.匯率'!O:Q,2,FALSE))</f>
        <v>1</v>
      </c>
      <c r="AL585" s="204">
        <f t="shared" si="9"/>
        <v>146847</v>
      </c>
      <c r="AM585" s="117" t="str">
        <f>VLOOKUP(AJ585,'關係企業(人)'!A:C,3,FALSE)</f>
        <v>緯創資通股份有限公司</v>
      </c>
    </row>
    <row r="586" spans="1:39">
      <c r="A586" s="4" t="s">
        <v>47</v>
      </c>
      <c r="B586" s="4" t="s">
        <v>1926</v>
      </c>
      <c r="C586" s="4" t="s">
        <v>2403</v>
      </c>
      <c r="D586" s="4" t="s">
        <v>2416</v>
      </c>
      <c r="E586" s="5">
        <v>45714</v>
      </c>
      <c r="F586" s="5">
        <v>45735</v>
      </c>
      <c r="G586" s="4" t="s">
        <v>1350</v>
      </c>
      <c r="H586" s="4" t="s">
        <v>679</v>
      </c>
      <c r="I586" s="4" t="s">
        <v>2410</v>
      </c>
      <c r="J586" s="4" t="s">
        <v>1351</v>
      </c>
      <c r="K586" s="4" t="s">
        <v>2411</v>
      </c>
      <c r="L586" s="4" t="s">
        <v>2412</v>
      </c>
      <c r="M586" s="12">
        <v>138000</v>
      </c>
      <c r="N586" s="4" t="s">
        <v>48</v>
      </c>
      <c r="O586" s="12">
        <v>138000</v>
      </c>
      <c r="P586" s="4" t="s">
        <v>48</v>
      </c>
      <c r="Q586" s="4" t="s">
        <v>682</v>
      </c>
      <c r="R586" s="4" t="s">
        <v>53</v>
      </c>
      <c r="X586" s="4" t="s">
        <v>50</v>
      </c>
      <c r="Z586" s="4" t="s">
        <v>50</v>
      </c>
      <c r="AA586" s="4" t="s">
        <v>2419</v>
      </c>
      <c r="AD586" s="4" t="s">
        <v>676</v>
      </c>
      <c r="AG586" s="5"/>
      <c r="AH586" s="4" t="s">
        <v>2408</v>
      </c>
      <c r="AJ586" s="4" t="s">
        <v>38</v>
      </c>
      <c r="AK586" s="117">
        <f>IF(N586="NTD",1,VLOOKUP(X586,'8.匯率'!O:Q,2,FALSE))</f>
        <v>1</v>
      </c>
      <c r="AL586" s="204">
        <f t="shared" si="9"/>
        <v>138000</v>
      </c>
      <c r="AM586" s="117" t="str">
        <f>VLOOKUP(AJ586,'關係企業(人)'!A:C,3,FALSE)</f>
        <v>緯創資通股份有限公司</v>
      </c>
    </row>
    <row r="587" spans="1:39">
      <c r="A587" s="4" t="s">
        <v>47</v>
      </c>
      <c r="B587" s="4" t="s">
        <v>1927</v>
      </c>
      <c r="C587" s="4" t="s">
        <v>2403</v>
      </c>
      <c r="D587" s="4" t="s">
        <v>2416</v>
      </c>
      <c r="E587" s="5">
        <v>45714</v>
      </c>
      <c r="F587" s="5">
        <v>45735</v>
      </c>
      <c r="G587" s="4" t="s">
        <v>1352</v>
      </c>
      <c r="H587" s="4" t="s">
        <v>679</v>
      </c>
      <c r="I587" s="4" t="s">
        <v>2410</v>
      </c>
      <c r="J587" s="4" t="s">
        <v>1353</v>
      </c>
      <c r="K587" s="4" t="s">
        <v>2411</v>
      </c>
      <c r="L587" s="4" t="s">
        <v>2412</v>
      </c>
      <c r="M587" s="12">
        <v>138000</v>
      </c>
      <c r="N587" s="4" t="s">
        <v>48</v>
      </c>
      <c r="O587" s="12">
        <v>138000</v>
      </c>
      <c r="P587" s="4" t="s">
        <v>48</v>
      </c>
      <c r="Q587" s="4" t="s">
        <v>682</v>
      </c>
      <c r="R587" s="4" t="s">
        <v>53</v>
      </c>
      <c r="X587" s="4" t="s">
        <v>50</v>
      </c>
      <c r="Z587" s="4" t="s">
        <v>50</v>
      </c>
      <c r="AA587" s="4" t="s">
        <v>2419</v>
      </c>
      <c r="AD587" s="4" t="s">
        <v>676</v>
      </c>
      <c r="AG587" s="5"/>
      <c r="AH587" s="4" t="s">
        <v>2408</v>
      </c>
      <c r="AJ587" s="4" t="s">
        <v>38</v>
      </c>
      <c r="AK587" s="117">
        <f>IF(N587="NTD",1,VLOOKUP(X587,'8.匯率'!O:Q,2,FALSE))</f>
        <v>1</v>
      </c>
      <c r="AL587" s="204">
        <f t="shared" si="9"/>
        <v>138000</v>
      </c>
      <c r="AM587" s="117" t="str">
        <f>VLOOKUP(AJ587,'關係企業(人)'!A:C,3,FALSE)</f>
        <v>緯創資通股份有限公司</v>
      </c>
    </row>
    <row r="588" spans="1:39">
      <c r="A588" s="4" t="s">
        <v>47</v>
      </c>
      <c r="B588" s="4" t="s">
        <v>1928</v>
      </c>
      <c r="C588" s="4" t="s">
        <v>2403</v>
      </c>
      <c r="D588" s="4" t="s">
        <v>2416</v>
      </c>
      <c r="E588" s="5">
        <v>45714</v>
      </c>
      <c r="F588" s="5">
        <v>45735</v>
      </c>
      <c r="G588" s="4" t="s">
        <v>1354</v>
      </c>
      <c r="H588" s="4" t="s">
        <v>679</v>
      </c>
      <c r="I588" s="4" t="s">
        <v>2410</v>
      </c>
      <c r="J588" s="4" t="s">
        <v>1355</v>
      </c>
      <c r="K588" s="4" t="s">
        <v>2411</v>
      </c>
      <c r="L588" s="4" t="s">
        <v>2412</v>
      </c>
      <c r="M588" s="12">
        <v>17369</v>
      </c>
      <c r="N588" s="4" t="s">
        <v>48</v>
      </c>
      <c r="O588" s="12">
        <v>17369</v>
      </c>
      <c r="P588" s="4" t="s">
        <v>48</v>
      </c>
      <c r="Q588" s="4" t="s">
        <v>682</v>
      </c>
      <c r="R588" s="4" t="s">
        <v>53</v>
      </c>
      <c r="X588" s="4" t="s">
        <v>50</v>
      </c>
      <c r="Z588" s="4" t="s">
        <v>50</v>
      </c>
      <c r="AA588" s="4" t="s">
        <v>2419</v>
      </c>
      <c r="AD588" s="4" t="s">
        <v>676</v>
      </c>
      <c r="AG588" s="5"/>
      <c r="AH588" s="4" t="s">
        <v>2408</v>
      </c>
      <c r="AJ588" s="4" t="s">
        <v>38</v>
      </c>
      <c r="AK588" s="117">
        <f>IF(N588="NTD",1,VLOOKUP(X588,'8.匯率'!O:Q,2,FALSE))</f>
        <v>1</v>
      </c>
      <c r="AL588" s="204">
        <f t="shared" si="9"/>
        <v>17369</v>
      </c>
      <c r="AM588" s="117" t="str">
        <f>VLOOKUP(AJ588,'關係企業(人)'!A:C,3,FALSE)</f>
        <v>緯創資通股份有限公司</v>
      </c>
    </row>
    <row r="589" spans="1:39">
      <c r="A589" s="4" t="s">
        <v>47</v>
      </c>
      <c r="B589" s="4" t="s">
        <v>1929</v>
      </c>
      <c r="C589" s="4" t="s">
        <v>2403</v>
      </c>
      <c r="D589" s="4" t="s">
        <v>2416</v>
      </c>
      <c r="E589" s="5">
        <v>45714</v>
      </c>
      <c r="F589" s="5">
        <v>45735</v>
      </c>
      <c r="G589" s="4" t="s">
        <v>1448</v>
      </c>
      <c r="H589" s="4" t="s">
        <v>679</v>
      </c>
      <c r="I589" s="4" t="s">
        <v>2410</v>
      </c>
      <c r="J589" s="4" t="s">
        <v>1449</v>
      </c>
      <c r="K589" s="4" t="s">
        <v>2411</v>
      </c>
      <c r="L589" s="4" t="s">
        <v>2412</v>
      </c>
      <c r="M589" s="12">
        <v>155000</v>
      </c>
      <c r="N589" s="4" t="s">
        <v>48</v>
      </c>
      <c r="O589" s="12">
        <v>155000</v>
      </c>
      <c r="P589" s="4" t="s">
        <v>48</v>
      </c>
      <c r="Q589" s="4" t="s">
        <v>680</v>
      </c>
      <c r="R589" s="4" t="s">
        <v>698</v>
      </c>
      <c r="X589" s="4" t="s">
        <v>50</v>
      </c>
      <c r="Z589" s="4" t="s">
        <v>50</v>
      </c>
      <c r="AA589" s="4" t="s">
        <v>2419</v>
      </c>
      <c r="AD589" s="4" t="s">
        <v>676</v>
      </c>
      <c r="AG589" s="5"/>
      <c r="AH589" s="4" t="s">
        <v>2408</v>
      </c>
      <c r="AJ589" s="4" t="s">
        <v>38</v>
      </c>
      <c r="AK589" s="117">
        <f>IF(N589="NTD",1,VLOOKUP(X589,'8.匯率'!O:Q,2,FALSE))</f>
        <v>1</v>
      </c>
      <c r="AL589" s="204">
        <f t="shared" si="9"/>
        <v>155000</v>
      </c>
      <c r="AM589" s="117" t="str">
        <f>VLOOKUP(AJ589,'關係企業(人)'!A:C,3,FALSE)</f>
        <v>緯創資通股份有限公司</v>
      </c>
    </row>
    <row r="590" spans="1:39">
      <c r="A590" s="4" t="s">
        <v>47</v>
      </c>
      <c r="B590" s="4" t="s">
        <v>1930</v>
      </c>
      <c r="C590" s="4" t="s">
        <v>2403</v>
      </c>
      <c r="D590" s="4" t="s">
        <v>2416</v>
      </c>
      <c r="E590" s="5">
        <v>45714</v>
      </c>
      <c r="F590" s="5">
        <v>45735</v>
      </c>
      <c r="G590" s="4" t="s">
        <v>1450</v>
      </c>
      <c r="H590" s="4" t="s">
        <v>679</v>
      </c>
      <c r="I590" s="4" t="s">
        <v>2410</v>
      </c>
      <c r="J590" s="4" t="s">
        <v>1451</v>
      </c>
      <c r="K590" s="4" t="s">
        <v>2411</v>
      </c>
      <c r="L590" s="4" t="s">
        <v>2412</v>
      </c>
      <c r="M590" s="12">
        <v>150924</v>
      </c>
      <c r="N590" s="4" t="s">
        <v>48</v>
      </c>
      <c r="O590" s="12">
        <v>150924</v>
      </c>
      <c r="P590" s="4" t="s">
        <v>48</v>
      </c>
      <c r="Q590" s="4" t="s">
        <v>680</v>
      </c>
      <c r="R590" s="4" t="s">
        <v>698</v>
      </c>
      <c r="X590" s="4" t="s">
        <v>50</v>
      </c>
      <c r="Z590" s="4" t="s">
        <v>50</v>
      </c>
      <c r="AA590" s="4" t="s">
        <v>2419</v>
      </c>
      <c r="AD590" s="4" t="s">
        <v>676</v>
      </c>
      <c r="AG590" s="5"/>
      <c r="AH590" s="4" t="s">
        <v>2408</v>
      </c>
      <c r="AJ590" s="4" t="s">
        <v>38</v>
      </c>
      <c r="AK590" s="117">
        <f>IF(N590="NTD",1,VLOOKUP(X590,'8.匯率'!O:Q,2,FALSE))</f>
        <v>1</v>
      </c>
      <c r="AL590" s="204">
        <f t="shared" si="9"/>
        <v>150924</v>
      </c>
      <c r="AM590" s="117" t="str">
        <f>VLOOKUP(AJ590,'關係企業(人)'!A:C,3,FALSE)</f>
        <v>緯創資通股份有限公司</v>
      </c>
    </row>
    <row r="591" spans="1:39">
      <c r="A591" s="4" t="s">
        <v>47</v>
      </c>
      <c r="B591" s="4" t="s">
        <v>1931</v>
      </c>
      <c r="C591" s="4" t="s">
        <v>2403</v>
      </c>
      <c r="D591" s="4" t="s">
        <v>2416</v>
      </c>
      <c r="E591" s="5">
        <v>45714</v>
      </c>
      <c r="F591" s="5">
        <v>45735</v>
      </c>
      <c r="G591" s="4" t="s">
        <v>1452</v>
      </c>
      <c r="H591" s="4" t="s">
        <v>679</v>
      </c>
      <c r="I591" s="4" t="s">
        <v>2410</v>
      </c>
      <c r="J591" s="4" t="s">
        <v>1453</v>
      </c>
      <c r="K591" s="4" t="s">
        <v>2411</v>
      </c>
      <c r="L591" s="4" t="s">
        <v>2412</v>
      </c>
      <c r="M591" s="12">
        <v>138000</v>
      </c>
      <c r="N591" s="4" t="s">
        <v>48</v>
      </c>
      <c r="O591" s="12">
        <v>138000</v>
      </c>
      <c r="P591" s="4" t="s">
        <v>48</v>
      </c>
      <c r="Q591" s="4" t="s">
        <v>680</v>
      </c>
      <c r="R591" s="4" t="s">
        <v>698</v>
      </c>
      <c r="X591" s="4" t="s">
        <v>50</v>
      </c>
      <c r="Z591" s="4" t="s">
        <v>50</v>
      </c>
      <c r="AA591" s="4" t="s">
        <v>2419</v>
      </c>
      <c r="AD591" s="4" t="s">
        <v>676</v>
      </c>
      <c r="AG591" s="5"/>
      <c r="AH591" s="4" t="s">
        <v>2408</v>
      </c>
      <c r="AJ591" s="4" t="s">
        <v>38</v>
      </c>
      <c r="AK591" s="117">
        <f>IF(N591="NTD",1,VLOOKUP(X591,'8.匯率'!O:Q,2,FALSE))</f>
        <v>1</v>
      </c>
      <c r="AL591" s="204">
        <f t="shared" si="9"/>
        <v>138000</v>
      </c>
      <c r="AM591" s="117" t="str">
        <f>VLOOKUP(AJ591,'關係企業(人)'!A:C,3,FALSE)</f>
        <v>緯創資通股份有限公司</v>
      </c>
    </row>
    <row r="592" spans="1:39">
      <c r="A592" s="4" t="s">
        <v>47</v>
      </c>
      <c r="B592" s="4" t="s">
        <v>1932</v>
      </c>
      <c r="C592" s="4" t="s">
        <v>2403</v>
      </c>
      <c r="D592" s="4" t="s">
        <v>2416</v>
      </c>
      <c r="E592" s="5">
        <v>45714</v>
      </c>
      <c r="F592" s="5">
        <v>45735</v>
      </c>
      <c r="G592" s="4" t="s">
        <v>1454</v>
      </c>
      <c r="H592" s="4" t="s">
        <v>679</v>
      </c>
      <c r="I592" s="4" t="s">
        <v>2410</v>
      </c>
      <c r="J592" s="4" t="s">
        <v>1455</v>
      </c>
      <c r="K592" s="4" t="s">
        <v>2411</v>
      </c>
      <c r="L592" s="4" t="s">
        <v>2412</v>
      </c>
      <c r="M592" s="12">
        <v>165113</v>
      </c>
      <c r="N592" s="4" t="s">
        <v>48</v>
      </c>
      <c r="O592" s="12">
        <v>165113</v>
      </c>
      <c r="P592" s="4" t="s">
        <v>48</v>
      </c>
      <c r="Q592" s="4" t="s">
        <v>680</v>
      </c>
      <c r="R592" s="4" t="s">
        <v>698</v>
      </c>
      <c r="X592" s="4" t="s">
        <v>50</v>
      </c>
      <c r="Z592" s="4" t="s">
        <v>50</v>
      </c>
      <c r="AA592" s="4" t="s">
        <v>2419</v>
      </c>
      <c r="AD592" s="4" t="s">
        <v>676</v>
      </c>
      <c r="AG592" s="5"/>
      <c r="AH592" s="4" t="s">
        <v>2408</v>
      </c>
      <c r="AJ592" s="4" t="s">
        <v>38</v>
      </c>
      <c r="AK592" s="117">
        <f>IF(N592="NTD",1,VLOOKUP(X592,'8.匯率'!O:Q,2,FALSE))</f>
        <v>1</v>
      </c>
      <c r="AL592" s="204">
        <f t="shared" si="9"/>
        <v>165113</v>
      </c>
      <c r="AM592" s="117" t="str">
        <f>VLOOKUP(AJ592,'關係企業(人)'!A:C,3,FALSE)</f>
        <v>緯創資通股份有限公司</v>
      </c>
    </row>
    <row r="593" spans="1:39">
      <c r="A593" s="4" t="s">
        <v>47</v>
      </c>
      <c r="B593" s="4" t="s">
        <v>1933</v>
      </c>
      <c r="C593" s="4" t="s">
        <v>2403</v>
      </c>
      <c r="D593" s="4" t="s">
        <v>2416</v>
      </c>
      <c r="E593" s="5">
        <v>45714</v>
      </c>
      <c r="F593" s="5">
        <v>45735</v>
      </c>
      <c r="G593" s="4" t="s">
        <v>1456</v>
      </c>
      <c r="H593" s="4" t="s">
        <v>679</v>
      </c>
      <c r="I593" s="4" t="s">
        <v>2410</v>
      </c>
      <c r="J593" s="4" t="s">
        <v>1457</v>
      </c>
      <c r="K593" s="4" t="s">
        <v>2411</v>
      </c>
      <c r="L593" s="4" t="s">
        <v>2412</v>
      </c>
      <c r="M593" s="12">
        <v>155000</v>
      </c>
      <c r="N593" s="4" t="s">
        <v>48</v>
      </c>
      <c r="O593" s="12">
        <v>155000</v>
      </c>
      <c r="P593" s="4" t="s">
        <v>48</v>
      </c>
      <c r="Q593" s="4" t="s">
        <v>680</v>
      </c>
      <c r="R593" s="4" t="s">
        <v>698</v>
      </c>
      <c r="X593" s="4" t="s">
        <v>50</v>
      </c>
      <c r="Z593" s="4" t="s">
        <v>50</v>
      </c>
      <c r="AA593" s="4" t="s">
        <v>2419</v>
      </c>
      <c r="AD593" s="4" t="s">
        <v>676</v>
      </c>
      <c r="AG593" s="5"/>
      <c r="AH593" s="4" t="s">
        <v>2408</v>
      </c>
      <c r="AJ593" s="4" t="s">
        <v>38</v>
      </c>
      <c r="AK593" s="117">
        <f>IF(N593="NTD",1,VLOOKUP(X593,'8.匯率'!O:Q,2,FALSE))</f>
        <v>1</v>
      </c>
      <c r="AL593" s="204">
        <f t="shared" si="9"/>
        <v>155000</v>
      </c>
      <c r="AM593" s="117" t="str">
        <f>VLOOKUP(AJ593,'關係企業(人)'!A:C,3,FALSE)</f>
        <v>緯創資通股份有限公司</v>
      </c>
    </row>
    <row r="594" spans="1:39">
      <c r="A594" s="4" t="s">
        <v>47</v>
      </c>
      <c r="B594" s="4" t="s">
        <v>1934</v>
      </c>
      <c r="C594" s="4" t="s">
        <v>2403</v>
      </c>
      <c r="D594" s="4" t="s">
        <v>2416</v>
      </c>
      <c r="E594" s="5">
        <v>45714</v>
      </c>
      <c r="F594" s="5">
        <v>45735</v>
      </c>
      <c r="G594" s="4" t="s">
        <v>1458</v>
      </c>
      <c r="H594" s="4" t="s">
        <v>679</v>
      </c>
      <c r="I594" s="4" t="s">
        <v>2410</v>
      </c>
      <c r="J594" s="4" t="s">
        <v>1459</v>
      </c>
      <c r="K594" s="4" t="s">
        <v>2411</v>
      </c>
      <c r="L594" s="4" t="s">
        <v>2412</v>
      </c>
      <c r="M594" s="12">
        <v>149894</v>
      </c>
      <c r="N594" s="4" t="s">
        <v>48</v>
      </c>
      <c r="O594" s="12">
        <v>149894</v>
      </c>
      <c r="P594" s="4" t="s">
        <v>48</v>
      </c>
      <c r="Q594" s="4" t="s">
        <v>680</v>
      </c>
      <c r="R594" s="4" t="s">
        <v>698</v>
      </c>
      <c r="X594" s="4" t="s">
        <v>50</v>
      </c>
      <c r="Z594" s="4" t="s">
        <v>50</v>
      </c>
      <c r="AA594" s="4" t="s">
        <v>2419</v>
      </c>
      <c r="AD594" s="4" t="s">
        <v>676</v>
      </c>
      <c r="AG594" s="5"/>
      <c r="AH594" s="4" t="s">
        <v>2408</v>
      </c>
      <c r="AJ594" s="4" t="s">
        <v>38</v>
      </c>
      <c r="AK594" s="117">
        <f>IF(N594="NTD",1,VLOOKUP(X594,'8.匯率'!O:Q,2,FALSE))</f>
        <v>1</v>
      </c>
      <c r="AL594" s="204">
        <f t="shared" si="9"/>
        <v>149894</v>
      </c>
      <c r="AM594" s="117" t="str">
        <f>VLOOKUP(AJ594,'關係企業(人)'!A:C,3,FALSE)</f>
        <v>緯創資通股份有限公司</v>
      </c>
    </row>
    <row r="595" spans="1:39">
      <c r="A595" s="4" t="s">
        <v>47</v>
      </c>
      <c r="B595" s="4" t="s">
        <v>1935</v>
      </c>
      <c r="C595" s="4" t="s">
        <v>2403</v>
      </c>
      <c r="D595" s="4" t="s">
        <v>2416</v>
      </c>
      <c r="E595" s="5">
        <v>45714</v>
      </c>
      <c r="F595" s="5">
        <v>45735</v>
      </c>
      <c r="G595" s="4" t="s">
        <v>1460</v>
      </c>
      <c r="H595" s="4" t="s">
        <v>679</v>
      </c>
      <c r="I595" s="4" t="s">
        <v>2410</v>
      </c>
      <c r="J595" s="4" t="s">
        <v>1461</v>
      </c>
      <c r="K595" s="4" t="s">
        <v>2411</v>
      </c>
      <c r="L595" s="4" t="s">
        <v>2412</v>
      </c>
      <c r="M595" s="12">
        <v>135625</v>
      </c>
      <c r="N595" s="4" t="s">
        <v>48</v>
      </c>
      <c r="O595" s="12">
        <v>135625</v>
      </c>
      <c r="P595" s="4" t="s">
        <v>48</v>
      </c>
      <c r="Q595" s="4" t="s">
        <v>680</v>
      </c>
      <c r="R595" s="4" t="s">
        <v>698</v>
      </c>
      <c r="X595" s="4" t="s">
        <v>50</v>
      </c>
      <c r="Z595" s="4" t="s">
        <v>50</v>
      </c>
      <c r="AA595" s="4" t="s">
        <v>2419</v>
      </c>
      <c r="AD595" s="4" t="s">
        <v>676</v>
      </c>
      <c r="AG595" s="5"/>
      <c r="AH595" s="4" t="s">
        <v>2408</v>
      </c>
      <c r="AJ595" s="4" t="s">
        <v>38</v>
      </c>
      <c r="AK595" s="117">
        <f>IF(N595="NTD",1,VLOOKUP(X595,'8.匯率'!O:Q,2,FALSE))</f>
        <v>1</v>
      </c>
      <c r="AL595" s="204">
        <f t="shared" si="9"/>
        <v>135625</v>
      </c>
      <c r="AM595" s="117" t="str">
        <f>VLOOKUP(AJ595,'關係企業(人)'!A:C,3,FALSE)</f>
        <v>緯創資通股份有限公司</v>
      </c>
    </row>
    <row r="596" spans="1:39">
      <c r="A596" s="4" t="s">
        <v>47</v>
      </c>
      <c r="B596" s="4" t="s">
        <v>1936</v>
      </c>
      <c r="C596" s="4" t="s">
        <v>2403</v>
      </c>
      <c r="D596" s="4" t="s">
        <v>2416</v>
      </c>
      <c r="E596" s="5">
        <v>45714</v>
      </c>
      <c r="F596" s="5">
        <v>45741</v>
      </c>
      <c r="G596" s="4" t="s">
        <v>1260</v>
      </c>
      <c r="H596" s="4" t="s">
        <v>679</v>
      </c>
      <c r="I596" s="4" t="s">
        <v>2410</v>
      </c>
      <c r="J596" s="4" t="s">
        <v>1261</v>
      </c>
      <c r="K596" s="4" t="s">
        <v>2411</v>
      </c>
      <c r="L596" s="4" t="s">
        <v>2412</v>
      </c>
      <c r="M596" s="12">
        <v>98417</v>
      </c>
      <c r="N596" s="4" t="s">
        <v>48</v>
      </c>
      <c r="O596" s="12">
        <v>98417</v>
      </c>
      <c r="P596" s="4" t="s">
        <v>48</v>
      </c>
      <c r="Q596" s="4" t="s">
        <v>681</v>
      </c>
      <c r="R596" s="4" t="s">
        <v>54</v>
      </c>
      <c r="X596" s="4" t="s">
        <v>50</v>
      </c>
      <c r="Z596" s="4" t="s">
        <v>50</v>
      </c>
      <c r="AA596" s="4" t="s">
        <v>2419</v>
      </c>
      <c r="AD596" s="4" t="s">
        <v>676</v>
      </c>
      <c r="AG596" s="5"/>
      <c r="AH596" s="4" t="s">
        <v>2408</v>
      </c>
      <c r="AJ596" s="4" t="s">
        <v>38</v>
      </c>
      <c r="AK596" s="117">
        <f>IF(N596="NTD",1,VLOOKUP(X596,'8.匯率'!O:Q,2,FALSE))</f>
        <v>1</v>
      </c>
      <c r="AL596" s="204">
        <f t="shared" si="9"/>
        <v>98417</v>
      </c>
      <c r="AM596" s="117" t="str">
        <f>VLOOKUP(AJ596,'關係企業(人)'!A:C,3,FALSE)</f>
        <v>緯創資通股份有限公司</v>
      </c>
    </row>
    <row r="597" spans="1:39">
      <c r="A597" s="4" t="s">
        <v>47</v>
      </c>
      <c r="B597" s="4" t="s">
        <v>1937</v>
      </c>
      <c r="C597" s="4" t="s">
        <v>2403</v>
      </c>
      <c r="D597" s="4" t="s">
        <v>2416</v>
      </c>
      <c r="E597" s="5">
        <v>45714</v>
      </c>
      <c r="F597" s="5">
        <v>45741</v>
      </c>
      <c r="G597" s="4" t="s">
        <v>1262</v>
      </c>
      <c r="H597" s="4" t="s">
        <v>679</v>
      </c>
      <c r="I597" s="4" t="s">
        <v>2410</v>
      </c>
      <c r="J597" s="4" t="s">
        <v>1263</v>
      </c>
      <c r="K597" s="4" t="s">
        <v>2411</v>
      </c>
      <c r="L597" s="4" t="s">
        <v>2412</v>
      </c>
      <c r="M597" s="12">
        <v>90000</v>
      </c>
      <c r="N597" s="4" t="s">
        <v>48</v>
      </c>
      <c r="O597" s="12">
        <v>90000</v>
      </c>
      <c r="P597" s="4" t="s">
        <v>48</v>
      </c>
      <c r="Q597" s="4" t="s">
        <v>681</v>
      </c>
      <c r="R597" s="4" t="s">
        <v>54</v>
      </c>
      <c r="X597" s="4" t="s">
        <v>50</v>
      </c>
      <c r="Z597" s="4" t="s">
        <v>50</v>
      </c>
      <c r="AA597" s="4" t="s">
        <v>2419</v>
      </c>
      <c r="AD597" s="4" t="s">
        <v>676</v>
      </c>
      <c r="AG597" s="5"/>
      <c r="AH597" s="4" t="s">
        <v>2408</v>
      </c>
      <c r="AJ597" s="4" t="s">
        <v>38</v>
      </c>
      <c r="AK597" s="117">
        <f>IF(N597="NTD",1,VLOOKUP(X597,'8.匯率'!O:Q,2,FALSE))</f>
        <v>1</v>
      </c>
      <c r="AL597" s="204">
        <f t="shared" si="9"/>
        <v>90000</v>
      </c>
      <c r="AM597" s="117" t="str">
        <f>VLOOKUP(AJ597,'關係企業(人)'!A:C,3,FALSE)</f>
        <v>緯創資通股份有限公司</v>
      </c>
    </row>
    <row r="598" spans="1:39">
      <c r="A598" s="4" t="s">
        <v>47</v>
      </c>
      <c r="B598" s="4" t="s">
        <v>1938</v>
      </c>
      <c r="C598" s="4" t="s">
        <v>2403</v>
      </c>
      <c r="D598" s="4" t="s">
        <v>2416</v>
      </c>
      <c r="E598" s="5">
        <v>45714</v>
      </c>
      <c r="F598" s="5">
        <v>45741</v>
      </c>
      <c r="G598" s="4" t="s">
        <v>1266</v>
      </c>
      <c r="H598" s="4" t="s">
        <v>679</v>
      </c>
      <c r="I598" s="4" t="s">
        <v>2410</v>
      </c>
      <c r="J598" s="4" t="s">
        <v>1267</v>
      </c>
      <c r="K598" s="4" t="s">
        <v>2411</v>
      </c>
      <c r="L598" s="4" t="s">
        <v>2412</v>
      </c>
      <c r="M598" s="12">
        <v>90000</v>
      </c>
      <c r="N598" s="4" t="s">
        <v>48</v>
      </c>
      <c r="O598" s="12">
        <v>90000</v>
      </c>
      <c r="P598" s="4" t="s">
        <v>48</v>
      </c>
      <c r="Q598" s="4" t="s">
        <v>681</v>
      </c>
      <c r="R598" s="4" t="s">
        <v>54</v>
      </c>
      <c r="X598" s="4" t="s">
        <v>50</v>
      </c>
      <c r="Z598" s="4" t="s">
        <v>50</v>
      </c>
      <c r="AA598" s="4" t="s">
        <v>2419</v>
      </c>
      <c r="AD598" s="4" t="s">
        <v>676</v>
      </c>
      <c r="AG598" s="5"/>
      <c r="AH598" s="4" t="s">
        <v>2408</v>
      </c>
      <c r="AJ598" s="4" t="s">
        <v>38</v>
      </c>
      <c r="AK598" s="117">
        <f>IF(N598="NTD",1,VLOOKUP(X598,'8.匯率'!O:Q,2,FALSE))</f>
        <v>1</v>
      </c>
      <c r="AL598" s="204">
        <f t="shared" si="9"/>
        <v>90000</v>
      </c>
      <c r="AM598" s="117" t="str">
        <f>VLOOKUP(AJ598,'關係企業(人)'!A:C,3,FALSE)</f>
        <v>緯創資通股份有限公司</v>
      </c>
    </row>
    <row r="599" spans="1:39">
      <c r="A599" s="4" t="s">
        <v>47</v>
      </c>
      <c r="B599" s="4" t="s">
        <v>1939</v>
      </c>
      <c r="C599" s="4" t="s">
        <v>2403</v>
      </c>
      <c r="D599" s="4" t="s">
        <v>2416</v>
      </c>
      <c r="E599" s="5">
        <v>45714</v>
      </c>
      <c r="F599" s="5">
        <v>45741</v>
      </c>
      <c r="G599" s="4" t="s">
        <v>1300</v>
      </c>
      <c r="H599" s="4" t="s">
        <v>679</v>
      </c>
      <c r="I599" s="4" t="s">
        <v>2410</v>
      </c>
      <c r="J599" s="4" t="s">
        <v>1301</v>
      </c>
      <c r="K599" s="4" t="s">
        <v>2411</v>
      </c>
      <c r="L599" s="4" t="s">
        <v>2412</v>
      </c>
      <c r="M599" s="12">
        <v>110000</v>
      </c>
      <c r="N599" s="4" t="s">
        <v>48</v>
      </c>
      <c r="O599" s="12">
        <v>110000</v>
      </c>
      <c r="P599" s="4" t="s">
        <v>48</v>
      </c>
      <c r="Q599" s="4" t="s">
        <v>682</v>
      </c>
      <c r="R599" s="4" t="s">
        <v>53</v>
      </c>
      <c r="X599" s="4" t="s">
        <v>50</v>
      </c>
      <c r="Z599" s="4" t="s">
        <v>50</v>
      </c>
      <c r="AA599" s="4" t="s">
        <v>2419</v>
      </c>
      <c r="AD599" s="4" t="s">
        <v>676</v>
      </c>
      <c r="AG599" s="5"/>
      <c r="AH599" s="4" t="s">
        <v>2408</v>
      </c>
      <c r="AJ599" s="4" t="s">
        <v>38</v>
      </c>
      <c r="AK599" s="117">
        <f>IF(N599="NTD",1,VLOOKUP(X599,'8.匯率'!O:Q,2,FALSE))</f>
        <v>1</v>
      </c>
      <c r="AL599" s="204">
        <f t="shared" si="9"/>
        <v>110000</v>
      </c>
      <c r="AM599" s="117" t="str">
        <f>VLOOKUP(AJ599,'關係企業(人)'!A:C,3,FALSE)</f>
        <v>緯創資通股份有限公司</v>
      </c>
    </row>
    <row r="600" spans="1:39">
      <c r="A600" s="4" t="s">
        <v>47</v>
      </c>
      <c r="B600" s="4" t="s">
        <v>1940</v>
      </c>
      <c r="C600" s="4" t="s">
        <v>2403</v>
      </c>
      <c r="D600" s="4" t="s">
        <v>2416</v>
      </c>
      <c r="E600" s="5">
        <v>45714</v>
      </c>
      <c r="F600" s="5">
        <v>45741</v>
      </c>
      <c r="G600" s="4" t="s">
        <v>1268</v>
      </c>
      <c r="H600" s="4" t="s">
        <v>679</v>
      </c>
      <c r="I600" s="4" t="s">
        <v>2410</v>
      </c>
      <c r="J600" s="4" t="s">
        <v>1269</v>
      </c>
      <c r="K600" s="4" t="s">
        <v>2411</v>
      </c>
      <c r="L600" s="4" t="s">
        <v>2412</v>
      </c>
      <c r="M600" s="12">
        <v>110000</v>
      </c>
      <c r="N600" s="4" t="s">
        <v>48</v>
      </c>
      <c r="O600" s="12">
        <v>110000</v>
      </c>
      <c r="P600" s="4" t="s">
        <v>48</v>
      </c>
      <c r="Q600" s="4" t="s">
        <v>681</v>
      </c>
      <c r="R600" s="4" t="s">
        <v>54</v>
      </c>
      <c r="X600" s="4" t="s">
        <v>50</v>
      </c>
      <c r="Z600" s="4" t="s">
        <v>50</v>
      </c>
      <c r="AA600" s="4" t="s">
        <v>2419</v>
      </c>
      <c r="AD600" s="4" t="s">
        <v>676</v>
      </c>
      <c r="AG600" s="5"/>
      <c r="AH600" s="4" t="s">
        <v>2408</v>
      </c>
      <c r="AJ600" s="4" t="s">
        <v>38</v>
      </c>
      <c r="AK600" s="117">
        <f>IF(N600="NTD",1,VLOOKUP(X600,'8.匯率'!O:Q,2,FALSE))</f>
        <v>1</v>
      </c>
      <c r="AL600" s="204">
        <f t="shared" si="9"/>
        <v>110000</v>
      </c>
      <c r="AM600" s="117" t="str">
        <f>VLOOKUP(AJ600,'關係企業(人)'!A:C,3,FALSE)</f>
        <v>緯創資通股份有限公司</v>
      </c>
    </row>
    <row r="601" spans="1:39">
      <c r="A601" s="4" t="s">
        <v>47</v>
      </c>
      <c r="B601" s="4" t="s">
        <v>1941</v>
      </c>
      <c r="C601" s="4" t="s">
        <v>2403</v>
      </c>
      <c r="D601" s="4" t="s">
        <v>2416</v>
      </c>
      <c r="E601" s="5">
        <v>45714</v>
      </c>
      <c r="F601" s="5">
        <v>45741</v>
      </c>
      <c r="G601" s="4" t="s">
        <v>1270</v>
      </c>
      <c r="H601" s="4" t="s">
        <v>679</v>
      </c>
      <c r="I601" s="4" t="s">
        <v>2410</v>
      </c>
      <c r="J601" s="4" t="s">
        <v>1271</v>
      </c>
      <c r="K601" s="4" t="s">
        <v>2411</v>
      </c>
      <c r="L601" s="4" t="s">
        <v>2412</v>
      </c>
      <c r="M601" s="12">
        <v>85266</v>
      </c>
      <c r="N601" s="4" t="s">
        <v>48</v>
      </c>
      <c r="O601" s="12">
        <v>85266</v>
      </c>
      <c r="P601" s="4" t="s">
        <v>48</v>
      </c>
      <c r="Q601" s="4" t="s">
        <v>681</v>
      </c>
      <c r="R601" s="4" t="s">
        <v>54</v>
      </c>
      <c r="X601" s="4" t="s">
        <v>50</v>
      </c>
      <c r="Z601" s="4" t="s">
        <v>50</v>
      </c>
      <c r="AA601" s="4" t="s">
        <v>2419</v>
      </c>
      <c r="AD601" s="4" t="s">
        <v>676</v>
      </c>
      <c r="AG601" s="5"/>
      <c r="AH601" s="4" t="s">
        <v>2408</v>
      </c>
      <c r="AJ601" s="4" t="s">
        <v>38</v>
      </c>
      <c r="AK601" s="117">
        <f>IF(N601="NTD",1,VLOOKUP(X601,'8.匯率'!O:Q,2,FALSE))</f>
        <v>1</v>
      </c>
      <c r="AL601" s="204">
        <f t="shared" si="9"/>
        <v>85266</v>
      </c>
      <c r="AM601" s="117" t="str">
        <f>VLOOKUP(AJ601,'關係企業(人)'!A:C,3,FALSE)</f>
        <v>緯創資通股份有限公司</v>
      </c>
    </row>
    <row r="602" spans="1:39">
      <c r="A602" s="4" t="s">
        <v>47</v>
      </c>
      <c r="B602" s="4" t="s">
        <v>1942</v>
      </c>
      <c r="C602" s="4" t="s">
        <v>2403</v>
      </c>
      <c r="D602" s="4" t="s">
        <v>2416</v>
      </c>
      <c r="E602" s="5">
        <v>45714</v>
      </c>
      <c r="F602" s="5">
        <v>45741</v>
      </c>
      <c r="G602" s="4" t="s">
        <v>1272</v>
      </c>
      <c r="H602" s="4" t="s">
        <v>679</v>
      </c>
      <c r="I602" s="4" t="s">
        <v>2410</v>
      </c>
      <c r="J602" s="4" t="s">
        <v>1273</v>
      </c>
      <c r="K602" s="4" t="s">
        <v>2411</v>
      </c>
      <c r="L602" s="4" t="s">
        <v>2412</v>
      </c>
      <c r="M602" s="12">
        <v>138000</v>
      </c>
      <c r="N602" s="4" t="s">
        <v>48</v>
      </c>
      <c r="O602" s="12">
        <v>138000</v>
      </c>
      <c r="P602" s="4" t="s">
        <v>48</v>
      </c>
      <c r="Q602" s="4" t="s">
        <v>681</v>
      </c>
      <c r="R602" s="4" t="s">
        <v>54</v>
      </c>
      <c r="X602" s="4" t="s">
        <v>50</v>
      </c>
      <c r="Z602" s="4" t="s">
        <v>50</v>
      </c>
      <c r="AA602" s="4" t="s">
        <v>2419</v>
      </c>
      <c r="AD602" s="4" t="s">
        <v>676</v>
      </c>
      <c r="AG602" s="5"/>
      <c r="AH602" s="4" t="s">
        <v>2408</v>
      </c>
      <c r="AJ602" s="4" t="s">
        <v>38</v>
      </c>
      <c r="AK602" s="117">
        <f>IF(N602="NTD",1,VLOOKUP(X602,'8.匯率'!O:Q,2,FALSE))</f>
        <v>1</v>
      </c>
      <c r="AL602" s="204">
        <f t="shared" si="9"/>
        <v>138000</v>
      </c>
      <c r="AM602" s="117" t="str">
        <f>VLOOKUP(AJ602,'關係企業(人)'!A:C,3,FALSE)</f>
        <v>緯創資通股份有限公司</v>
      </c>
    </row>
    <row r="603" spans="1:39">
      <c r="A603" s="4" t="s">
        <v>47</v>
      </c>
      <c r="B603" s="4" t="s">
        <v>1943</v>
      </c>
      <c r="C603" s="4" t="s">
        <v>2403</v>
      </c>
      <c r="D603" s="4" t="s">
        <v>2416</v>
      </c>
      <c r="E603" s="5">
        <v>45714</v>
      </c>
      <c r="F603" s="5">
        <v>45741</v>
      </c>
      <c r="G603" s="4" t="s">
        <v>1274</v>
      </c>
      <c r="H603" s="4" t="s">
        <v>679</v>
      </c>
      <c r="I603" s="4" t="s">
        <v>2410</v>
      </c>
      <c r="J603" s="4" t="s">
        <v>1275</v>
      </c>
      <c r="K603" s="4" t="s">
        <v>2411</v>
      </c>
      <c r="L603" s="4" t="s">
        <v>2412</v>
      </c>
      <c r="M603" s="12">
        <v>134371</v>
      </c>
      <c r="N603" s="4" t="s">
        <v>48</v>
      </c>
      <c r="O603" s="12">
        <v>134371</v>
      </c>
      <c r="P603" s="4" t="s">
        <v>48</v>
      </c>
      <c r="Q603" s="4" t="s">
        <v>681</v>
      </c>
      <c r="R603" s="4" t="s">
        <v>54</v>
      </c>
      <c r="X603" s="4" t="s">
        <v>50</v>
      </c>
      <c r="Z603" s="4" t="s">
        <v>50</v>
      </c>
      <c r="AA603" s="4" t="s">
        <v>2419</v>
      </c>
      <c r="AD603" s="4" t="s">
        <v>676</v>
      </c>
      <c r="AG603" s="5"/>
      <c r="AH603" s="4" t="s">
        <v>2408</v>
      </c>
      <c r="AJ603" s="4" t="s">
        <v>38</v>
      </c>
      <c r="AK603" s="117">
        <f>IF(N603="NTD",1,VLOOKUP(X603,'8.匯率'!O:Q,2,FALSE))</f>
        <v>1</v>
      </c>
      <c r="AL603" s="204">
        <f t="shared" si="9"/>
        <v>134371</v>
      </c>
      <c r="AM603" s="117" t="str">
        <f>VLOOKUP(AJ603,'關係企業(人)'!A:C,3,FALSE)</f>
        <v>緯創資通股份有限公司</v>
      </c>
    </row>
    <row r="604" spans="1:39">
      <c r="A604" s="4" t="s">
        <v>47</v>
      </c>
      <c r="B604" s="4" t="s">
        <v>1944</v>
      </c>
      <c r="C604" s="4" t="s">
        <v>2403</v>
      </c>
      <c r="D604" s="4" t="s">
        <v>2416</v>
      </c>
      <c r="E604" s="5">
        <v>45714</v>
      </c>
      <c r="F604" s="5">
        <v>45741</v>
      </c>
      <c r="G604" s="4" t="s">
        <v>1276</v>
      </c>
      <c r="H604" s="4" t="s">
        <v>679</v>
      </c>
      <c r="I604" s="4" t="s">
        <v>2410</v>
      </c>
      <c r="J604" s="4" t="s">
        <v>1277</v>
      </c>
      <c r="K604" s="4" t="s">
        <v>2411</v>
      </c>
      <c r="L604" s="4" t="s">
        <v>2412</v>
      </c>
      <c r="M604" s="12">
        <v>107118</v>
      </c>
      <c r="N604" s="4" t="s">
        <v>48</v>
      </c>
      <c r="O604" s="12">
        <v>107118</v>
      </c>
      <c r="P604" s="4" t="s">
        <v>48</v>
      </c>
      <c r="Q604" s="4" t="s">
        <v>681</v>
      </c>
      <c r="R604" s="4" t="s">
        <v>54</v>
      </c>
      <c r="X604" s="4" t="s">
        <v>50</v>
      </c>
      <c r="Z604" s="4" t="s">
        <v>50</v>
      </c>
      <c r="AA604" s="4" t="s">
        <v>2419</v>
      </c>
      <c r="AD604" s="4" t="s">
        <v>676</v>
      </c>
      <c r="AG604" s="5"/>
      <c r="AH604" s="4" t="s">
        <v>2408</v>
      </c>
      <c r="AJ604" s="4" t="s">
        <v>38</v>
      </c>
      <c r="AK604" s="117">
        <f>IF(N604="NTD",1,VLOOKUP(X604,'8.匯率'!O:Q,2,FALSE))</f>
        <v>1</v>
      </c>
      <c r="AL604" s="204">
        <f t="shared" si="9"/>
        <v>107118</v>
      </c>
      <c r="AM604" s="117" t="str">
        <f>VLOOKUP(AJ604,'關係企業(人)'!A:C,3,FALSE)</f>
        <v>緯創資通股份有限公司</v>
      </c>
    </row>
    <row r="605" spans="1:39">
      <c r="A605" s="4" t="s">
        <v>47</v>
      </c>
      <c r="B605" s="4" t="s">
        <v>1945</v>
      </c>
      <c r="C605" s="4" t="s">
        <v>2403</v>
      </c>
      <c r="D605" s="4" t="s">
        <v>2416</v>
      </c>
      <c r="E605" s="5">
        <v>45714</v>
      </c>
      <c r="F605" s="5">
        <v>45741</v>
      </c>
      <c r="G605" s="4" t="s">
        <v>1278</v>
      </c>
      <c r="H605" s="4" t="s">
        <v>679</v>
      </c>
      <c r="I605" s="4" t="s">
        <v>2410</v>
      </c>
      <c r="J605" s="4" t="s">
        <v>1279</v>
      </c>
      <c r="K605" s="4" t="s">
        <v>2411</v>
      </c>
      <c r="L605" s="4" t="s">
        <v>2412</v>
      </c>
      <c r="M605" s="12">
        <v>104214</v>
      </c>
      <c r="N605" s="4" t="s">
        <v>48</v>
      </c>
      <c r="O605" s="12">
        <v>104214</v>
      </c>
      <c r="P605" s="4" t="s">
        <v>48</v>
      </c>
      <c r="Q605" s="4" t="s">
        <v>681</v>
      </c>
      <c r="R605" s="4" t="s">
        <v>54</v>
      </c>
      <c r="X605" s="4" t="s">
        <v>50</v>
      </c>
      <c r="Z605" s="4" t="s">
        <v>50</v>
      </c>
      <c r="AA605" s="4" t="s">
        <v>2419</v>
      </c>
      <c r="AD605" s="4" t="s">
        <v>676</v>
      </c>
      <c r="AG605" s="5"/>
      <c r="AH605" s="4" t="s">
        <v>2408</v>
      </c>
      <c r="AJ605" s="4" t="s">
        <v>38</v>
      </c>
      <c r="AK605" s="117">
        <f>IF(N605="NTD",1,VLOOKUP(X605,'8.匯率'!O:Q,2,FALSE))</f>
        <v>1</v>
      </c>
      <c r="AL605" s="204">
        <f t="shared" si="9"/>
        <v>104214</v>
      </c>
      <c r="AM605" s="117" t="str">
        <f>VLOOKUP(AJ605,'關係企業(人)'!A:C,3,FALSE)</f>
        <v>緯創資通股份有限公司</v>
      </c>
    </row>
    <row r="606" spans="1:39">
      <c r="A606" s="4" t="s">
        <v>47</v>
      </c>
      <c r="B606" s="4" t="s">
        <v>1946</v>
      </c>
      <c r="C606" s="4" t="s">
        <v>2403</v>
      </c>
      <c r="D606" s="4" t="s">
        <v>2416</v>
      </c>
      <c r="E606" s="5">
        <v>45714</v>
      </c>
      <c r="F606" s="5">
        <v>45741</v>
      </c>
      <c r="G606" s="4" t="s">
        <v>1280</v>
      </c>
      <c r="H606" s="4" t="s">
        <v>679</v>
      </c>
      <c r="I606" s="4" t="s">
        <v>2410</v>
      </c>
      <c r="J606" s="4" t="s">
        <v>1281</v>
      </c>
      <c r="K606" s="4" t="s">
        <v>2411</v>
      </c>
      <c r="L606" s="4" t="s">
        <v>2412</v>
      </c>
      <c r="M606" s="12">
        <v>110000</v>
      </c>
      <c r="N606" s="4" t="s">
        <v>48</v>
      </c>
      <c r="O606" s="12">
        <v>110000</v>
      </c>
      <c r="P606" s="4" t="s">
        <v>48</v>
      </c>
      <c r="Q606" s="4" t="s">
        <v>681</v>
      </c>
      <c r="R606" s="4" t="s">
        <v>54</v>
      </c>
      <c r="X606" s="4" t="s">
        <v>50</v>
      </c>
      <c r="Z606" s="4" t="s">
        <v>50</v>
      </c>
      <c r="AA606" s="4" t="s">
        <v>2419</v>
      </c>
      <c r="AD606" s="4" t="s">
        <v>676</v>
      </c>
      <c r="AG606" s="5"/>
      <c r="AH606" s="4" t="s">
        <v>2408</v>
      </c>
      <c r="AJ606" s="4" t="s">
        <v>38</v>
      </c>
      <c r="AK606" s="117">
        <f>IF(N606="NTD",1,VLOOKUP(X606,'8.匯率'!O:Q,2,FALSE))</f>
        <v>1</v>
      </c>
      <c r="AL606" s="204">
        <f t="shared" si="9"/>
        <v>110000</v>
      </c>
      <c r="AM606" s="117" t="str">
        <f>VLOOKUP(AJ606,'關係企業(人)'!A:C,3,FALSE)</f>
        <v>緯創資通股份有限公司</v>
      </c>
    </row>
    <row r="607" spans="1:39">
      <c r="A607" s="4" t="s">
        <v>47</v>
      </c>
      <c r="B607" s="4" t="s">
        <v>1947</v>
      </c>
      <c r="C607" s="4" t="s">
        <v>2403</v>
      </c>
      <c r="D607" s="4" t="s">
        <v>2416</v>
      </c>
      <c r="E607" s="5">
        <v>45714</v>
      </c>
      <c r="F607" s="5">
        <v>45741</v>
      </c>
      <c r="G607" s="4" t="s">
        <v>1282</v>
      </c>
      <c r="H607" s="4" t="s">
        <v>679</v>
      </c>
      <c r="I607" s="4" t="s">
        <v>2410</v>
      </c>
      <c r="J607" s="4" t="s">
        <v>1283</v>
      </c>
      <c r="K607" s="4" t="s">
        <v>2411</v>
      </c>
      <c r="L607" s="4" t="s">
        <v>2412</v>
      </c>
      <c r="M607" s="12">
        <v>138000</v>
      </c>
      <c r="N607" s="4" t="s">
        <v>48</v>
      </c>
      <c r="O607" s="12">
        <v>138000</v>
      </c>
      <c r="P607" s="4" t="s">
        <v>48</v>
      </c>
      <c r="Q607" s="4" t="s">
        <v>681</v>
      </c>
      <c r="R607" s="4" t="s">
        <v>54</v>
      </c>
      <c r="X607" s="4" t="s">
        <v>50</v>
      </c>
      <c r="Z607" s="4" t="s">
        <v>50</v>
      </c>
      <c r="AA607" s="4" t="s">
        <v>2419</v>
      </c>
      <c r="AD607" s="4" t="s">
        <v>676</v>
      </c>
      <c r="AG607" s="5"/>
      <c r="AH607" s="4" t="s">
        <v>2408</v>
      </c>
      <c r="AJ607" s="4" t="s">
        <v>38</v>
      </c>
      <c r="AK607" s="117">
        <f>IF(N607="NTD",1,VLOOKUP(X607,'8.匯率'!O:Q,2,FALSE))</f>
        <v>1</v>
      </c>
      <c r="AL607" s="204">
        <f t="shared" si="9"/>
        <v>138000</v>
      </c>
      <c r="AM607" s="117" t="str">
        <f>VLOOKUP(AJ607,'關係企業(人)'!A:C,3,FALSE)</f>
        <v>緯創資通股份有限公司</v>
      </c>
    </row>
    <row r="608" spans="1:39">
      <c r="A608" s="4" t="s">
        <v>47</v>
      </c>
      <c r="B608" s="4" t="s">
        <v>1948</v>
      </c>
      <c r="C608" s="4" t="s">
        <v>2403</v>
      </c>
      <c r="D608" s="4" t="s">
        <v>2416</v>
      </c>
      <c r="E608" s="5">
        <v>45714</v>
      </c>
      <c r="F608" s="5">
        <v>45741</v>
      </c>
      <c r="G608" s="4" t="s">
        <v>1284</v>
      </c>
      <c r="H608" s="4" t="s">
        <v>679</v>
      </c>
      <c r="I608" s="4" t="s">
        <v>2410</v>
      </c>
      <c r="J608" s="4" t="s">
        <v>1285</v>
      </c>
      <c r="K608" s="4" t="s">
        <v>2411</v>
      </c>
      <c r="L608" s="4" t="s">
        <v>2412</v>
      </c>
      <c r="M608" s="12">
        <v>90000</v>
      </c>
      <c r="N608" s="4" t="s">
        <v>48</v>
      </c>
      <c r="O608" s="12">
        <v>90000</v>
      </c>
      <c r="P608" s="4" t="s">
        <v>48</v>
      </c>
      <c r="Q608" s="4" t="s">
        <v>681</v>
      </c>
      <c r="R608" s="4" t="s">
        <v>54</v>
      </c>
      <c r="X608" s="4" t="s">
        <v>50</v>
      </c>
      <c r="Z608" s="4" t="s">
        <v>50</v>
      </c>
      <c r="AA608" s="4" t="s">
        <v>2419</v>
      </c>
      <c r="AD608" s="4" t="s">
        <v>676</v>
      </c>
      <c r="AG608" s="5"/>
      <c r="AH608" s="4" t="s">
        <v>2408</v>
      </c>
      <c r="AJ608" s="4" t="s">
        <v>38</v>
      </c>
      <c r="AK608" s="117">
        <f>IF(N608="NTD",1,VLOOKUP(X608,'8.匯率'!O:Q,2,FALSE))</f>
        <v>1</v>
      </c>
      <c r="AL608" s="204">
        <f t="shared" si="9"/>
        <v>90000</v>
      </c>
      <c r="AM608" s="117" t="str">
        <f>VLOOKUP(AJ608,'關係企業(人)'!A:C,3,FALSE)</f>
        <v>緯創資通股份有限公司</v>
      </c>
    </row>
    <row r="609" spans="1:39">
      <c r="A609" s="4" t="s">
        <v>47</v>
      </c>
      <c r="B609" s="4" t="s">
        <v>1949</v>
      </c>
      <c r="C609" s="4" t="s">
        <v>2403</v>
      </c>
      <c r="D609" s="4" t="s">
        <v>2416</v>
      </c>
      <c r="E609" s="5">
        <v>45714</v>
      </c>
      <c r="F609" s="5">
        <v>45741</v>
      </c>
      <c r="G609" s="4" t="s">
        <v>1286</v>
      </c>
      <c r="H609" s="4" t="s">
        <v>679</v>
      </c>
      <c r="I609" s="4" t="s">
        <v>2410</v>
      </c>
      <c r="J609" s="4" t="s">
        <v>1287</v>
      </c>
      <c r="K609" s="4" t="s">
        <v>2411</v>
      </c>
      <c r="L609" s="4" t="s">
        <v>2412</v>
      </c>
      <c r="M609" s="12">
        <v>138000</v>
      </c>
      <c r="N609" s="4" t="s">
        <v>48</v>
      </c>
      <c r="O609" s="12">
        <v>138000</v>
      </c>
      <c r="P609" s="4" t="s">
        <v>48</v>
      </c>
      <c r="Q609" s="4" t="s">
        <v>681</v>
      </c>
      <c r="R609" s="4" t="s">
        <v>54</v>
      </c>
      <c r="X609" s="4" t="s">
        <v>50</v>
      </c>
      <c r="Z609" s="4" t="s">
        <v>50</v>
      </c>
      <c r="AA609" s="4" t="s">
        <v>2419</v>
      </c>
      <c r="AD609" s="4" t="s">
        <v>676</v>
      </c>
      <c r="AG609" s="5"/>
      <c r="AH609" s="4" t="s">
        <v>2408</v>
      </c>
      <c r="AJ609" s="4" t="s">
        <v>38</v>
      </c>
      <c r="AK609" s="117">
        <f>IF(N609="NTD",1,VLOOKUP(X609,'8.匯率'!O:Q,2,FALSE))</f>
        <v>1</v>
      </c>
      <c r="AL609" s="204">
        <f t="shared" si="9"/>
        <v>138000</v>
      </c>
      <c r="AM609" s="117" t="str">
        <f>VLOOKUP(AJ609,'關係企業(人)'!A:C,3,FALSE)</f>
        <v>緯創資通股份有限公司</v>
      </c>
    </row>
    <row r="610" spans="1:39">
      <c r="A610" s="4" t="s">
        <v>47</v>
      </c>
      <c r="B610" s="4" t="s">
        <v>1950</v>
      </c>
      <c r="C610" s="4" t="s">
        <v>2403</v>
      </c>
      <c r="D610" s="4" t="s">
        <v>2416</v>
      </c>
      <c r="E610" s="5">
        <v>45714</v>
      </c>
      <c r="F610" s="5">
        <v>45741</v>
      </c>
      <c r="G610" s="4" t="s">
        <v>1288</v>
      </c>
      <c r="H610" s="4" t="s">
        <v>679</v>
      </c>
      <c r="I610" s="4" t="s">
        <v>2410</v>
      </c>
      <c r="J610" s="4" t="s">
        <v>1289</v>
      </c>
      <c r="K610" s="4" t="s">
        <v>2411</v>
      </c>
      <c r="L610" s="4" t="s">
        <v>2412</v>
      </c>
      <c r="M610" s="12">
        <v>149901</v>
      </c>
      <c r="N610" s="4" t="s">
        <v>48</v>
      </c>
      <c r="O610" s="12">
        <v>149901</v>
      </c>
      <c r="P610" s="4" t="s">
        <v>48</v>
      </c>
      <c r="Q610" s="4" t="s">
        <v>681</v>
      </c>
      <c r="R610" s="4" t="s">
        <v>54</v>
      </c>
      <c r="X610" s="4" t="s">
        <v>50</v>
      </c>
      <c r="Z610" s="4" t="s">
        <v>50</v>
      </c>
      <c r="AA610" s="4" t="s">
        <v>2419</v>
      </c>
      <c r="AD610" s="4" t="s">
        <v>676</v>
      </c>
      <c r="AG610" s="5"/>
      <c r="AH610" s="4" t="s">
        <v>2408</v>
      </c>
      <c r="AJ610" s="4" t="s">
        <v>38</v>
      </c>
      <c r="AK610" s="117">
        <f>IF(N610="NTD",1,VLOOKUP(X610,'8.匯率'!O:Q,2,FALSE))</f>
        <v>1</v>
      </c>
      <c r="AL610" s="204">
        <f t="shared" si="9"/>
        <v>149901</v>
      </c>
      <c r="AM610" s="117" t="str">
        <f>VLOOKUP(AJ610,'關係企業(人)'!A:C,3,FALSE)</f>
        <v>緯創資通股份有限公司</v>
      </c>
    </row>
    <row r="611" spans="1:39">
      <c r="A611" s="4" t="s">
        <v>47</v>
      </c>
      <c r="B611" s="4" t="s">
        <v>1951</v>
      </c>
      <c r="C611" s="4" t="s">
        <v>2403</v>
      </c>
      <c r="D611" s="4" t="s">
        <v>2416</v>
      </c>
      <c r="E611" s="5">
        <v>45714</v>
      </c>
      <c r="F611" s="5">
        <v>45741</v>
      </c>
      <c r="G611" s="4" t="s">
        <v>1290</v>
      </c>
      <c r="H611" s="4" t="s">
        <v>679</v>
      </c>
      <c r="I611" s="4" t="s">
        <v>2410</v>
      </c>
      <c r="J611" s="4" t="s">
        <v>1291</v>
      </c>
      <c r="K611" s="4" t="s">
        <v>2411</v>
      </c>
      <c r="L611" s="4" t="s">
        <v>2412</v>
      </c>
      <c r="M611" s="12">
        <v>110000</v>
      </c>
      <c r="N611" s="4" t="s">
        <v>48</v>
      </c>
      <c r="O611" s="12">
        <v>110000</v>
      </c>
      <c r="P611" s="4" t="s">
        <v>48</v>
      </c>
      <c r="Q611" s="4" t="s">
        <v>681</v>
      </c>
      <c r="R611" s="4" t="s">
        <v>54</v>
      </c>
      <c r="X611" s="4" t="s">
        <v>50</v>
      </c>
      <c r="Z611" s="4" t="s">
        <v>50</v>
      </c>
      <c r="AA611" s="4" t="s">
        <v>2419</v>
      </c>
      <c r="AD611" s="4" t="s">
        <v>676</v>
      </c>
      <c r="AG611" s="5"/>
      <c r="AH611" s="4" t="s">
        <v>2408</v>
      </c>
      <c r="AJ611" s="4" t="s">
        <v>38</v>
      </c>
      <c r="AK611" s="117">
        <f>IF(N611="NTD",1,VLOOKUP(X611,'8.匯率'!O:Q,2,FALSE))</f>
        <v>1</v>
      </c>
      <c r="AL611" s="204">
        <f t="shared" si="9"/>
        <v>110000</v>
      </c>
      <c r="AM611" s="117" t="str">
        <f>VLOOKUP(AJ611,'關係企業(人)'!A:C,3,FALSE)</f>
        <v>緯創資通股份有限公司</v>
      </c>
    </row>
    <row r="612" spans="1:39">
      <c r="A612" s="4" t="s">
        <v>47</v>
      </c>
      <c r="B612" s="4" t="s">
        <v>1952</v>
      </c>
      <c r="C612" s="4" t="s">
        <v>2403</v>
      </c>
      <c r="D612" s="4" t="s">
        <v>2416</v>
      </c>
      <c r="E612" s="5">
        <v>45714</v>
      </c>
      <c r="F612" s="5">
        <v>45741</v>
      </c>
      <c r="G612" s="4" t="s">
        <v>1292</v>
      </c>
      <c r="H612" s="4" t="s">
        <v>679</v>
      </c>
      <c r="I612" s="4" t="s">
        <v>2410</v>
      </c>
      <c r="J612" s="4" t="s">
        <v>1293</v>
      </c>
      <c r="K612" s="4" t="s">
        <v>2411</v>
      </c>
      <c r="L612" s="4" t="s">
        <v>2412</v>
      </c>
      <c r="M612" s="12">
        <v>130741</v>
      </c>
      <c r="N612" s="4" t="s">
        <v>48</v>
      </c>
      <c r="O612" s="12">
        <v>130741</v>
      </c>
      <c r="P612" s="4" t="s">
        <v>48</v>
      </c>
      <c r="Q612" s="4" t="s">
        <v>681</v>
      </c>
      <c r="R612" s="4" t="s">
        <v>54</v>
      </c>
      <c r="X612" s="4" t="s">
        <v>50</v>
      </c>
      <c r="Z612" s="4" t="s">
        <v>50</v>
      </c>
      <c r="AA612" s="4" t="s">
        <v>2419</v>
      </c>
      <c r="AD612" s="4" t="s">
        <v>676</v>
      </c>
      <c r="AG612" s="5"/>
      <c r="AH612" s="4" t="s">
        <v>2408</v>
      </c>
      <c r="AJ612" s="4" t="s">
        <v>38</v>
      </c>
      <c r="AK612" s="117">
        <f>IF(N612="NTD",1,VLOOKUP(X612,'8.匯率'!O:Q,2,FALSE))</f>
        <v>1</v>
      </c>
      <c r="AL612" s="204">
        <f t="shared" si="9"/>
        <v>130741</v>
      </c>
      <c r="AM612" s="117" t="str">
        <f>VLOOKUP(AJ612,'關係企業(人)'!A:C,3,FALSE)</f>
        <v>緯創資通股份有限公司</v>
      </c>
    </row>
    <row r="613" spans="1:39">
      <c r="A613" s="4" t="s">
        <v>47</v>
      </c>
      <c r="B613" s="4" t="s">
        <v>1953</v>
      </c>
      <c r="C613" s="4" t="s">
        <v>2403</v>
      </c>
      <c r="D613" s="4" t="s">
        <v>2416</v>
      </c>
      <c r="E613" s="5">
        <v>45714</v>
      </c>
      <c r="F613" s="5">
        <v>45741</v>
      </c>
      <c r="G613" s="4" t="s">
        <v>1294</v>
      </c>
      <c r="H613" s="4" t="s">
        <v>679</v>
      </c>
      <c r="I613" s="4" t="s">
        <v>2410</v>
      </c>
      <c r="J613" s="4" t="s">
        <v>1295</v>
      </c>
      <c r="K613" s="4" t="s">
        <v>2411</v>
      </c>
      <c r="L613" s="4" t="s">
        <v>2412</v>
      </c>
      <c r="M613" s="12">
        <v>123469</v>
      </c>
      <c r="N613" s="4" t="s">
        <v>48</v>
      </c>
      <c r="O613" s="12">
        <v>123469</v>
      </c>
      <c r="P613" s="4" t="s">
        <v>48</v>
      </c>
      <c r="Q613" s="4" t="s">
        <v>681</v>
      </c>
      <c r="R613" s="4" t="s">
        <v>54</v>
      </c>
      <c r="X613" s="4" t="s">
        <v>50</v>
      </c>
      <c r="Z613" s="4" t="s">
        <v>50</v>
      </c>
      <c r="AA613" s="4" t="s">
        <v>2419</v>
      </c>
      <c r="AD613" s="4" t="s">
        <v>676</v>
      </c>
      <c r="AG613" s="5"/>
      <c r="AH613" s="4" t="s">
        <v>2408</v>
      </c>
      <c r="AJ613" s="4" t="s">
        <v>38</v>
      </c>
      <c r="AK613" s="117">
        <f>IF(N613="NTD",1,VLOOKUP(X613,'8.匯率'!O:Q,2,FALSE))</f>
        <v>1</v>
      </c>
      <c r="AL613" s="204">
        <f t="shared" si="9"/>
        <v>123469</v>
      </c>
      <c r="AM613" s="117" t="str">
        <f>VLOOKUP(AJ613,'關係企業(人)'!A:C,3,FALSE)</f>
        <v>緯創資通股份有限公司</v>
      </c>
    </row>
    <row r="614" spans="1:39">
      <c r="A614" s="4" t="s">
        <v>47</v>
      </c>
      <c r="B614" s="4" t="s">
        <v>1954</v>
      </c>
      <c r="C614" s="4" t="s">
        <v>2403</v>
      </c>
      <c r="D614" s="4" t="s">
        <v>2416</v>
      </c>
      <c r="E614" s="5">
        <v>45714</v>
      </c>
      <c r="F614" s="5">
        <v>45741</v>
      </c>
      <c r="G614" s="4" t="s">
        <v>1296</v>
      </c>
      <c r="H614" s="4" t="s">
        <v>679</v>
      </c>
      <c r="I614" s="4" t="s">
        <v>2410</v>
      </c>
      <c r="J614" s="4" t="s">
        <v>1297</v>
      </c>
      <c r="K614" s="4" t="s">
        <v>2411</v>
      </c>
      <c r="L614" s="4" t="s">
        <v>2412</v>
      </c>
      <c r="M614" s="12">
        <v>138000</v>
      </c>
      <c r="N614" s="4" t="s">
        <v>48</v>
      </c>
      <c r="O614" s="12">
        <v>138000</v>
      </c>
      <c r="P614" s="4" t="s">
        <v>48</v>
      </c>
      <c r="Q614" s="4" t="s">
        <v>681</v>
      </c>
      <c r="R614" s="4" t="s">
        <v>54</v>
      </c>
      <c r="X614" s="4" t="s">
        <v>50</v>
      </c>
      <c r="Z614" s="4" t="s">
        <v>50</v>
      </c>
      <c r="AA614" s="4" t="s">
        <v>2419</v>
      </c>
      <c r="AD614" s="4" t="s">
        <v>676</v>
      </c>
      <c r="AG614" s="5"/>
      <c r="AH614" s="4" t="s">
        <v>2408</v>
      </c>
      <c r="AJ614" s="4" t="s">
        <v>38</v>
      </c>
      <c r="AK614" s="117">
        <f>IF(N614="NTD",1,VLOOKUP(X614,'8.匯率'!O:Q,2,FALSE))</f>
        <v>1</v>
      </c>
      <c r="AL614" s="204">
        <f t="shared" si="9"/>
        <v>138000</v>
      </c>
      <c r="AM614" s="117" t="str">
        <f>VLOOKUP(AJ614,'關係企業(人)'!A:C,3,FALSE)</f>
        <v>緯創資通股份有限公司</v>
      </c>
    </row>
    <row r="615" spans="1:39">
      <c r="A615" s="4" t="s">
        <v>47</v>
      </c>
      <c r="B615" s="4" t="s">
        <v>1955</v>
      </c>
      <c r="C615" s="4" t="s">
        <v>2403</v>
      </c>
      <c r="D615" s="4" t="s">
        <v>2416</v>
      </c>
      <c r="E615" s="5">
        <v>45714</v>
      </c>
      <c r="F615" s="5">
        <v>45741</v>
      </c>
      <c r="G615" s="4" t="s">
        <v>1298</v>
      </c>
      <c r="H615" s="4" t="s">
        <v>679</v>
      </c>
      <c r="I615" s="4" t="s">
        <v>2410</v>
      </c>
      <c r="J615" s="4" t="s">
        <v>1299</v>
      </c>
      <c r="K615" s="4" t="s">
        <v>2411</v>
      </c>
      <c r="L615" s="4" t="s">
        <v>2412</v>
      </c>
      <c r="M615" s="12">
        <v>138000</v>
      </c>
      <c r="N615" s="4" t="s">
        <v>48</v>
      </c>
      <c r="O615" s="12">
        <v>138000</v>
      </c>
      <c r="P615" s="4" t="s">
        <v>48</v>
      </c>
      <c r="Q615" s="4" t="s">
        <v>681</v>
      </c>
      <c r="R615" s="4" t="s">
        <v>54</v>
      </c>
      <c r="X615" s="4" t="s">
        <v>50</v>
      </c>
      <c r="Z615" s="4" t="s">
        <v>50</v>
      </c>
      <c r="AA615" s="4" t="s">
        <v>2419</v>
      </c>
      <c r="AD615" s="4" t="s">
        <v>676</v>
      </c>
      <c r="AG615" s="5"/>
      <c r="AH615" s="4" t="s">
        <v>2408</v>
      </c>
      <c r="AJ615" s="4" t="s">
        <v>38</v>
      </c>
      <c r="AK615" s="117">
        <f>IF(N615="NTD",1,VLOOKUP(X615,'8.匯率'!O:Q,2,FALSE))</f>
        <v>1</v>
      </c>
      <c r="AL615" s="204">
        <f t="shared" si="9"/>
        <v>138000</v>
      </c>
      <c r="AM615" s="117" t="str">
        <f>VLOOKUP(AJ615,'關係企業(人)'!A:C,3,FALSE)</f>
        <v>緯創資通股份有限公司</v>
      </c>
    </row>
    <row r="616" spans="1:39">
      <c r="A616" s="4" t="s">
        <v>47</v>
      </c>
      <c r="B616" s="4" t="s">
        <v>1874</v>
      </c>
      <c r="C616" s="4" t="s">
        <v>2403</v>
      </c>
      <c r="D616" s="4" t="s">
        <v>2416</v>
      </c>
      <c r="E616" s="5">
        <v>45744</v>
      </c>
      <c r="F616" s="5">
        <v>45744</v>
      </c>
      <c r="G616" s="4" t="s">
        <v>2271</v>
      </c>
      <c r="H616" s="4" t="s">
        <v>679</v>
      </c>
      <c r="I616" s="4" t="s">
        <v>2410</v>
      </c>
      <c r="J616" s="4" t="s">
        <v>1875</v>
      </c>
      <c r="K616" s="4" t="s">
        <v>2406</v>
      </c>
      <c r="L616" s="4" t="s">
        <v>2407</v>
      </c>
      <c r="M616" s="12">
        <v>-145762</v>
      </c>
      <c r="N616" s="4" t="s">
        <v>48</v>
      </c>
      <c r="O616" s="12">
        <v>-145762</v>
      </c>
      <c r="P616" s="4" t="s">
        <v>48</v>
      </c>
      <c r="Q616" s="4" t="s">
        <v>680</v>
      </c>
      <c r="R616" s="4" t="s">
        <v>698</v>
      </c>
      <c r="X616" s="4" t="s">
        <v>50</v>
      </c>
      <c r="Z616" s="4" t="s">
        <v>50</v>
      </c>
      <c r="AA616" s="4" t="s">
        <v>2419</v>
      </c>
      <c r="AD616" s="4" t="s">
        <v>676</v>
      </c>
      <c r="AG616" s="5"/>
      <c r="AH616" s="4" t="s">
        <v>2408</v>
      </c>
      <c r="AJ616" s="4" t="s">
        <v>38</v>
      </c>
      <c r="AK616" s="117">
        <f>IF(N616="NTD",1,VLOOKUP(X616,'8.匯率'!O:Q,2,FALSE))</f>
        <v>1</v>
      </c>
      <c r="AL616" s="204">
        <f t="shared" si="9"/>
        <v>-145762</v>
      </c>
      <c r="AM616" s="117" t="str">
        <f>VLOOKUP(AJ616,'關係企業(人)'!A:C,3,FALSE)</f>
        <v>緯創資通股份有限公司</v>
      </c>
    </row>
    <row r="617" spans="1:39">
      <c r="A617" s="4" t="s">
        <v>47</v>
      </c>
      <c r="B617" s="4" t="s">
        <v>1876</v>
      </c>
      <c r="C617" s="4" t="s">
        <v>2403</v>
      </c>
      <c r="D617" s="4" t="s">
        <v>2416</v>
      </c>
      <c r="E617" s="5">
        <v>45744</v>
      </c>
      <c r="F617" s="5">
        <v>45744</v>
      </c>
      <c r="G617" s="4" t="s">
        <v>2272</v>
      </c>
      <c r="H617" s="4" t="s">
        <v>679</v>
      </c>
      <c r="I617" s="4" t="s">
        <v>2410</v>
      </c>
      <c r="J617" s="4" t="s">
        <v>1877</v>
      </c>
      <c r="K617" s="4" t="s">
        <v>2406</v>
      </c>
      <c r="L617" s="4" t="s">
        <v>2407</v>
      </c>
      <c r="M617" s="12">
        <v>-155000</v>
      </c>
      <c r="N617" s="4" t="s">
        <v>48</v>
      </c>
      <c r="O617" s="12">
        <v>-155000</v>
      </c>
      <c r="P617" s="4" t="s">
        <v>48</v>
      </c>
      <c r="Q617" s="4" t="s">
        <v>680</v>
      </c>
      <c r="R617" s="4" t="s">
        <v>698</v>
      </c>
      <c r="X617" s="4" t="s">
        <v>50</v>
      </c>
      <c r="Z617" s="4" t="s">
        <v>50</v>
      </c>
      <c r="AA617" s="4" t="s">
        <v>2419</v>
      </c>
      <c r="AD617" s="4" t="s">
        <v>676</v>
      </c>
      <c r="AG617" s="5"/>
      <c r="AH617" s="4" t="s">
        <v>2408</v>
      </c>
      <c r="AJ617" s="4" t="s">
        <v>38</v>
      </c>
      <c r="AK617" s="117">
        <f>IF(N617="NTD",1,VLOOKUP(X617,'8.匯率'!O:Q,2,FALSE))</f>
        <v>1</v>
      </c>
      <c r="AL617" s="204">
        <f t="shared" si="9"/>
        <v>-155000</v>
      </c>
      <c r="AM617" s="117" t="str">
        <f>VLOOKUP(AJ617,'關係企業(人)'!A:C,3,FALSE)</f>
        <v>緯創資通股份有限公司</v>
      </c>
    </row>
    <row r="618" spans="1:39">
      <c r="A618" s="4" t="s">
        <v>47</v>
      </c>
      <c r="B618" s="4" t="s">
        <v>1878</v>
      </c>
      <c r="C618" s="4" t="s">
        <v>2403</v>
      </c>
      <c r="D618" s="4" t="s">
        <v>2416</v>
      </c>
      <c r="E618" s="5">
        <v>45744</v>
      </c>
      <c r="F618" s="5">
        <v>45744</v>
      </c>
      <c r="G618" s="4" t="s">
        <v>2273</v>
      </c>
      <c r="H618" s="4" t="s">
        <v>679</v>
      </c>
      <c r="I618" s="4" t="s">
        <v>2410</v>
      </c>
      <c r="J618" s="4" t="s">
        <v>1879</v>
      </c>
      <c r="K618" s="4" t="s">
        <v>2406</v>
      </c>
      <c r="L618" s="4" t="s">
        <v>2407</v>
      </c>
      <c r="M618" s="12">
        <v>-138000</v>
      </c>
      <c r="N618" s="4" t="s">
        <v>48</v>
      </c>
      <c r="O618" s="12">
        <v>-138000</v>
      </c>
      <c r="P618" s="4" t="s">
        <v>48</v>
      </c>
      <c r="Q618" s="4" t="s">
        <v>680</v>
      </c>
      <c r="R618" s="4" t="s">
        <v>698</v>
      </c>
      <c r="X618" s="4" t="s">
        <v>50</v>
      </c>
      <c r="Z618" s="4" t="s">
        <v>50</v>
      </c>
      <c r="AA618" s="4" t="s">
        <v>2419</v>
      </c>
      <c r="AD618" s="4" t="s">
        <v>676</v>
      </c>
      <c r="AG618" s="5"/>
      <c r="AH618" s="4" t="s">
        <v>2408</v>
      </c>
      <c r="AJ618" s="4" t="s">
        <v>38</v>
      </c>
      <c r="AK618" s="117">
        <f>IF(N618="NTD",1,VLOOKUP(X618,'8.匯率'!O:Q,2,FALSE))</f>
        <v>1</v>
      </c>
      <c r="AL618" s="204">
        <f t="shared" si="9"/>
        <v>-138000</v>
      </c>
      <c r="AM618" s="117" t="str">
        <f>VLOOKUP(AJ618,'關係企業(人)'!A:C,3,FALSE)</f>
        <v>緯創資通股份有限公司</v>
      </c>
    </row>
    <row r="619" spans="1:39">
      <c r="A619" s="4" t="s">
        <v>47</v>
      </c>
      <c r="B619" s="4" t="s">
        <v>1880</v>
      </c>
      <c r="C619" s="4" t="s">
        <v>2403</v>
      </c>
      <c r="D619" s="4" t="s">
        <v>2416</v>
      </c>
      <c r="E619" s="5">
        <v>45744</v>
      </c>
      <c r="F619" s="5">
        <v>45744</v>
      </c>
      <c r="G619" s="4" t="s">
        <v>2274</v>
      </c>
      <c r="H619" s="4" t="s">
        <v>679</v>
      </c>
      <c r="I619" s="4" t="s">
        <v>2410</v>
      </c>
      <c r="J619" s="4" t="s">
        <v>1881</v>
      </c>
      <c r="K619" s="4" t="s">
        <v>2406</v>
      </c>
      <c r="L619" s="4" t="s">
        <v>2407</v>
      </c>
      <c r="M619" s="12">
        <v>-140923</v>
      </c>
      <c r="N619" s="4" t="s">
        <v>48</v>
      </c>
      <c r="O619" s="12">
        <v>-140923</v>
      </c>
      <c r="P619" s="4" t="s">
        <v>48</v>
      </c>
      <c r="Q619" s="4" t="s">
        <v>680</v>
      </c>
      <c r="R619" s="4" t="s">
        <v>698</v>
      </c>
      <c r="X619" s="4" t="s">
        <v>50</v>
      </c>
      <c r="Z619" s="4" t="s">
        <v>50</v>
      </c>
      <c r="AA619" s="4" t="s">
        <v>2419</v>
      </c>
      <c r="AD619" s="4" t="s">
        <v>676</v>
      </c>
      <c r="AG619" s="5"/>
      <c r="AH619" s="4" t="s">
        <v>2408</v>
      </c>
      <c r="AJ619" s="4" t="s">
        <v>38</v>
      </c>
      <c r="AK619" s="117">
        <f>IF(N619="NTD",1,VLOOKUP(X619,'8.匯率'!O:Q,2,FALSE))</f>
        <v>1</v>
      </c>
      <c r="AL619" s="204">
        <f t="shared" si="9"/>
        <v>-140923</v>
      </c>
      <c r="AM619" s="117" t="str">
        <f>VLOOKUP(AJ619,'關係企業(人)'!A:C,3,FALSE)</f>
        <v>緯創資通股份有限公司</v>
      </c>
    </row>
    <row r="620" spans="1:39">
      <c r="A620" s="4" t="s">
        <v>47</v>
      </c>
      <c r="B620" s="4" t="s">
        <v>1882</v>
      </c>
      <c r="C620" s="4" t="s">
        <v>2403</v>
      </c>
      <c r="D620" s="4" t="s">
        <v>2416</v>
      </c>
      <c r="E620" s="5">
        <v>45744</v>
      </c>
      <c r="F620" s="5">
        <v>45744</v>
      </c>
      <c r="G620" s="4" t="s">
        <v>2275</v>
      </c>
      <c r="H620" s="4" t="s">
        <v>679</v>
      </c>
      <c r="I620" s="4" t="s">
        <v>2410</v>
      </c>
      <c r="J620" s="4" t="s">
        <v>1883</v>
      </c>
      <c r="K620" s="4" t="s">
        <v>2406</v>
      </c>
      <c r="L620" s="4" t="s">
        <v>2407</v>
      </c>
      <c r="M620" s="12">
        <v>-155000</v>
      </c>
      <c r="N620" s="4" t="s">
        <v>48</v>
      </c>
      <c r="O620" s="12">
        <v>-155000</v>
      </c>
      <c r="P620" s="4" t="s">
        <v>48</v>
      </c>
      <c r="Q620" s="4" t="s">
        <v>680</v>
      </c>
      <c r="R620" s="4" t="s">
        <v>698</v>
      </c>
      <c r="X620" s="4" t="s">
        <v>50</v>
      </c>
      <c r="Z620" s="4" t="s">
        <v>50</v>
      </c>
      <c r="AA620" s="4" t="s">
        <v>2419</v>
      </c>
      <c r="AD620" s="4" t="s">
        <v>676</v>
      </c>
      <c r="AG620" s="5"/>
      <c r="AH620" s="4" t="s">
        <v>2408</v>
      </c>
      <c r="AJ620" s="4" t="s">
        <v>38</v>
      </c>
      <c r="AK620" s="117">
        <f>IF(N620="NTD",1,VLOOKUP(X620,'8.匯率'!O:Q,2,FALSE))</f>
        <v>1</v>
      </c>
      <c r="AL620" s="204">
        <f t="shared" si="9"/>
        <v>-155000</v>
      </c>
      <c r="AM620" s="117" t="str">
        <f>VLOOKUP(AJ620,'關係企業(人)'!A:C,3,FALSE)</f>
        <v>緯創資通股份有限公司</v>
      </c>
    </row>
    <row r="621" spans="1:39">
      <c r="A621" s="4" t="s">
        <v>47</v>
      </c>
      <c r="B621" s="4" t="s">
        <v>1884</v>
      </c>
      <c r="C621" s="4" t="s">
        <v>2403</v>
      </c>
      <c r="D621" s="4" t="s">
        <v>2416</v>
      </c>
      <c r="E621" s="5">
        <v>45744</v>
      </c>
      <c r="F621" s="5">
        <v>45744</v>
      </c>
      <c r="G621" s="4" t="s">
        <v>2276</v>
      </c>
      <c r="H621" s="4" t="s">
        <v>679</v>
      </c>
      <c r="I621" s="4" t="s">
        <v>2410</v>
      </c>
      <c r="J621" s="4" t="s">
        <v>1885</v>
      </c>
      <c r="K621" s="4" t="s">
        <v>2406</v>
      </c>
      <c r="L621" s="4" t="s">
        <v>2407</v>
      </c>
      <c r="M621" s="12">
        <v>-174814</v>
      </c>
      <c r="N621" s="4" t="s">
        <v>48</v>
      </c>
      <c r="O621" s="12">
        <v>-174814</v>
      </c>
      <c r="P621" s="4" t="s">
        <v>48</v>
      </c>
      <c r="Q621" s="4" t="s">
        <v>680</v>
      </c>
      <c r="R621" s="4" t="s">
        <v>698</v>
      </c>
      <c r="X621" s="4" t="s">
        <v>50</v>
      </c>
      <c r="Z621" s="4" t="s">
        <v>50</v>
      </c>
      <c r="AA621" s="4" t="s">
        <v>2419</v>
      </c>
      <c r="AD621" s="4" t="s">
        <v>676</v>
      </c>
      <c r="AG621" s="5"/>
      <c r="AH621" s="4" t="s">
        <v>2408</v>
      </c>
      <c r="AJ621" s="4" t="s">
        <v>38</v>
      </c>
      <c r="AK621" s="117">
        <f>IF(N621="NTD",1,VLOOKUP(X621,'8.匯率'!O:Q,2,FALSE))</f>
        <v>1</v>
      </c>
      <c r="AL621" s="204">
        <f t="shared" si="9"/>
        <v>-174814</v>
      </c>
      <c r="AM621" s="117" t="str">
        <f>VLOOKUP(AJ621,'關係企業(人)'!A:C,3,FALSE)</f>
        <v>緯創資通股份有限公司</v>
      </c>
    </row>
    <row r="622" spans="1:39">
      <c r="A622" s="4" t="s">
        <v>47</v>
      </c>
      <c r="B622" s="4" t="s">
        <v>1886</v>
      </c>
      <c r="C622" s="4" t="s">
        <v>2403</v>
      </c>
      <c r="D622" s="4" t="s">
        <v>2416</v>
      </c>
      <c r="E622" s="5">
        <v>45744</v>
      </c>
      <c r="F622" s="5">
        <v>45744</v>
      </c>
      <c r="G622" s="4" t="s">
        <v>2277</v>
      </c>
      <c r="H622" s="4" t="s">
        <v>679</v>
      </c>
      <c r="I622" s="4" t="s">
        <v>2410</v>
      </c>
      <c r="J622" s="4" t="s">
        <v>1887</v>
      </c>
      <c r="K622" s="4" t="s">
        <v>2406</v>
      </c>
      <c r="L622" s="4" t="s">
        <v>2407</v>
      </c>
      <c r="M622" s="12">
        <v>-140260</v>
      </c>
      <c r="N622" s="4" t="s">
        <v>48</v>
      </c>
      <c r="O622" s="12">
        <v>-140260</v>
      </c>
      <c r="P622" s="4" t="s">
        <v>48</v>
      </c>
      <c r="Q622" s="4" t="s">
        <v>680</v>
      </c>
      <c r="R622" s="4" t="s">
        <v>698</v>
      </c>
      <c r="X622" s="4" t="s">
        <v>50</v>
      </c>
      <c r="Z622" s="4" t="s">
        <v>50</v>
      </c>
      <c r="AA622" s="4" t="s">
        <v>2419</v>
      </c>
      <c r="AD622" s="4" t="s">
        <v>676</v>
      </c>
      <c r="AG622" s="5"/>
      <c r="AH622" s="4" t="s">
        <v>2408</v>
      </c>
      <c r="AJ622" s="4" t="s">
        <v>38</v>
      </c>
      <c r="AK622" s="117">
        <f>IF(N622="NTD",1,VLOOKUP(X622,'8.匯率'!O:Q,2,FALSE))</f>
        <v>1</v>
      </c>
      <c r="AL622" s="204">
        <f t="shared" si="9"/>
        <v>-140260</v>
      </c>
      <c r="AM622" s="117" t="str">
        <f>VLOOKUP(AJ622,'關係企業(人)'!A:C,3,FALSE)</f>
        <v>緯創資通股份有限公司</v>
      </c>
    </row>
    <row r="623" spans="1:39">
      <c r="A623" s="4" t="s">
        <v>47</v>
      </c>
      <c r="B623" s="4" t="s">
        <v>1690</v>
      </c>
      <c r="C623" s="4" t="s">
        <v>2403</v>
      </c>
      <c r="D623" s="4" t="s">
        <v>2416</v>
      </c>
      <c r="E623" s="5">
        <v>45744</v>
      </c>
      <c r="F623" s="5">
        <v>45744</v>
      </c>
      <c r="G623" s="4" t="s">
        <v>2282</v>
      </c>
      <c r="H623" s="4" t="s">
        <v>679</v>
      </c>
      <c r="I623" s="4" t="s">
        <v>2410</v>
      </c>
      <c r="J623" s="4" t="s">
        <v>1691</v>
      </c>
      <c r="K623" s="4" t="s">
        <v>2406</v>
      </c>
      <c r="L623" s="4" t="s">
        <v>2407</v>
      </c>
      <c r="M623" s="12">
        <v>-94303</v>
      </c>
      <c r="N623" s="4" t="s">
        <v>48</v>
      </c>
      <c r="O623" s="12">
        <v>-94303</v>
      </c>
      <c r="P623" s="4" t="s">
        <v>48</v>
      </c>
      <c r="Q623" s="4" t="s">
        <v>681</v>
      </c>
      <c r="R623" s="4" t="s">
        <v>54</v>
      </c>
      <c r="X623" s="4" t="s">
        <v>50</v>
      </c>
      <c r="Z623" s="4" t="s">
        <v>50</v>
      </c>
      <c r="AA623" s="4" t="s">
        <v>2419</v>
      </c>
      <c r="AD623" s="4" t="s">
        <v>676</v>
      </c>
      <c r="AG623" s="5"/>
      <c r="AH623" s="4" t="s">
        <v>2408</v>
      </c>
      <c r="AJ623" s="4" t="s">
        <v>38</v>
      </c>
      <c r="AK623" s="117">
        <f>IF(N623="NTD",1,VLOOKUP(X623,'8.匯率'!O:Q,2,FALSE))</f>
        <v>1</v>
      </c>
      <c r="AL623" s="204">
        <f t="shared" si="9"/>
        <v>-94303</v>
      </c>
      <c r="AM623" s="117" t="str">
        <f>VLOOKUP(AJ623,'關係企業(人)'!A:C,3,FALSE)</f>
        <v>緯創資通股份有限公司</v>
      </c>
    </row>
    <row r="624" spans="1:39">
      <c r="A624" s="4" t="s">
        <v>47</v>
      </c>
      <c r="B624" s="4" t="s">
        <v>1692</v>
      </c>
      <c r="C624" s="4" t="s">
        <v>2403</v>
      </c>
      <c r="D624" s="4" t="s">
        <v>2416</v>
      </c>
      <c r="E624" s="5">
        <v>45744</v>
      </c>
      <c r="F624" s="5">
        <v>45744</v>
      </c>
      <c r="G624" s="4" t="s">
        <v>2242</v>
      </c>
      <c r="H624" s="4" t="s">
        <v>679</v>
      </c>
      <c r="I624" s="4" t="s">
        <v>2410</v>
      </c>
      <c r="J624" s="4" t="s">
        <v>1693</v>
      </c>
      <c r="K624" s="4" t="s">
        <v>2406</v>
      </c>
      <c r="L624" s="4" t="s">
        <v>2407</v>
      </c>
      <c r="M624" s="12">
        <v>-136344</v>
      </c>
      <c r="N624" s="4" t="s">
        <v>48</v>
      </c>
      <c r="O624" s="12">
        <v>-136344</v>
      </c>
      <c r="P624" s="4" t="s">
        <v>48</v>
      </c>
      <c r="Q624" s="4" t="s">
        <v>681</v>
      </c>
      <c r="R624" s="4" t="s">
        <v>54</v>
      </c>
      <c r="X624" s="4" t="s">
        <v>50</v>
      </c>
      <c r="Z624" s="4" t="s">
        <v>50</v>
      </c>
      <c r="AA624" s="4" t="s">
        <v>2419</v>
      </c>
      <c r="AD624" s="4" t="s">
        <v>676</v>
      </c>
      <c r="AG624" s="5"/>
      <c r="AH624" s="4" t="s">
        <v>2408</v>
      </c>
      <c r="AJ624" s="4" t="s">
        <v>38</v>
      </c>
      <c r="AK624" s="117">
        <f>IF(N624="NTD",1,VLOOKUP(X624,'8.匯率'!O:Q,2,FALSE))</f>
        <v>1</v>
      </c>
      <c r="AL624" s="204">
        <f t="shared" si="9"/>
        <v>-136344</v>
      </c>
      <c r="AM624" s="117" t="str">
        <f>VLOOKUP(AJ624,'關係企業(人)'!A:C,3,FALSE)</f>
        <v>緯創資通股份有限公司</v>
      </c>
    </row>
    <row r="625" spans="1:39">
      <c r="A625" s="4" t="s">
        <v>47</v>
      </c>
      <c r="B625" s="4" t="s">
        <v>1694</v>
      </c>
      <c r="C625" s="4" t="s">
        <v>2403</v>
      </c>
      <c r="D625" s="4" t="s">
        <v>2416</v>
      </c>
      <c r="E625" s="5">
        <v>45744</v>
      </c>
      <c r="F625" s="5">
        <v>45744</v>
      </c>
      <c r="G625" s="4" t="s">
        <v>2283</v>
      </c>
      <c r="H625" s="4" t="s">
        <v>679</v>
      </c>
      <c r="I625" s="4" t="s">
        <v>2410</v>
      </c>
      <c r="J625" s="4" t="s">
        <v>1695</v>
      </c>
      <c r="K625" s="4" t="s">
        <v>2406</v>
      </c>
      <c r="L625" s="4" t="s">
        <v>2407</v>
      </c>
      <c r="M625" s="12">
        <v>-90000</v>
      </c>
      <c r="N625" s="4" t="s">
        <v>48</v>
      </c>
      <c r="O625" s="12">
        <v>-90000</v>
      </c>
      <c r="P625" s="4" t="s">
        <v>48</v>
      </c>
      <c r="Q625" s="4" t="s">
        <v>681</v>
      </c>
      <c r="R625" s="4" t="s">
        <v>54</v>
      </c>
      <c r="X625" s="4" t="s">
        <v>50</v>
      </c>
      <c r="Z625" s="4" t="s">
        <v>50</v>
      </c>
      <c r="AA625" s="4" t="s">
        <v>2419</v>
      </c>
      <c r="AD625" s="4" t="s">
        <v>676</v>
      </c>
      <c r="AG625" s="5"/>
      <c r="AH625" s="4" t="s">
        <v>2408</v>
      </c>
      <c r="AJ625" s="4" t="s">
        <v>38</v>
      </c>
      <c r="AK625" s="117">
        <f>IF(N625="NTD",1,VLOOKUP(X625,'8.匯率'!O:Q,2,FALSE))</f>
        <v>1</v>
      </c>
      <c r="AL625" s="204">
        <f t="shared" si="9"/>
        <v>-90000</v>
      </c>
      <c r="AM625" s="117" t="str">
        <f>VLOOKUP(AJ625,'關係企業(人)'!A:C,3,FALSE)</f>
        <v>緯創資通股份有限公司</v>
      </c>
    </row>
    <row r="626" spans="1:39">
      <c r="A626" s="4" t="s">
        <v>47</v>
      </c>
      <c r="B626" s="4" t="s">
        <v>1734</v>
      </c>
      <c r="C626" s="4" t="s">
        <v>2403</v>
      </c>
      <c r="D626" s="4" t="s">
        <v>2416</v>
      </c>
      <c r="E626" s="5">
        <v>45744</v>
      </c>
      <c r="F626" s="5">
        <v>45744</v>
      </c>
      <c r="G626" s="4" t="s">
        <v>2243</v>
      </c>
      <c r="H626" s="4" t="s">
        <v>679</v>
      </c>
      <c r="I626" s="4" t="s">
        <v>2410</v>
      </c>
      <c r="J626" s="4" t="s">
        <v>1735</v>
      </c>
      <c r="K626" s="4" t="s">
        <v>2406</v>
      </c>
      <c r="L626" s="4" t="s">
        <v>2407</v>
      </c>
      <c r="M626" s="12">
        <v>-65702</v>
      </c>
      <c r="N626" s="4" t="s">
        <v>48</v>
      </c>
      <c r="O626" s="12">
        <v>-65702</v>
      </c>
      <c r="P626" s="4" t="s">
        <v>48</v>
      </c>
      <c r="Q626" s="4" t="s">
        <v>682</v>
      </c>
      <c r="R626" s="4" t="s">
        <v>53</v>
      </c>
      <c r="X626" s="4" t="s">
        <v>50</v>
      </c>
      <c r="Z626" s="4" t="s">
        <v>50</v>
      </c>
      <c r="AA626" s="4" t="s">
        <v>2419</v>
      </c>
      <c r="AD626" s="4" t="s">
        <v>676</v>
      </c>
      <c r="AG626" s="5"/>
      <c r="AH626" s="4" t="s">
        <v>2408</v>
      </c>
      <c r="AJ626" s="4" t="s">
        <v>38</v>
      </c>
      <c r="AK626" s="117">
        <f>IF(N626="NTD",1,VLOOKUP(X626,'8.匯率'!O:Q,2,FALSE))</f>
        <v>1</v>
      </c>
      <c r="AL626" s="204">
        <f t="shared" si="9"/>
        <v>-65702</v>
      </c>
      <c r="AM626" s="117" t="str">
        <f>VLOOKUP(AJ626,'關係企業(人)'!A:C,3,FALSE)</f>
        <v>緯創資通股份有限公司</v>
      </c>
    </row>
    <row r="627" spans="1:39">
      <c r="A627" s="4" t="s">
        <v>47</v>
      </c>
      <c r="B627" s="4" t="s">
        <v>1736</v>
      </c>
      <c r="C627" s="4" t="s">
        <v>2403</v>
      </c>
      <c r="D627" s="4" t="s">
        <v>2416</v>
      </c>
      <c r="E627" s="5">
        <v>45744</v>
      </c>
      <c r="F627" s="5">
        <v>45744</v>
      </c>
      <c r="G627" s="4" t="s">
        <v>2244</v>
      </c>
      <c r="H627" s="4" t="s">
        <v>679</v>
      </c>
      <c r="I627" s="4" t="s">
        <v>2410</v>
      </c>
      <c r="J627" s="4" t="s">
        <v>1737</v>
      </c>
      <c r="K627" s="4" t="s">
        <v>2406</v>
      </c>
      <c r="L627" s="4" t="s">
        <v>2407</v>
      </c>
      <c r="M627" s="12">
        <v>-138000</v>
      </c>
      <c r="N627" s="4" t="s">
        <v>48</v>
      </c>
      <c r="O627" s="12">
        <v>-138000</v>
      </c>
      <c r="P627" s="4" t="s">
        <v>48</v>
      </c>
      <c r="Q627" s="4" t="s">
        <v>682</v>
      </c>
      <c r="R627" s="4" t="s">
        <v>53</v>
      </c>
      <c r="X627" s="4" t="s">
        <v>50</v>
      </c>
      <c r="Z627" s="4" t="s">
        <v>50</v>
      </c>
      <c r="AA627" s="4" t="s">
        <v>2419</v>
      </c>
      <c r="AD627" s="4" t="s">
        <v>676</v>
      </c>
      <c r="AG627" s="5"/>
      <c r="AH627" s="4" t="s">
        <v>2408</v>
      </c>
      <c r="AJ627" s="4" t="s">
        <v>38</v>
      </c>
      <c r="AK627" s="117">
        <f>IF(N627="NTD",1,VLOOKUP(X627,'8.匯率'!O:Q,2,FALSE))</f>
        <v>1</v>
      </c>
      <c r="AL627" s="204">
        <f t="shared" si="9"/>
        <v>-138000</v>
      </c>
      <c r="AM627" s="117" t="str">
        <f>VLOOKUP(AJ627,'關係企業(人)'!A:C,3,FALSE)</f>
        <v>緯創資通股份有限公司</v>
      </c>
    </row>
    <row r="628" spans="1:39">
      <c r="A628" s="4" t="s">
        <v>47</v>
      </c>
      <c r="B628" s="4" t="s">
        <v>1738</v>
      </c>
      <c r="C628" s="4" t="s">
        <v>2403</v>
      </c>
      <c r="D628" s="4" t="s">
        <v>2416</v>
      </c>
      <c r="E628" s="5">
        <v>45744</v>
      </c>
      <c r="F628" s="5">
        <v>45744</v>
      </c>
      <c r="G628" s="4" t="s">
        <v>2245</v>
      </c>
      <c r="H628" s="4" t="s">
        <v>679</v>
      </c>
      <c r="I628" s="4" t="s">
        <v>2410</v>
      </c>
      <c r="J628" s="4" t="s">
        <v>1739</v>
      </c>
      <c r="K628" s="4" t="s">
        <v>2406</v>
      </c>
      <c r="L628" s="4" t="s">
        <v>2407</v>
      </c>
      <c r="M628" s="12">
        <v>-130617</v>
      </c>
      <c r="N628" s="4" t="s">
        <v>48</v>
      </c>
      <c r="O628" s="12">
        <v>-130617</v>
      </c>
      <c r="P628" s="4" t="s">
        <v>48</v>
      </c>
      <c r="Q628" s="4" t="s">
        <v>682</v>
      </c>
      <c r="R628" s="4" t="s">
        <v>53</v>
      </c>
      <c r="X628" s="4" t="s">
        <v>50</v>
      </c>
      <c r="Z628" s="4" t="s">
        <v>50</v>
      </c>
      <c r="AA628" s="4" t="s">
        <v>2419</v>
      </c>
      <c r="AD628" s="4" t="s">
        <v>676</v>
      </c>
      <c r="AG628" s="5"/>
      <c r="AH628" s="4" t="s">
        <v>2408</v>
      </c>
      <c r="AJ628" s="4" t="s">
        <v>38</v>
      </c>
      <c r="AK628" s="117">
        <f>IF(N628="NTD",1,VLOOKUP(X628,'8.匯率'!O:Q,2,FALSE))</f>
        <v>1</v>
      </c>
      <c r="AL628" s="204">
        <f t="shared" si="9"/>
        <v>-130617</v>
      </c>
      <c r="AM628" s="117" t="str">
        <f>VLOOKUP(AJ628,'關係企業(人)'!A:C,3,FALSE)</f>
        <v>緯創資通股份有限公司</v>
      </c>
    </row>
    <row r="629" spans="1:39">
      <c r="A629" s="4" t="s">
        <v>47</v>
      </c>
      <c r="B629" s="4" t="s">
        <v>1740</v>
      </c>
      <c r="C629" s="4" t="s">
        <v>2403</v>
      </c>
      <c r="D629" s="4" t="s">
        <v>2416</v>
      </c>
      <c r="E629" s="5">
        <v>45744</v>
      </c>
      <c r="F629" s="5">
        <v>45744</v>
      </c>
      <c r="G629" s="4" t="s">
        <v>2246</v>
      </c>
      <c r="H629" s="4" t="s">
        <v>679</v>
      </c>
      <c r="I629" s="4" t="s">
        <v>2410</v>
      </c>
      <c r="J629" s="4" t="s">
        <v>1741</v>
      </c>
      <c r="K629" s="4" t="s">
        <v>2406</v>
      </c>
      <c r="L629" s="4" t="s">
        <v>2407</v>
      </c>
      <c r="M629" s="12">
        <v>-99528</v>
      </c>
      <c r="N629" s="4" t="s">
        <v>48</v>
      </c>
      <c r="O629" s="12">
        <v>-99528</v>
      </c>
      <c r="P629" s="4" t="s">
        <v>48</v>
      </c>
      <c r="Q629" s="4" t="s">
        <v>682</v>
      </c>
      <c r="R629" s="4" t="s">
        <v>53</v>
      </c>
      <c r="X629" s="4" t="s">
        <v>50</v>
      </c>
      <c r="Z629" s="4" t="s">
        <v>50</v>
      </c>
      <c r="AA629" s="4" t="s">
        <v>2419</v>
      </c>
      <c r="AD629" s="4" t="s">
        <v>676</v>
      </c>
      <c r="AG629" s="5"/>
      <c r="AH629" s="4" t="s">
        <v>2408</v>
      </c>
      <c r="AJ629" s="4" t="s">
        <v>38</v>
      </c>
      <c r="AK629" s="117">
        <f>IF(N629="NTD",1,VLOOKUP(X629,'8.匯率'!O:Q,2,FALSE))</f>
        <v>1</v>
      </c>
      <c r="AL629" s="204">
        <f t="shared" si="9"/>
        <v>-99528</v>
      </c>
      <c r="AM629" s="117" t="str">
        <f>VLOOKUP(AJ629,'關係企業(人)'!A:C,3,FALSE)</f>
        <v>緯創資通股份有限公司</v>
      </c>
    </row>
    <row r="630" spans="1:39">
      <c r="A630" s="4" t="s">
        <v>47</v>
      </c>
      <c r="B630" s="4" t="s">
        <v>1742</v>
      </c>
      <c r="C630" s="4" t="s">
        <v>2403</v>
      </c>
      <c r="D630" s="4" t="s">
        <v>2416</v>
      </c>
      <c r="E630" s="5">
        <v>45744</v>
      </c>
      <c r="F630" s="5">
        <v>45744</v>
      </c>
      <c r="G630" s="4" t="s">
        <v>2247</v>
      </c>
      <c r="H630" s="4" t="s">
        <v>679</v>
      </c>
      <c r="I630" s="4" t="s">
        <v>2410</v>
      </c>
      <c r="J630" s="4" t="s">
        <v>1743</v>
      </c>
      <c r="K630" s="4" t="s">
        <v>2406</v>
      </c>
      <c r="L630" s="4" t="s">
        <v>2407</v>
      </c>
      <c r="M630" s="12">
        <v>-124862</v>
      </c>
      <c r="N630" s="4" t="s">
        <v>48</v>
      </c>
      <c r="O630" s="12">
        <v>-124862</v>
      </c>
      <c r="P630" s="4" t="s">
        <v>48</v>
      </c>
      <c r="Q630" s="4" t="s">
        <v>682</v>
      </c>
      <c r="R630" s="4" t="s">
        <v>53</v>
      </c>
      <c r="X630" s="4" t="s">
        <v>50</v>
      </c>
      <c r="Z630" s="4" t="s">
        <v>50</v>
      </c>
      <c r="AA630" s="4" t="s">
        <v>2419</v>
      </c>
      <c r="AD630" s="4" t="s">
        <v>676</v>
      </c>
      <c r="AG630" s="5"/>
      <c r="AH630" s="4" t="s">
        <v>2408</v>
      </c>
      <c r="AJ630" s="4" t="s">
        <v>38</v>
      </c>
      <c r="AK630" s="117">
        <f>IF(N630="NTD",1,VLOOKUP(X630,'8.匯率'!O:Q,2,FALSE))</f>
        <v>1</v>
      </c>
      <c r="AL630" s="204">
        <f t="shared" si="9"/>
        <v>-124862</v>
      </c>
      <c r="AM630" s="117" t="str">
        <f>VLOOKUP(AJ630,'關係企業(人)'!A:C,3,FALSE)</f>
        <v>緯創資通股份有限公司</v>
      </c>
    </row>
    <row r="631" spans="1:39">
      <c r="A631" s="4" t="s">
        <v>47</v>
      </c>
      <c r="B631" s="4" t="s">
        <v>1744</v>
      </c>
      <c r="C631" s="4" t="s">
        <v>2403</v>
      </c>
      <c r="D631" s="4" t="s">
        <v>2416</v>
      </c>
      <c r="E631" s="5">
        <v>45744</v>
      </c>
      <c r="F631" s="5">
        <v>45744</v>
      </c>
      <c r="G631" s="4" t="s">
        <v>2248</v>
      </c>
      <c r="H631" s="4" t="s">
        <v>679</v>
      </c>
      <c r="I631" s="4" t="s">
        <v>2410</v>
      </c>
      <c r="J631" s="4" t="s">
        <v>1745</v>
      </c>
      <c r="K631" s="4" t="s">
        <v>2406</v>
      </c>
      <c r="L631" s="4" t="s">
        <v>2407</v>
      </c>
      <c r="M631" s="12">
        <v>-138000</v>
      </c>
      <c r="N631" s="4" t="s">
        <v>48</v>
      </c>
      <c r="O631" s="12">
        <v>-138000</v>
      </c>
      <c r="P631" s="4" t="s">
        <v>48</v>
      </c>
      <c r="Q631" s="4" t="s">
        <v>682</v>
      </c>
      <c r="R631" s="4" t="s">
        <v>53</v>
      </c>
      <c r="X631" s="4" t="s">
        <v>50</v>
      </c>
      <c r="Z631" s="4" t="s">
        <v>50</v>
      </c>
      <c r="AA631" s="4" t="s">
        <v>2419</v>
      </c>
      <c r="AD631" s="4" t="s">
        <v>676</v>
      </c>
      <c r="AG631" s="5"/>
      <c r="AH631" s="4" t="s">
        <v>2408</v>
      </c>
      <c r="AJ631" s="4" t="s">
        <v>38</v>
      </c>
      <c r="AK631" s="117">
        <f>IF(N631="NTD",1,VLOOKUP(X631,'8.匯率'!O:Q,2,FALSE))</f>
        <v>1</v>
      </c>
      <c r="AL631" s="204">
        <f t="shared" si="9"/>
        <v>-138000</v>
      </c>
      <c r="AM631" s="117" t="str">
        <f>VLOOKUP(AJ631,'關係企業(人)'!A:C,3,FALSE)</f>
        <v>緯創資通股份有限公司</v>
      </c>
    </row>
    <row r="632" spans="1:39">
      <c r="A632" s="4" t="s">
        <v>47</v>
      </c>
      <c r="B632" s="4" t="s">
        <v>1746</v>
      </c>
      <c r="C632" s="4" t="s">
        <v>2403</v>
      </c>
      <c r="D632" s="4" t="s">
        <v>2416</v>
      </c>
      <c r="E632" s="5">
        <v>45744</v>
      </c>
      <c r="F632" s="5">
        <v>45744</v>
      </c>
      <c r="G632" s="4" t="s">
        <v>2249</v>
      </c>
      <c r="H632" s="4" t="s">
        <v>679</v>
      </c>
      <c r="I632" s="4" t="s">
        <v>2410</v>
      </c>
      <c r="J632" s="4" t="s">
        <v>1747</v>
      </c>
      <c r="K632" s="4" t="s">
        <v>2406</v>
      </c>
      <c r="L632" s="4" t="s">
        <v>2407</v>
      </c>
      <c r="M632" s="12">
        <v>-100000</v>
      </c>
      <c r="N632" s="4" t="s">
        <v>48</v>
      </c>
      <c r="O632" s="12">
        <v>-100000</v>
      </c>
      <c r="P632" s="4" t="s">
        <v>48</v>
      </c>
      <c r="Q632" s="4" t="s">
        <v>682</v>
      </c>
      <c r="R632" s="4" t="s">
        <v>53</v>
      </c>
      <c r="X632" s="4" t="s">
        <v>50</v>
      </c>
      <c r="Z632" s="4" t="s">
        <v>50</v>
      </c>
      <c r="AA632" s="4" t="s">
        <v>2419</v>
      </c>
      <c r="AD632" s="4" t="s">
        <v>676</v>
      </c>
      <c r="AG632" s="5"/>
      <c r="AH632" s="4" t="s">
        <v>2408</v>
      </c>
      <c r="AJ632" s="4" t="s">
        <v>38</v>
      </c>
      <c r="AK632" s="117">
        <f>IF(N632="NTD",1,VLOOKUP(X632,'8.匯率'!O:Q,2,FALSE))</f>
        <v>1</v>
      </c>
      <c r="AL632" s="204">
        <f t="shared" si="9"/>
        <v>-100000</v>
      </c>
      <c r="AM632" s="117" t="str">
        <f>VLOOKUP(AJ632,'關係企業(人)'!A:C,3,FALSE)</f>
        <v>緯創資通股份有限公司</v>
      </c>
    </row>
    <row r="633" spans="1:39">
      <c r="A633" s="4" t="s">
        <v>47</v>
      </c>
      <c r="B633" s="4" t="s">
        <v>1748</v>
      </c>
      <c r="C633" s="4" t="s">
        <v>2403</v>
      </c>
      <c r="D633" s="4" t="s">
        <v>2416</v>
      </c>
      <c r="E633" s="5">
        <v>45744</v>
      </c>
      <c r="F633" s="5">
        <v>45744</v>
      </c>
      <c r="G633" s="4" t="s">
        <v>2250</v>
      </c>
      <c r="H633" s="4" t="s">
        <v>679</v>
      </c>
      <c r="I633" s="4" t="s">
        <v>2410</v>
      </c>
      <c r="J633" s="4" t="s">
        <v>1749</v>
      </c>
      <c r="K633" s="4" t="s">
        <v>2406</v>
      </c>
      <c r="L633" s="4" t="s">
        <v>2407</v>
      </c>
      <c r="M633" s="12">
        <v>-68090</v>
      </c>
      <c r="N633" s="4" t="s">
        <v>48</v>
      </c>
      <c r="O633" s="12">
        <v>-68090</v>
      </c>
      <c r="P633" s="4" t="s">
        <v>48</v>
      </c>
      <c r="Q633" s="4" t="s">
        <v>682</v>
      </c>
      <c r="R633" s="4" t="s">
        <v>53</v>
      </c>
      <c r="X633" s="4" t="s">
        <v>50</v>
      </c>
      <c r="Z633" s="4" t="s">
        <v>50</v>
      </c>
      <c r="AA633" s="4" t="s">
        <v>2419</v>
      </c>
      <c r="AD633" s="4" t="s">
        <v>676</v>
      </c>
      <c r="AG633" s="5"/>
      <c r="AH633" s="4" t="s">
        <v>2408</v>
      </c>
      <c r="AJ633" s="4" t="s">
        <v>38</v>
      </c>
      <c r="AK633" s="117">
        <f>IF(N633="NTD",1,VLOOKUP(X633,'8.匯率'!O:Q,2,FALSE))</f>
        <v>1</v>
      </c>
      <c r="AL633" s="204">
        <f t="shared" si="9"/>
        <v>-68090</v>
      </c>
      <c r="AM633" s="117" t="str">
        <f>VLOOKUP(AJ633,'關係企業(人)'!A:C,3,FALSE)</f>
        <v>緯創資通股份有限公司</v>
      </c>
    </row>
    <row r="634" spans="1:39">
      <c r="A634" s="4" t="s">
        <v>47</v>
      </c>
      <c r="B634" s="4" t="s">
        <v>1750</v>
      </c>
      <c r="C634" s="4" t="s">
        <v>2403</v>
      </c>
      <c r="D634" s="4" t="s">
        <v>2416</v>
      </c>
      <c r="E634" s="5">
        <v>45744</v>
      </c>
      <c r="F634" s="5">
        <v>45744</v>
      </c>
      <c r="G634" s="4" t="s">
        <v>2251</v>
      </c>
      <c r="H634" s="4" t="s">
        <v>679</v>
      </c>
      <c r="I634" s="4" t="s">
        <v>2410</v>
      </c>
      <c r="J634" s="4" t="s">
        <v>1751</v>
      </c>
      <c r="K634" s="4" t="s">
        <v>2406</v>
      </c>
      <c r="L634" s="4" t="s">
        <v>2407</v>
      </c>
      <c r="M634" s="12">
        <v>-138000</v>
      </c>
      <c r="N634" s="4" t="s">
        <v>48</v>
      </c>
      <c r="O634" s="12">
        <v>-138000</v>
      </c>
      <c r="P634" s="4" t="s">
        <v>48</v>
      </c>
      <c r="Q634" s="4" t="s">
        <v>682</v>
      </c>
      <c r="R634" s="4" t="s">
        <v>53</v>
      </c>
      <c r="X634" s="4" t="s">
        <v>50</v>
      </c>
      <c r="Z634" s="4" t="s">
        <v>50</v>
      </c>
      <c r="AA634" s="4" t="s">
        <v>2419</v>
      </c>
      <c r="AD634" s="4" t="s">
        <v>676</v>
      </c>
      <c r="AG634" s="5"/>
      <c r="AH634" s="4" t="s">
        <v>2408</v>
      </c>
      <c r="AJ634" s="4" t="s">
        <v>38</v>
      </c>
      <c r="AK634" s="117">
        <f>IF(N634="NTD",1,VLOOKUP(X634,'8.匯率'!O:Q,2,FALSE))</f>
        <v>1</v>
      </c>
      <c r="AL634" s="204">
        <f t="shared" si="9"/>
        <v>-138000</v>
      </c>
      <c r="AM634" s="117" t="str">
        <f>VLOOKUP(AJ634,'關係企業(人)'!A:C,3,FALSE)</f>
        <v>緯創資通股份有限公司</v>
      </c>
    </row>
    <row r="635" spans="1:39">
      <c r="A635" s="4" t="s">
        <v>47</v>
      </c>
      <c r="B635" s="4" t="s">
        <v>1752</v>
      </c>
      <c r="C635" s="4" t="s">
        <v>2403</v>
      </c>
      <c r="D635" s="4" t="s">
        <v>2416</v>
      </c>
      <c r="E635" s="5">
        <v>45744</v>
      </c>
      <c r="F635" s="5">
        <v>45744</v>
      </c>
      <c r="G635" s="4" t="s">
        <v>2252</v>
      </c>
      <c r="H635" s="4" t="s">
        <v>679</v>
      </c>
      <c r="I635" s="4" t="s">
        <v>2410</v>
      </c>
      <c r="J635" s="4" t="s">
        <v>1753</v>
      </c>
      <c r="K635" s="4" t="s">
        <v>2406</v>
      </c>
      <c r="L635" s="4" t="s">
        <v>2407</v>
      </c>
      <c r="M635" s="12">
        <v>-155000</v>
      </c>
      <c r="N635" s="4" t="s">
        <v>48</v>
      </c>
      <c r="O635" s="12">
        <v>-155000</v>
      </c>
      <c r="P635" s="4" t="s">
        <v>48</v>
      </c>
      <c r="Q635" s="4" t="s">
        <v>682</v>
      </c>
      <c r="R635" s="4" t="s">
        <v>53</v>
      </c>
      <c r="X635" s="4" t="s">
        <v>50</v>
      </c>
      <c r="Z635" s="4" t="s">
        <v>50</v>
      </c>
      <c r="AA635" s="4" t="s">
        <v>2419</v>
      </c>
      <c r="AD635" s="4" t="s">
        <v>676</v>
      </c>
      <c r="AG635" s="5"/>
      <c r="AH635" s="4" t="s">
        <v>2408</v>
      </c>
      <c r="AJ635" s="4" t="s">
        <v>38</v>
      </c>
      <c r="AK635" s="117">
        <f>IF(N635="NTD",1,VLOOKUP(X635,'8.匯率'!O:Q,2,FALSE))</f>
        <v>1</v>
      </c>
      <c r="AL635" s="204">
        <f t="shared" si="9"/>
        <v>-155000</v>
      </c>
      <c r="AM635" s="117" t="str">
        <f>VLOOKUP(AJ635,'關係企業(人)'!A:C,3,FALSE)</f>
        <v>緯創資通股份有限公司</v>
      </c>
    </row>
    <row r="636" spans="1:39">
      <c r="A636" s="4" t="s">
        <v>47</v>
      </c>
      <c r="B636" s="4" t="s">
        <v>1754</v>
      </c>
      <c r="C636" s="4" t="s">
        <v>2403</v>
      </c>
      <c r="D636" s="4" t="s">
        <v>2416</v>
      </c>
      <c r="E636" s="5">
        <v>45744</v>
      </c>
      <c r="F636" s="5">
        <v>45744</v>
      </c>
      <c r="G636" s="4" t="s">
        <v>2253</v>
      </c>
      <c r="H636" s="4" t="s">
        <v>679</v>
      </c>
      <c r="I636" s="4" t="s">
        <v>2410</v>
      </c>
      <c r="J636" s="4" t="s">
        <v>1755</v>
      </c>
      <c r="K636" s="4" t="s">
        <v>2406</v>
      </c>
      <c r="L636" s="4" t="s">
        <v>2407</v>
      </c>
      <c r="M636" s="12">
        <v>-100000</v>
      </c>
      <c r="N636" s="4" t="s">
        <v>48</v>
      </c>
      <c r="O636" s="12">
        <v>-100000</v>
      </c>
      <c r="P636" s="4" t="s">
        <v>48</v>
      </c>
      <c r="Q636" s="4" t="s">
        <v>682</v>
      </c>
      <c r="R636" s="4" t="s">
        <v>53</v>
      </c>
      <c r="X636" s="4" t="s">
        <v>50</v>
      </c>
      <c r="Z636" s="4" t="s">
        <v>50</v>
      </c>
      <c r="AA636" s="4" t="s">
        <v>2419</v>
      </c>
      <c r="AD636" s="4" t="s">
        <v>676</v>
      </c>
      <c r="AG636" s="5"/>
      <c r="AH636" s="4" t="s">
        <v>2408</v>
      </c>
      <c r="AJ636" s="4" t="s">
        <v>38</v>
      </c>
      <c r="AK636" s="117">
        <f>IF(N636="NTD",1,VLOOKUP(X636,'8.匯率'!O:Q,2,FALSE))</f>
        <v>1</v>
      </c>
      <c r="AL636" s="204">
        <f t="shared" si="9"/>
        <v>-100000</v>
      </c>
      <c r="AM636" s="117" t="str">
        <f>VLOOKUP(AJ636,'關係企業(人)'!A:C,3,FALSE)</f>
        <v>緯創資通股份有限公司</v>
      </c>
    </row>
    <row r="637" spans="1:39">
      <c r="A637" s="4" t="s">
        <v>47</v>
      </c>
      <c r="B637" s="4" t="s">
        <v>1756</v>
      </c>
      <c r="C637" s="4" t="s">
        <v>2403</v>
      </c>
      <c r="D637" s="4" t="s">
        <v>2416</v>
      </c>
      <c r="E637" s="5">
        <v>45744</v>
      </c>
      <c r="F637" s="5">
        <v>45744</v>
      </c>
      <c r="G637" s="4" t="s">
        <v>2254</v>
      </c>
      <c r="H637" s="4" t="s">
        <v>679</v>
      </c>
      <c r="I637" s="4" t="s">
        <v>2410</v>
      </c>
      <c r="J637" s="4" t="s">
        <v>1757</v>
      </c>
      <c r="K637" s="4" t="s">
        <v>2406</v>
      </c>
      <c r="L637" s="4" t="s">
        <v>2407</v>
      </c>
      <c r="M637" s="12">
        <v>-155000</v>
      </c>
      <c r="N637" s="4" t="s">
        <v>48</v>
      </c>
      <c r="O637" s="12">
        <v>-155000</v>
      </c>
      <c r="P637" s="4" t="s">
        <v>48</v>
      </c>
      <c r="Q637" s="4" t="s">
        <v>682</v>
      </c>
      <c r="R637" s="4" t="s">
        <v>53</v>
      </c>
      <c r="X637" s="4" t="s">
        <v>50</v>
      </c>
      <c r="Z637" s="4" t="s">
        <v>50</v>
      </c>
      <c r="AA637" s="4" t="s">
        <v>2419</v>
      </c>
      <c r="AD637" s="4" t="s">
        <v>676</v>
      </c>
      <c r="AG637" s="5"/>
      <c r="AH637" s="4" t="s">
        <v>2408</v>
      </c>
      <c r="AJ637" s="4" t="s">
        <v>38</v>
      </c>
      <c r="AK637" s="117">
        <f>IF(N637="NTD",1,VLOOKUP(X637,'8.匯率'!O:Q,2,FALSE))</f>
        <v>1</v>
      </c>
      <c r="AL637" s="204">
        <f t="shared" si="9"/>
        <v>-155000</v>
      </c>
      <c r="AM637" s="117" t="str">
        <f>VLOOKUP(AJ637,'關係企業(人)'!A:C,3,FALSE)</f>
        <v>緯創資通股份有限公司</v>
      </c>
    </row>
    <row r="638" spans="1:39">
      <c r="A638" s="4" t="s">
        <v>47</v>
      </c>
      <c r="B638" s="4" t="s">
        <v>1758</v>
      </c>
      <c r="C638" s="4" t="s">
        <v>2403</v>
      </c>
      <c r="D638" s="4" t="s">
        <v>2416</v>
      </c>
      <c r="E638" s="5">
        <v>45744</v>
      </c>
      <c r="F638" s="5">
        <v>45744</v>
      </c>
      <c r="G638" s="4" t="s">
        <v>2255</v>
      </c>
      <c r="H638" s="4" t="s">
        <v>679</v>
      </c>
      <c r="I638" s="4" t="s">
        <v>2410</v>
      </c>
      <c r="J638" s="4" t="s">
        <v>1759</v>
      </c>
      <c r="K638" s="4" t="s">
        <v>2406</v>
      </c>
      <c r="L638" s="4" t="s">
        <v>2407</v>
      </c>
      <c r="M638" s="12">
        <v>-132259</v>
      </c>
      <c r="N638" s="4" t="s">
        <v>48</v>
      </c>
      <c r="O638" s="12">
        <v>-132259</v>
      </c>
      <c r="P638" s="4" t="s">
        <v>48</v>
      </c>
      <c r="Q638" s="4" t="s">
        <v>682</v>
      </c>
      <c r="R638" s="4" t="s">
        <v>53</v>
      </c>
      <c r="X638" s="4" t="s">
        <v>50</v>
      </c>
      <c r="Z638" s="4" t="s">
        <v>50</v>
      </c>
      <c r="AA638" s="4" t="s">
        <v>2419</v>
      </c>
      <c r="AD638" s="4" t="s">
        <v>676</v>
      </c>
      <c r="AG638" s="5"/>
      <c r="AH638" s="4" t="s">
        <v>2408</v>
      </c>
      <c r="AJ638" s="4" t="s">
        <v>38</v>
      </c>
      <c r="AK638" s="117">
        <f>IF(N638="NTD",1,VLOOKUP(X638,'8.匯率'!O:Q,2,FALSE))</f>
        <v>1</v>
      </c>
      <c r="AL638" s="204">
        <f t="shared" si="9"/>
        <v>-132259</v>
      </c>
      <c r="AM638" s="117" t="str">
        <f>VLOOKUP(AJ638,'關係企業(人)'!A:C,3,FALSE)</f>
        <v>緯創資通股份有限公司</v>
      </c>
    </row>
    <row r="639" spans="1:39">
      <c r="A639" s="4" t="s">
        <v>47</v>
      </c>
      <c r="B639" s="4" t="s">
        <v>1760</v>
      </c>
      <c r="C639" s="4" t="s">
        <v>2403</v>
      </c>
      <c r="D639" s="4" t="s">
        <v>2416</v>
      </c>
      <c r="E639" s="5">
        <v>45744</v>
      </c>
      <c r="F639" s="5">
        <v>45744</v>
      </c>
      <c r="G639" s="4" t="s">
        <v>2256</v>
      </c>
      <c r="H639" s="4" t="s">
        <v>679</v>
      </c>
      <c r="I639" s="4" t="s">
        <v>2410</v>
      </c>
      <c r="J639" s="4" t="s">
        <v>1761</v>
      </c>
      <c r="K639" s="4" t="s">
        <v>2406</v>
      </c>
      <c r="L639" s="4" t="s">
        <v>2407</v>
      </c>
      <c r="M639" s="12">
        <v>-138000</v>
      </c>
      <c r="N639" s="4" t="s">
        <v>48</v>
      </c>
      <c r="O639" s="12">
        <v>-138000</v>
      </c>
      <c r="P639" s="4" t="s">
        <v>48</v>
      </c>
      <c r="Q639" s="4" t="s">
        <v>682</v>
      </c>
      <c r="R639" s="4" t="s">
        <v>53</v>
      </c>
      <c r="X639" s="4" t="s">
        <v>50</v>
      </c>
      <c r="Z639" s="4" t="s">
        <v>50</v>
      </c>
      <c r="AA639" s="4" t="s">
        <v>2419</v>
      </c>
      <c r="AD639" s="4" t="s">
        <v>676</v>
      </c>
      <c r="AG639" s="5"/>
      <c r="AH639" s="4" t="s">
        <v>2408</v>
      </c>
      <c r="AJ639" s="4" t="s">
        <v>38</v>
      </c>
      <c r="AK639" s="117">
        <f>IF(N639="NTD",1,VLOOKUP(X639,'8.匯率'!O:Q,2,FALSE))</f>
        <v>1</v>
      </c>
      <c r="AL639" s="204">
        <f t="shared" si="9"/>
        <v>-138000</v>
      </c>
      <c r="AM639" s="117" t="str">
        <f>VLOOKUP(AJ639,'關係企業(人)'!A:C,3,FALSE)</f>
        <v>緯創資通股份有限公司</v>
      </c>
    </row>
    <row r="640" spans="1:39">
      <c r="A640" s="4" t="s">
        <v>47</v>
      </c>
      <c r="B640" s="4" t="s">
        <v>1762</v>
      </c>
      <c r="C640" s="4" t="s">
        <v>2403</v>
      </c>
      <c r="D640" s="4" t="s">
        <v>2416</v>
      </c>
      <c r="E640" s="5">
        <v>45744</v>
      </c>
      <c r="F640" s="5">
        <v>45744</v>
      </c>
      <c r="G640" s="4" t="s">
        <v>2257</v>
      </c>
      <c r="H640" s="4" t="s">
        <v>679</v>
      </c>
      <c r="I640" s="4" t="s">
        <v>2410</v>
      </c>
      <c r="J640" s="4" t="s">
        <v>1763</v>
      </c>
      <c r="K640" s="4" t="s">
        <v>2406</v>
      </c>
      <c r="L640" s="4" t="s">
        <v>2407</v>
      </c>
      <c r="M640" s="12">
        <v>-122392</v>
      </c>
      <c r="N640" s="4" t="s">
        <v>48</v>
      </c>
      <c r="O640" s="12">
        <v>-122392</v>
      </c>
      <c r="P640" s="4" t="s">
        <v>48</v>
      </c>
      <c r="Q640" s="4" t="s">
        <v>682</v>
      </c>
      <c r="R640" s="4" t="s">
        <v>53</v>
      </c>
      <c r="X640" s="4" t="s">
        <v>50</v>
      </c>
      <c r="Z640" s="4" t="s">
        <v>50</v>
      </c>
      <c r="AA640" s="4" t="s">
        <v>2419</v>
      </c>
      <c r="AD640" s="4" t="s">
        <v>676</v>
      </c>
      <c r="AG640" s="5"/>
      <c r="AH640" s="4" t="s">
        <v>2408</v>
      </c>
      <c r="AJ640" s="4" t="s">
        <v>38</v>
      </c>
      <c r="AK640" s="117">
        <f>IF(N640="NTD",1,VLOOKUP(X640,'8.匯率'!O:Q,2,FALSE))</f>
        <v>1</v>
      </c>
      <c r="AL640" s="204">
        <f t="shared" si="9"/>
        <v>-122392</v>
      </c>
      <c r="AM640" s="117" t="str">
        <f>VLOOKUP(AJ640,'關係企業(人)'!A:C,3,FALSE)</f>
        <v>緯創資通股份有限公司</v>
      </c>
    </row>
    <row r="641" spans="1:39">
      <c r="A641" s="4" t="s">
        <v>47</v>
      </c>
      <c r="B641" s="4" t="s">
        <v>1764</v>
      </c>
      <c r="C641" s="4" t="s">
        <v>2403</v>
      </c>
      <c r="D641" s="4" t="s">
        <v>2416</v>
      </c>
      <c r="E641" s="5">
        <v>45744</v>
      </c>
      <c r="F641" s="5">
        <v>45744</v>
      </c>
      <c r="G641" s="4" t="s">
        <v>2258</v>
      </c>
      <c r="H641" s="4" t="s">
        <v>679</v>
      </c>
      <c r="I641" s="4" t="s">
        <v>2410</v>
      </c>
      <c r="J641" s="4" t="s">
        <v>1765</v>
      </c>
      <c r="K641" s="4" t="s">
        <v>2406</v>
      </c>
      <c r="L641" s="4" t="s">
        <v>2407</v>
      </c>
      <c r="M641" s="12">
        <v>-131431</v>
      </c>
      <c r="N641" s="4" t="s">
        <v>48</v>
      </c>
      <c r="O641" s="12">
        <v>-131431</v>
      </c>
      <c r="P641" s="4" t="s">
        <v>48</v>
      </c>
      <c r="Q641" s="4" t="s">
        <v>682</v>
      </c>
      <c r="R641" s="4" t="s">
        <v>53</v>
      </c>
      <c r="X641" s="4" t="s">
        <v>50</v>
      </c>
      <c r="Z641" s="4" t="s">
        <v>50</v>
      </c>
      <c r="AA641" s="4" t="s">
        <v>2419</v>
      </c>
      <c r="AD641" s="4" t="s">
        <v>676</v>
      </c>
      <c r="AG641" s="5"/>
      <c r="AH641" s="4" t="s">
        <v>2408</v>
      </c>
      <c r="AJ641" s="4" t="s">
        <v>38</v>
      </c>
      <c r="AK641" s="117">
        <f>IF(N641="NTD",1,VLOOKUP(X641,'8.匯率'!O:Q,2,FALSE))</f>
        <v>1</v>
      </c>
      <c r="AL641" s="204">
        <f t="shared" si="9"/>
        <v>-131431</v>
      </c>
      <c r="AM641" s="117" t="str">
        <f>VLOOKUP(AJ641,'關係企業(人)'!A:C,3,FALSE)</f>
        <v>緯創資通股份有限公司</v>
      </c>
    </row>
    <row r="642" spans="1:39">
      <c r="A642" s="4" t="s">
        <v>47</v>
      </c>
      <c r="B642" s="4" t="s">
        <v>1766</v>
      </c>
      <c r="C642" s="4" t="s">
        <v>2403</v>
      </c>
      <c r="D642" s="4" t="s">
        <v>2416</v>
      </c>
      <c r="E642" s="5">
        <v>45744</v>
      </c>
      <c r="F642" s="5">
        <v>45744</v>
      </c>
      <c r="G642" s="4" t="s">
        <v>2259</v>
      </c>
      <c r="H642" s="4" t="s">
        <v>679</v>
      </c>
      <c r="I642" s="4" t="s">
        <v>2410</v>
      </c>
      <c r="J642" s="4" t="s">
        <v>1767</v>
      </c>
      <c r="K642" s="4" t="s">
        <v>2406</v>
      </c>
      <c r="L642" s="4" t="s">
        <v>2407</v>
      </c>
      <c r="M642" s="12">
        <v>-151311</v>
      </c>
      <c r="N642" s="4" t="s">
        <v>48</v>
      </c>
      <c r="O642" s="12">
        <v>-151311</v>
      </c>
      <c r="P642" s="4" t="s">
        <v>48</v>
      </c>
      <c r="Q642" s="4" t="s">
        <v>682</v>
      </c>
      <c r="R642" s="4" t="s">
        <v>53</v>
      </c>
      <c r="X642" s="4" t="s">
        <v>50</v>
      </c>
      <c r="Z642" s="4" t="s">
        <v>50</v>
      </c>
      <c r="AA642" s="4" t="s">
        <v>2419</v>
      </c>
      <c r="AD642" s="4" t="s">
        <v>676</v>
      </c>
      <c r="AG642" s="5"/>
      <c r="AH642" s="4" t="s">
        <v>2408</v>
      </c>
      <c r="AJ642" s="4" t="s">
        <v>38</v>
      </c>
      <c r="AK642" s="117">
        <f>IF(N642="NTD",1,VLOOKUP(X642,'8.匯率'!O:Q,2,FALSE))</f>
        <v>1</v>
      </c>
      <c r="AL642" s="204">
        <f t="shared" si="9"/>
        <v>-151311</v>
      </c>
      <c r="AM642" s="117" t="str">
        <f>VLOOKUP(AJ642,'關係企業(人)'!A:C,3,FALSE)</f>
        <v>緯創資通股份有限公司</v>
      </c>
    </row>
    <row r="643" spans="1:39">
      <c r="A643" s="4" t="s">
        <v>47</v>
      </c>
      <c r="B643" s="4" t="s">
        <v>1768</v>
      </c>
      <c r="C643" s="4" t="s">
        <v>2403</v>
      </c>
      <c r="D643" s="4" t="s">
        <v>2416</v>
      </c>
      <c r="E643" s="5">
        <v>45744</v>
      </c>
      <c r="F643" s="5">
        <v>45744</v>
      </c>
      <c r="G643" s="4" t="s">
        <v>2260</v>
      </c>
      <c r="H643" s="4" t="s">
        <v>679</v>
      </c>
      <c r="I643" s="4" t="s">
        <v>2410</v>
      </c>
      <c r="J643" s="4" t="s">
        <v>1769</v>
      </c>
      <c r="K643" s="4" t="s">
        <v>2406</v>
      </c>
      <c r="L643" s="4" t="s">
        <v>2407</v>
      </c>
      <c r="M643" s="12">
        <v>-138000</v>
      </c>
      <c r="N643" s="4" t="s">
        <v>48</v>
      </c>
      <c r="O643" s="12">
        <v>-138000</v>
      </c>
      <c r="P643" s="4" t="s">
        <v>48</v>
      </c>
      <c r="Q643" s="4" t="s">
        <v>682</v>
      </c>
      <c r="R643" s="4" t="s">
        <v>53</v>
      </c>
      <c r="X643" s="4" t="s">
        <v>50</v>
      </c>
      <c r="Z643" s="4" t="s">
        <v>50</v>
      </c>
      <c r="AA643" s="4" t="s">
        <v>2419</v>
      </c>
      <c r="AD643" s="4" t="s">
        <v>676</v>
      </c>
      <c r="AG643" s="5"/>
      <c r="AH643" s="4" t="s">
        <v>2408</v>
      </c>
      <c r="AJ643" s="4" t="s">
        <v>38</v>
      </c>
      <c r="AK643" s="117">
        <f>IF(N643="NTD",1,VLOOKUP(X643,'8.匯率'!O:Q,2,FALSE))</f>
        <v>1</v>
      </c>
      <c r="AL643" s="204">
        <f t="shared" ref="AL643:AL706" si="10">M643*AK643</f>
        <v>-138000</v>
      </c>
      <c r="AM643" s="117" t="str">
        <f>VLOOKUP(AJ643,'關係企業(人)'!A:C,3,FALSE)</f>
        <v>緯創資通股份有限公司</v>
      </c>
    </row>
    <row r="644" spans="1:39">
      <c r="A644" s="4" t="s">
        <v>47</v>
      </c>
      <c r="B644" s="4" t="s">
        <v>1770</v>
      </c>
      <c r="C644" s="4" t="s">
        <v>2403</v>
      </c>
      <c r="D644" s="4" t="s">
        <v>2416</v>
      </c>
      <c r="E644" s="5">
        <v>45744</v>
      </c>
      <c r="F644" s="5">
        <v>45744</v>
      </c>
      <c r="G644" s="4" t="s">
        <v>2261</v>
      </c>
      <c r="H644" s="4" t="s">
        <v>679</v>
      </c>
      <c r="I644" s="4" t="s">
        <v>2410</v>
      </c>
      <c r="J644" s="4" t="s">
        <v>1771</v>
      </c>
      <c r="K644" s="4" t="s">
        <v>2406</v>
      </c>
      <c r="L644" s="4" t="s">
        <v>2407</v>
      </c>
      <c r="M644" s="12">
        <v>-128133</v>
      </c>
      <c r="N644" s="4" t="s">
        <v>48</v>
      </c>
      <c r="O644" s="12">
        <v>-128133</v>
      </c>
      <c r="P644" s="4" t="s">
        <v>48</v>
      </c>
      <c r="Q644" s="4" t="s">
        <v>682</v>
      </c>
      <c r="R644" s="4" t="s">
        <v>53</v>
      </c>
      <c r="X644" s="4" t="s">
        <v>50</v>
      </c>
      <c r="Z644" s="4" t="s">
        <v>50</v>
      </c>
      <c r="AA644" s="4" t="s">
        <v>2419</v>
      </c>
      <c r="AD644" s="4" t="s">
        <v>676</v>
      </c>
      <c r="AG644" s="5"/>
      <c r="AH644" s="4" t="s">
        <v>2408</v>
      </c>
      <c r="AJ644" s="4" t="s">
        <v>38</v>
      </c>
      <c r="AK644" s="117">
        <f>IF(N644="NTD",1,VLOOKUP(X644,'8.匯率'!O:Q,2,FALSE))</f>
        <v>1</v>
      </c>
      <c r="AL644" s="204">
        <f t="shared" si="10"/>
        <v>-128133</v>
      </c>
      <c r="AM644" s="117" t="str">
        <f>VLOOKUP(AJ644,'關係企業(人)'!A:C,3,FALSE)</f>
        <v>緯創資通股份有限公司</v>
      </c>
    </row>
    <row r="645" spans="1:39">
      <c r="A645" s="4" t="s">
        <v>47</v>
      </c>
      <c r="B645" s="4" t="s">
        <v>1772</v>
      </c>
      <c r="C645" s="4" t="s">
        <v>2403</v>
      </c>
      <c r="D645" s="4" t="s">
        <v>2416</v>
      </c>
      <c r="E645" s="5">
        <v>45744</v>
      </c>
      <c r="F645" s="5">
        <v>45744</v>
      </c>
      <c r="G645" s="4" t="s">
        <v>2262</v>
      </c>
      <c r="H645" s="4" t="s">
        <v>679</v>
      </c>
      <c r="I645" s="4" t="s">
        <v>2410</v>
      </c>
      <c r="J645" s="4" t="s">
        <v>1773</v>
      </c>
      <c r="K645" s="4" t="s">
        <v>2406</v>
      </c>
      <c r="L645" s="4" t="s">
        <v>2407</v>
      </c>
      <c r="M645" s="12">
        <v>-110000</v>
      </c>
      <c r="N645" s="4" t="s">
        <v>48</v>
      </c>
      <c r="O645" s="12">
        <v>-110000</v>
      </c>
      <c r="P645" s="4" t="s">
        <v>48</v>
      </c>
      <c r="Q645" s="4" t="s">
        <v>682</v>
      </c>
      <c r="R645" s="4" t="s">
        <v>53</v>
      </c>
      <c r="X645" s="4" t="s">
        <v>50</v>
      </c>
      <c r="Z645" s="4" t="s">
        <v>50</v>
      </c>
      <c r="AA645" s="4" t="s">
        <v>2419</v>
      </c>
      <c r="AD645" s="4" t="s">
        <v>676</v>
      </c>
      <c r="AG645" s="5"/>
      <c r="AH645" s="4" t="s">
        <v>2408</v>
      </c>
      <c r="AJ645" s="4" t="s">
        <v>38</v>
      </c>
      <c r="AK645" s="117">
        <f>IF(N645="NTD",1,VLOOKUP(X645,'8.匯率'!O:Q,2,FALSE))</f>
        <v>1</v>
      </c>
      <c r="AL645" s="204">
        <f t="shared" si="10"/>
        <v>-110000</v>
      </c>
      <c r="AM645" s="117" t="str">
        <f>VLOOKUP(AJ645,'關係企業(人)'!A:C,3,FALSE)</f>
        <v>緯創資通股份有限公司</v>
      </c>
    </row>
    <row r="646" spans="1:39">
      <c r="A646" s="4" t="s">
        <v>47</v>
      </c>
      <c r="B646" s="4" t="s">
        <v>1774</v>
      </c>
      <c r="C646" s="4" t="s">
        <v>2403</v>
      </c>
      <c r="D646" s="4" t="s">
        <v>2416</v>
      </c>
      <c r="E646" s="5">
        <v>45744</v>
      </c>
      <c r="F646" s="5">
        <v>45744</v>
      </c>
      <c r="G646" s="4" t="s">
        <v>2263</v>
      </c>
      <c r="H646" s="4" t="s">
        <v>679</v>
      </c>
      <c r="I646" s="4" t="s">
        <v>2410</v>
      </c>
      <c r="J646" s="4" t="s">
        <v>1775</v>
      </c>
      <c r="K646" s="4" t="s">
        <v>2406</v>
      </c>
      <c r="L646" s="4" t="s">
        <v>2407</v>
      </c>
      <c r="M646" s="12">
        <v>-110000</v>
      </c>
      <c r="N646" s="4" t="s">
        <v>48</v>
      </c>
      <c r="O646" s="12">
        <v>-110000</v>
      </c>
      <c r="P646" s="4" t="s">
        <v>48</v>
      </c>
      <c r="Q646" s="4" t="s">
        <v>682</v>
      </c>
      <c r="R646" s="4" t="s">
        <v>53</v>
      </c>
      <c r="X646" s="4" t="s">
        <v>50</v>
      </c>
      <c r="Z646" s="4" t="s">
        <v>50</v>
      </c>
      <c r="AA646" s="4" t="s">
        <v>2419</v>
      </c>
      <c r="AD646" s="4" t="s">
        <v>676</v>
      </c>
      <c r="AG646" s="5"/>
      <c r="AH646" s="4" t="s">
        <v>2408</v>
      </c>
      <c r="AJ646" s="4" t="s">
        <v>38</v>
      </c>
      <c r="AK646" s="117">
        <f>IF(N646="NTD",1,VLOOKUP(X646,'8.匯率'!O:Q,2,FALSE))</f>
        <v>1</v>
      </c>
      <c r="AL646" s="204">
        <f t="shared" si="10"/>
        <v>-110000</v>
      </c>
      <c r="AM646" s="117" t="str">
        <f>VLOOKUP(AJ646,'關係企業(人)'!A:C,3,FALSE)</f>
        <v>緯創資通股份有限公司</v>
      </c>
    </row>
    <row r="647" spans="1:39">
      <c r="A647" s="4" t="s">
        <v>47</v>
      </c>
      <c r="B647" s="4" t="s">
        <v>1776</v>
      </c>
      <c r="C647" s="4" t="s">
        <v>2403</v>
      </c>
      <c r="D647" s="4" t="s">
        <v>2416</v>
      </c>
      <c r="E647" s="5">
        <v>45744</v>
      </c>
      <c r="F647" s="5">
        <v>45744</v>
      </c>
      <c r="G647" s="4" t="s">
        <v>2264</v>
      </c>
      <c r="H647" s="4" t="s">
        <v>679</v>
      </c>
      <c r="I647" s="4" t="s">
        <v>2410</v>
      </c>
      <c r="J647" s="4" t="s">
        <v>1777</v>
      </c>
      <c r="K647" s="4" t="s">
        <v>2406</v>
      </c>
      <c r="L647" s="4" t="s">
        <v>2407</v>
      </c>
      <c r="M647" s="12">
        <v>-138000</v>
      </c>
      <c r="N647" s="4" t="s">
        <v>48</v>
      </c>
      <c r="O647" s="12">
        <v>-138000</v>
      </c>
      <c r="P647" s="4" t="s">
        <v>48</v>
      </c>
      <c r="Q647" s="4" t="s">
        <v>682</v>
      </c>
      <c r="R647" s="4" t="s">
        <v>53</v>
      </c>
      <c r="X647" s="4" t="s">
        <v>50</v>
      </c>
      <c r="Z647" s="4" t="s">
        <v>50</v>
      </c>
      <c r="AA647" s="4" t="s">
        <v>2419</v>
      </c>
      <c r="AD647" s="4" t="s">
        <v>676</v>
      </c>
      <c r="AG647" s="5"/>
      <c r="AH647" s="4" t="s">
        <v>2408</v>
      </c>
      <c r="AJ647" s="4" t="s">
        <v>38</v>
      </c>
      <c r="AK647" s="117">
        <f>IF(N647="NTD",1,VLOOKUP(X647,'8.匯率'!O:Q,2,FALSE))</f>
        <v>1</v>
      </c>
      <c r="AL647" s="204">
        <f t="shared" si="10"/>
        <v>-138000</v>
      </c>
      <c r="AM647" s="117" t="str">
        <f>VLOOKUP(AJ647,'關係企業(人)'!A:C,3,FALSE)</f>
        <v>緯創資通股份有限公司</v>
      </c>
    </row>
    <row r="648" spans="1:39">
      <c r="A648" s="4" t="s">
        <v>47</v>
      </c>
      <c r="B648" s="4" t="s">
        <v>1778</v>
      </c>
      <c r="C648" s="4" t="s">
        <v>2403</v>
      </c>
      <c r="D648" s="4" t="s">
        <v>2416</v>
      </c>
      <c r="E648" s="5">
        <v>45744</v>
      </c>
      <c r="F648" s="5">
        <v>45744</v>
      </c>
      <c r="G648" s="4" t="s">
        <v>2265</v>
      </c>
      <c r="H648" s="4" t="s">
        <v>679</v>
      </c>
      <c r="I648" s="4" t="s">
        <v>2410</v>
      </c>
      <c r="J648" s="4" t="s">
        <v>1779</v>
      </c>
      <c r="K648" s="4" t="s">
        <v>2406</v>
      </c>
      <c r="L648" s="4" t="s">
        <v>2407</v>
      </c>
      <c r="M648" s="12">
        <v>-128975</v>
      </c>
      <c r="N648" s="4" t="s">
        <v>48</v>
      </c>
      <c r="O648" s="12">
        <v>-128975</v>
      </c>
      <c r="P648" s="4" t="s">
        <v>48</v>
      </c>
      <c r="Q648" s="4" t="s">
        <v>682</v>
      </c>
      <c r="R648" s="4" t="s">
        <v>53</v>
      </c>
      <c r="X648" s="4" t="s">
        <v>50</v>
      </c>
      <c r="Z648" s="4" t="s">
        <v>50</v>
      </c>
      <c r="AA648" s="4" t="s">
        <v>2419</v>
      </c>
      <c r="AD648" s="4" t="s">
        <v>676</v>
      </c>
      <c r="AG648" s="5"/>
      <c r="AH648" s="4" t="s">
        <v>2408</v>
      </c>
      <c r="AJ648" s="4" t="s">
        <v>38</v>
      </c>
      <c r="AK648" s="117">
        <f>IF(N648="NTD",1,VLOOKUP(X648,'8.匯率'!O:Q,2,FALSE))</f>
        <v>1</v>
      </c>
      <c r="AL648" s="204">
        <f t="shared" si="10"/>
        <v>-128975</v>
      </c>
      <c r="AM648" s="117" t="str">
        <f>VLOOKUP(AJ648,'關係企業(人)'!A:C,3,FALSE)</f>
        <v>緯創資通股份有限公司</v>
      </c>
    </row>
    <row r="649" spans="1:39">
      <c r="A649" s="4" t="s">
        <v>47</v>
      </c>
      <c r="B649" s="4" t="s">
        <v>1780</v>
      </c>
      <c r="C649" s="4" t="s">
        <v>2403</v>
      </c>
      <c r="D649" s="4" t="s">
        <v>2416</v>
      </c>
      <c r="E649" s="5">
        <v>45744</v>
      </c>
      <c r="F649" s="5">
        <v>45744</v>
      </c>
      <c r="G649" s="4" t="s">
        <v>2266</v>
      </c>
      <c r="H649" s="4" t="s">
        <v>679</v>
      </c>
      <c r="I649" s="4" t="s">
        <v>2410</v>
      </c>
      <c r="J649" s="4" t="s">
        <v>1781</v>
      </c>
      <c r="K649" s="4" t="s">
        <v>2406</v>
      </c>
      <c r="L649" s="4" t="s">
        <v>2407</v>
      </c>
      <c r="M649" s="12">
        <v>-140213</v>
      </c>
      <c r="N649" s="4" t="s">
        <v>48</v>
      </c>
      <c r="O649" s="12">
        <v>-140213</v>
      </c>
      <c r="P649" s="4" t="s">
        <v>48</v>
      </c>
      <c r="Q649" s="4" t="s">
        <v>682</v>
      </c>
      <c r="R649" s="4" t="s">
        <v>53</v>
      </c>
      <c r="X649" s="4" t="s">
        <v>50</v>
      </c>
      <c r="Z649" s="4" t="s">
        <v>50</v>
      </c>
      <c r="AA649" s="4" t="s">
        <v>2419</v>
      </c>
      <c r="AD649" s="4" t="s">
        <v>676</v>
      </c>
      <c r="AG649" s="5"/>
      <c r="AH649" s="4" t="s">
        <v>2408</v>
      </c>
      <c r="AJ649" s="4" t="s">
        <v>38</v>
      </c>
      <c r="AK649" s="117">
        <f>IF(N649="NTD",1,VLOOKUP(X649,'8.匯率'!O:Q,2,FALSE))</f>
        <v>1</v>
      </c>
      <c r="AL649" s="204">
        <f t="shared" si="10"/>
        <v>-140213</v>
      </c>
      <c r="AM649" s="117" t="str">
        <f>VLOOKUP(AJ649,'關係企業(人)'!A:C,3,FALSE)</f>
        <v>緯創資通股份有限公司</v>
      </c>
    </row>
    <row r="650" spans="1:39">
      <c r="A650" s="4" t="s">
        <v>47</v>
      </c>
      <c r="B650" s="4" t="s">
        <v>1782</v>
      </c>
      <c r="C650" s="4" t="s">
        <v>2403</v>
      </c>
      <c r="D650" s="4" t="s">
        <v>2416</v>
      </c>
      <c r="E650" s="5">
        <v>45744</v>
      </c>
      <c r="F650" s="5">
        <v>45744</v>
      </c>
      <c r="G650" s="4" t="s">
        <v>2267</v>
      </c>
      <c r="H650" s="4" t="s">
        <v>679</v>
      </c>
      <c r="I650" s="4" t="s">
        <v>2410</v>
      </c>
      <c r="J650" s="4" t="s">
        <v>1783</v>
      </c>
      <c r="K650" s="4" t="s">
        <v>2406</v>
      </c>
      <c r="L650" s="4" t="s">
        <v>2407</v>
      </c>
      <c r="M650" s="12">
        <v>-131445</v>
      </c>
      <c r="N650" s="4" t="s">
        <v>48</v>
      </c>
      <c r="O650" s="12">
        <v>-131445</v>
      </c>
      <c r="P650" s="4" t="s">
        <v>48</v>
      </c>
      <c r="Q650" s="4" t="s">
        <v>682</v>
      </c>
      <c r="R650" s="4" t="s">
        <v>53</v>
      </c>
      <c r="X650" s="4" t="s">
        <v>50</v>
      </c>
      <c r="Z650" s="4" t="s">
        <v>50</v>
      </c>
      <c r="AA650" s="4" t="s">
        <v>2419</v>
      </c>
      <c r="AD650" s="4" t="s">
        <v>676</v>
      </c>
      <c r="AG650" s="5"/>
      <c r="AH650" s="4" t="s">
        <v>2408</v>
      </c>
      <c r="AJ650" s="4" t="s">
        <v>38</v>
      </c>
      <c r="AK650" s="117">
        <f>IF(N650="NTD",1,VLOOKUP(X650,'8.匯率'!O:Q,2,FALSE))</f>
        <v>1</v>
      </c>
      <c r="AL650" s="204">
        <f t="shared" si="10"/>
        <v>-131445</v>
      </c>
      <c r="AM650" s="117" t="str">
        <f>VLOOKUP(AJ650,'關係企業(人)'!A:C,3,FALSE)</f>
        <v>緯創資通股份有限公司</v>
      </c>
    </row>
    <row r="651" spans="1:39">
      <c r="A651" s="4" t="s">
        <v>47</v>
      </c>
      <c r="B651" s="4" t="s">
        <v>1696</v>
      </c>
      <c r="C651" s="4" t="s">
        <v>2403</v>
      </c>
      <c r="D651" s="4" t="s">
        <v>2416</v>
      </c>
      <c r="E651" s="5">
        <v>45744</v>
      </c>
      <c r="F651" s="5">
        <v>45744</v>
      </c>
      <c r="G651" s="4" t="s">
        <v>2284</v>
      </c>
      <c r="H651" s="4" t="s">
        <v>679</v>
      </c>
      <c r="I651" s="4" t="s">
        <v>2410</v>
      </c>
      <c r="J651" s="4" t="s">
        <v>1697</v>
      </c>
      <c r="K651" s="4" t="s">
        <v>2406</v>
      </c>
      <c r="L651" s="4" t="s">
        <v>2407</v>
      </c>
      <c r="M651" s="12">
        <v>-78584</v>
      </c>
      <c r="N651" s="4" t="s">
        <v>48</v>
      </c>
      <c r="O651" s="12">
        <v>-78584</v>
      </c>
      <c r="P651" s="4" t="s">
        <v>48</v>
      </c>
      <c r="Q651" s="4" t="s">
        <v>681</v>
      </c>
      <c r="R651" s="4" t="s">
        <v>54</v>
      </c>
      <c r="X651" s="4" t="s">
        <v>50</v>
      </c>
      <c r="Z651" s="4" t="s">
        <v>50</v>
      </c>
      <c r="AA651" s="4" t="s">
        <v>2419</v>
      </c>
      <c r="AD651" s="4" t="s">
        <v>676</v>
      </c>
      <c r="AG651" s="5"/>
      <c r="AH651" s="4" t="s">
        <v>2408</v>
      </c>
      <c r="AJ651" s="4" t="s">
        <v>38</v>
      </c>
      <c r="AK651" s="117">
        <f>IF(N651="NTD",1,VLOOKUP(X651,'8.匯率'!O:Q,2,FALSE))</f>
        <v>1</v>
      </c>
      <c r="AL651" s="204">
        <f t="shared" si="10"/>
        <v>-78584</v>
      </c>
      <c r="AM651" s="117" t="str">
        <f>VLOOKUP(AJ651,'關係企業(人)'!A:C,3,FALSE)</f>
        <v>緯創資通股份有限公司</v>
      </c>
    </row>
    <row r="652" spans="1:39">
      <c r="A652" s="4" t="s">
        <v>47</v>
      </c>
      <c r="B652" s="4" t="s">
        <v>1698</v>
      </c>
      <c r="C652" s="4" t="s">
        <v>2403</v>
      </c>
      <c r="D652" s="4" t="s">
        <v>2416</v>
      </c>
      <c r="E652" s="5">
        <v>45744</v>
      </c>
      <c r="F652" s="5">
        <v>45744</v>
      </c>
      <c r="G652" s="4" t="s">
        <v>2285</v>
      </c>
      <c r="H652" s="4" t="s">
        <v>679</v>
      </c>
      <c r="I652" s="4" t="s">
        <v>2410</v>
      </c>
      <c r="J652" s="4" t="s">
        <v>1699</v>
      </c>
      <c r="K652" s="4" t="s">
        <v>2406</v>
      </c>
      <c r="L652" s="4" t="s">
        <v>2407</v>
      </c>
      <c r="M652" s="12">
        <v>-90000</v>
      </c>
      <c r="N652" s="4" t="s">
        <v>48</v>
      </c>
      <c r="O652" s="12">
        <v>-90000</v>
      </c>
      <c r="P652" s="4" t="s">
        <v>48</v>
      </c>
      <c r="Q652" s="4" t="s">
        <v>681</v>
      </c>
      <c r="R652" s="4" t="s">
        <v>54</v>
      </c>
      <c r="X652" s="4" t="s">
        <v>50</v>
      </c>
      <c r="Z652" s="4" t="s">
        <v>50</v>
      </c>
      <c r="AA652" s="4" t="s">
        <v>2419</v>
      </c>
      <c r="AD652" s="4" t="s">
        <v>676</v>
      </c>
      <c r="AG652" s="5"/>
      <c r="AH652" s="4" t="s">
        <v>2408</v>
      </c>
      <c r="AJ652" s="4" t="s">
        <v>38</v>
      </c>
      <c r="AK652" s="117">
        <f>IF(N652="NTD",1,VLOOKUP(X652,'8.匯率'!O:Q,2,FALSE))</f>
        <v>1</v>
      </c>
      <c r="AL652" s="204">
        <f t="shared" si="10"/>
        <v>-90000</v>
      </c>
      <c r="AM652" s="117" t="str">
        <f>VLOOKUP(AJ652,'關係企業(人)'!A:C,3,FALSE)</f>
        <v>緯創資通股份有限公司</v>
      </c>
    </row>
    <row r="653" spans="1:39">
      <c r="A653" s="4" t="s">
        <v>47</v>
      </c>
      <c r="B653" s="4" t="s">
        <v>1700</v>
      </c>
      <c r="C653" s="4" t="s">
        <v>2403</v>
      </c>
      <c r="D653" s="4" t="s">
        <v>2416</v>
      </c>
      <c r="E653" s="5">
        <v>45744</v>
      </c>
      <c r="F653" s="5">
        <v>45744</v>
      </c>
      <c r="G653" s="4" t="s">
        <v>2286</v>
      </c>
      <c r="H653" s="4" t="s">
        <v>679</v>
      </c>
      <c r="I653" s="4" t="s">
        <v>2410</v>
      </c>
      <c r="J653" s="4" t="s">
        <v>1701</v>
      </c>
      <c r="K653" s="4" t="s">
        <v>2406</v>
      </c>
      <c r="L653" s="4" t="s">
        <v>2407</v>
      </c>
      <c r="M653" s="12">
        <v>-111725</v>
      </c>
      <c r="N653" s="4" t="s">
        <v>48</v>
      </c>
      <c r="O653" s="12">
        <v>-111725</v>
      </c>
      <c r="P653" s="4" t="s">
        <v>48</v>
      </c>
      <c r="Q653" s="4" t="s">
        <v>681</v>
      </c>
      <c r="R653" s="4" t="s">
        <v>54</v>
      </c>
      <c r="X653" s="4" t="s">
        <v>50</v>
      </c>
      <c r="Z653" s="4" t="s">
        <v>50</v>
      </c>
      <c r="AA653" s="4" t="s">
        <v>2419</v>
      </c>
      <c r="AD653" s="4" t="s">
        <v>676</v>
      </c>
      <c r="AG653" s="5"/>
      <c r="AH653" s="4" t="s">
        <v>2408</v>
      </c>
      <c r="AJ653" s="4" t="s">
        <v>38</v>
      </c>
      <c r="AK653" s="117">
        <f>IF(N653="NTD",1,VLOOKUP(X653,'8.匯率'!O:Q,2,FALSE))</f>
        <v>1</v>
      </c>
      <c r="AL653" s="204">
        <f t="shared" si="10"/>
        <v>-111725</v>
      </c>
      <c r="AM653" s="117" t="str">
        <f>VLOOKUP(AJ653,'關係企業(人)'!A:C,3,FALSE)</f>
        <v>緯創資通股份有限公司</v>
      </c>
    </row>
    <row r="654" spans="1:39">
      <c r="A654" s="4" t="s">
        <v>47</v>
      </c>
      <c r="B654" s="4" t="s">
        <v>1702</v>
      </c>
      <c r="C654" s="4" t="s">
        <v>2403</v>
      </c>
      <c r="D654" s="4" t="s">
        <v>2416</v>
      </c>
      <c r="E654" s="5">
        <v>45744</v>
      </c>
      <c r="F654" s="5">
        <v>45744</v>
      </c>
      <c r="G654" s="4" t="s">
        <v>2287</v>
      </c>
      <c r="H654" s="4" t="s">
        <v>679</v>
      </c>
      <c r="I654" s="4" t="s">
        <v>2410</v>
      </c>
      <c r="J654" s="4" t="s">
        <v>1703</v>
      </c>
      <c r="K654" s="4" t="s">
        <v>2406</v>
      </c>
      <c r="L654" s="4" t="s">
        <v>2407</v>
      </c>
      <c r="M654" s="12">
        <v>-131431</v>
      </c>
      <c r="N654" s="4" t="s">
        <v>48</v>
      </c>
      <c r="O654" s="12">
        <v>-131431</v>
      </c>
      <c r="P654" s="4" t="s">
        <v>48</v>
      </c>
      <c r="Q654" s="4" t="s">
        <v>681</v>
      </c>
      <c r="R654" s="4" t="s">
        <v>54</v>
      </c>
      <c r="X654" s="4" t="s">
        <v>50</v>
      </c>
      <c r="Z654" s="4" t="s">
        <v>50</v>
      </c>
      <c r="AA654" s="4" t="s">
        <v>2419</v>
      </c>
      <c r="AD654" s="4" t="s">
        <v>676</v>
      </c>
      <c r="AG654" s="5"/>
      <c r="AH654" s="4" t="s">
        <v>2408</v>
      </c>
      <c r="AJ654" s="4" t="s">
        <v>38</v>
      </c>
      <c r="AK654" s="117">
        <f>IF(N654="NTD",1,VLOOKUP(X654,'8.匯率'!O:Q,2,FALSE))</f>
        <v>1</v>
      </c>
      <c r="AL654" s="204">
        <f t="shared" si="10"/>
        <v>-131431</v>
      </c>
      <c r="AM654" s="117" t="str">
        <f>VLOOKUP(AJ654,'關係企業(人)'!A:C,3,FALSE)</f>
        <v>緯創資通股份有限公司</v>
      </c>
    </row>
    <row r="655" spans="1:39">
      <c r="A655" s="4" t="s">
        <v>47</v>
      </c>
      <c r="B655" s="4" t="s">
        <v>1704</v>
      </c>
      <c r="C655" s="4" t="s">
        <v>2403</v>
      </c>
      <c r="D655" s="4" t="s">
        <v>2416</v>
      </c>
      <c r="E655" s="5">
        <v>45744</v>
      </c>
      <c r="F655" s="5">
        <v>45744</v>
      </c>
      <c r="G655" s="4" t="s">
        <v>2288</v>
      </c>
      <c r="H655" s="4" t="s">
        <v>679</v>
      </c>
      <c r="I655" s="4" t="s">
        <v>2410</v>
      </c>
      <c r="J655" s="4" t="s">
        <v>1705</v>
      </c>
      <c r="K655" s="4" t="s">
        <v>2406</v>
      </c>
      <c r="L655" s="4" t="s">
        <v>2407</v>
      </c>
      <c r="M655" s="12">
        <v>-102135</v>
      </c>
      <c r="N655" s="4" t="s">
        <v>48</v>
      </c>
      <c r="O655" s="12">
        <v>-102135</v>
      </c>
      <c r="P655" s="4" t="s">
        <v>48</v>
      </c>
      <c r="Q655" s="4" t="s">
        <v>681</v>
      </c>
      <c r="R655" s="4" t="s">
        <v>54</v>
      </c>
      <c r="X655" s="4" t="s">
        <v>50</v>
      </c>
      <c r="Z655" s="4" t="s">
        <v>50</v>
      </c>
      <c r="AA655" s="4" t="s">
        <v>2419</v>
      </c>
      <c r="AD655" s="4" t="s">
        <v>676</v>
      </c>
      <c r="AG655" s="5"/>
      <c r="AH655" s="4" t="s">
        <v>2408</v>
      </c>
      <c r="AJ655" s="4" t="s">
        <v>38</v>
      </c>
      <c r="AK655" s="117">
        <f>IF(N655="NTD",1,VLOOKUP(X655,'8.匯率'!O:Q,2,FALSE))</f>
        <v>1</v>
      </c>
      <c r="AL655" s="204">
        <f t="shared" si="10"/>
        <v>-102135</v>
      </c>
      <c r="AM655" s="117" t="str">
        <f>VLOOKUP(AJ655,'關係企業(人)'!A:C,3,FALSE)</f>
        <v>緯創資通股份有限公司</v>
      </c>
    </row>
    <row r="656" spans="1:39">
      <c r="A656" s="4" t="s">
        <v>47</v>
      </c>
      <c r="B656" s="4" t="s">
        <v>1706</v>
      </c>
      <c r="C656" s="4" t="s">
        <v>2403</v>
      </c>
      <c r="D656" s="4" t="s">
        <v>2416</v>
      </c>
      <c r="E656" s="5">
        <v>45744</v>
      </c>
      <c r="F656" s="5">
        <v>45744</v>
      </c>
      <c r="G656" s="4" t="s">
        <v>2289</v>
      </c>
      <c r="H656" s="4" t="s">
        <v>679</v>
      </c>
      <c r="I656" s="4" t="s">
        <v>2410</v>
      </c>
      <c r="J656" s="4" t="s">
        <v>1707</v>
      </c>
      <c r="K656" s="4" t="s">
        <v>2406</v>
      </c>
      <c r="L656" s="4" t="s">
        <v>2407</v>
      </c>
      <c r="M656" s="12">
        <v>-110000</v>
      </c>
      <c r="N656" s="4" t="s">
        <v>48</v>
      </c>
      <c r="O656" s="12">
        <v>-110000</v>
      </c>
      <c r="P656" s="4" t="s">
        <v>48</v>
      </c>
      <c r="Q656" s="4" t="s">
        <v>681</v>
      </c>
      <c r="R656" s="4" t="s">
        <v>54</v>
      </c>
      <c r="X656" s="4" t="s">
        <v>50</v>
      </c>
      <c r="Z656" s="4" t="s">
        <v>50</v>
      </c>
      <c r="AA656" s="4" t="s">
        <v>2419</v>
      </c>
      <c r="AD656" s="4" t="s">
        <v>676</v>
      </c>
      <c r="AG656" s="5"/>
      <c r="AH656" s="4" t="s">
        <v>2408</v>
      </c>
      <c r="AJ656" s="4" t="s">
        <v>38</v>
      </c>
      <c r="AK656" s="117">
        <f>IF(N656="NTD",1,VLOOKUP(X656,'8.匯率'!O:Q,2,FALSE))</f>
        <v>1</v>
      </c>
      <c r="AL656" s="204">
        <f t="shared" si="10"/>
        <v>-110000</v>
      </c>
      <c r="AM656" s="117" t="str">
        <f>VLOOKUP(AJ656,'關係企業(人)'!A:C,3,FALSE)</f>
        <v>緯創資通股份有限公司</v>
      </c>
    </row>
    <row r="657" spans="1:39">
      <c r="A657" s="4" t="s">
        <v>47</v>
      </c>
      <c r="B657" s="4" t="s">
        <v>1708</v>
      </c>
      <c r="C657" s="4" t="s">
        <v>2403</v>
      </c>
      <c r="D657" s="4" t="s">
        <v>2416</v>
      </c>
      <c r="E657" s="5">
        <v>45744</v>
      </c>
      <c r="F657" s="5">
        <v>45744</v>
      </c>
      <c r="G657" s="4" t="s">
        <v>2290</v>
      </c>
      <c r="H657" s="4" t="s">
        <v>679</v>
      </c>
      <c r="I657" s="4" t="s">
        <v>2410</v>
      </c>
      <c r="J657" s="4" t="s">
        <v>1709</v>
      </c>
      <c r="K657" s="4" t="s">
        <v>2406</v>
      </c>
      <c r="L657" s="4" t="s">
        <v>2407</v>
      </c>
      <c r="M657" s="12">
        <v>-110000</v>
      </c>
      <c r="N657" s="4" t="s">
        <v>48</v>
      </c>
      <c r="O657" s="12">
        <v>-110000</v>
      </c>
      <c r="P657" s="4" t="s">
        <v>48</v>
      </c>
      <c r="Q657" s="4" t="s">
        <v>681</v>
      </c>
      <c r="R657" s="4" t="s">
        <v>54</v>
      </c>
      <c r="X657" s="4" t="s">
        <v>50</v>
      </c>
      <c r="Z657" s="4" t="s">
        <v>50</v>
      </c>
      <c r="AA657" s="4" t="s">
        <v>2419</v>
      </c>
      <c r="AD657" s="4" t="s">
        <v>676</v>
      </c>
      <c r="AG657" s="5"/>
      <c r="AH657" s="4" t="s">
        <v>2408</v>
      </c>
      <c r="AJ657" s="4" t="s">
        <v>38</v>
      </c>
      <c r="AK657" s="117">
        <f>IF(N657="NTD",1,VLOOKUP(X657,'8.匯率'!O:Q,2,FALSE))</f>
        <v>1</v>
      </c>
      <c r="AL657" s="204">
        <f t="shared" si="10"/>
        <v>-110000</v>
      </c>
      <c r="AM657" s="117" t="str">
        <f>VLOOKUP(AJ657,'關係企業(人)'!A:C,3,FALSE)</f>
        <v>緯創資通股份有限公司</v>
      </c>
    </row>
    <row r="658" spans="1:39">
      <c r="A658" s="4" t="s">
        <v>47</v>
      </c>
      <c r="B658" s="4" t="s">
        <v>1710</v>
      </c>
      <c r="C658" s="4" t="s">
        <v>2403</v>
      </c>
      <c r="D658" s="4" t="s">
        <v>2416</v>
      </c>
      <c r="E658" s="5">
        <v>45744</v>
      </c>
      <c r="F658" s="5">
        <v>45744</v>
      </c>
      <c r="G658" s="4" t="s">
        <v>2291</v>
      </c>
      <c r="H658" s="4" t="s">
        <v>679</v>
      </c>
      <c r="I658" s="4" t="s">
        <v>2410</v>
      </c>
      <c r="J658" s="4" t="s">
        <v>1711</v>
      </c>
      <c r="K658" s="4" t="s">
        <v>2406</v>
      </c>
      <c r="L658" s="4" t="s">
        <v>2407</v>
      </c>
      <c r="M658" s="12">
        <v>-116651</v>
      </c>
      <c r="N658" s="4" t="s">
        <v>48</v>
      </c>
      <c r="O658" s="12">
        <v>-116651</v>
      </c>
      <c r="P658" s="4" t="s">
        <v>48</v>
      </c>
      <c r="Q658" s="4" t="s">
        <v>681</v>
      </c>
      <c r="R658" s="4" t="s">
        <v>54</v>
      </c>
      <c r="X658" s="4" t="s">
        <v>50</v>
      </c>
      <c r="Z658" s="4" t="s">
        <v>50</v>
      </c>
      <c r="AA658" s="4" t="s">
        <v>2419</v>
      </c>
      <c r="AD658" s="4" t="s">
        <v>676</v>
      </c>
      <c r="AG658" s="5"/>
      <c r="AH658" s="4" t="s">
        <v>2408</v>
      </c>
      <c r="AJ658" s="4" t="s">
        <v>38</v>
      </c>
      <c r="AK658" s="117">
        <f>IF(N658="NTD",1,VLOOKUP(X658,'8.匯率'!O:Q,2,FALSE))</f>
        <v>1</v>
      </c>
      <c r="AL658" s="204">
        <f t="shared" si="10"/>
        <v>-116651</v>
      </c>
      <c r="AM658" s="117" t="str">
        <f>VLOOKUP(AJ658,'關係企業(人)'!A:C,3,FALSE)</f>
        <v>緯創資通股份有限公司</v>
      </c>
    </row>
    <row r="659" spans="1:39">
      <c r="A659" s="4" t="s">
        <v>47</v>
      </c>
      <c r="B659" s="4" t="s">
        <v>1712</v>
      </c>
      <c r="C659" s="4" t="s">
        <v>2403</v>
      </c>
      <c r="D659" s="4" t="s">
        <v>2416</v>
      </c>
      <c r="E659" s="5">
        <v>45744</v>
      </c>
      <c r="F659" s="5">
        <v>45744</v>
      </c>
      <c r="G659" s="4" t="s">
        <v>2292</v>
      </c>
      <c r="H659" s="4" t="s">
        <v>679</v>
      </c>
      <c r="I659" s="4" t="s">
        <v>2410</v>
      </c>
      <c r="J659" s="4" t="s">
        <v>1713</v>
      </c>
      <c r="K659" s="4" t="s">
        <v>2406</v>
      </c>
      <c r="L659" s="4" t="s">
        <v>2407</v>
      </c>
      <c r="M659" s="12">
        <v>-90000</v>
      </c>
      <c r="N659" s="4" t="s">
        <v>48</v>
      </c>
      <c r="O659" s="12">
        <v>-90000</v>
      </c>
      <c r="P659" s="4" t="s">
        <v>48</v>
      </c>
      <c r="Q659" s="4" t="s">
        <v>681</v>
      </c>
      <c r="R659" s="4" t="s">
        <v>54</v>
      </c>
      <c r="X659" s="4" t="s">
        <v>50</v>
      </c>
      <c r="Z659" s="4" t="s">
        <v>50</v>
      </c>
      <c r="AA659" s="4" t="s">
        <v>2419</v>
      </c>
      <c r="AD659" s="4" t="s">
        <v>676</v>
      </c>
      <c r="AG659" s="5"/>
      <c r="AH659" s="4" t="s">
        <v>2408</v>
      </c>
      <c r="AJ659" s="4" t="s">
        <v>38</v>
      </c>
      <c r="AK659" s="117">
        <f>IF(N659="NTD",1,VLOOKUP(X659,'8.匯率'!O:Q,2,FALSE))</f>
        <v>1</v>
      </c>
      <c r="AL659" s="204">
        <f t="shared" si="10"/>
        <v>-90000</v>
      </c>
      <c r="AM659" s="117" t="str">
        <f>VLOOKUP(AJ659,'關係企業(人)'!A:C,3,FALSE)</f>
        <v>緯創資通股份有限公司</v>
      </c>
    </row>
    <row r="660" spans="1:39">
      <c r="A660" s="4" t="s">
        <v>47</v>
      </c>
      <c r="B660" s="4" t="s">
        <v>1714</v>
      </c>
      <c r="C660" s="4" t="s">
        <v>2403</v>
      </c>
      <c r="D660" s="4" t="s">
        <v>2416</v>
      </c>
      <c r="E660" s="5">
        <v>45744</v>
      </c>
      <c r="F660" s="5">
        <v>45744</v>
      </c>
      <c r="G660" s="4" t="s">
        <v>2293</v>
      </c>
      <c r="H660" s="4" t="s">
        <v>679</v>
      </c>
      <c r="I660" s="4" t="s">
        <v>2410</v>
      </c>
      <c r="J660" s="4" t="s">
        <v>1715</v>
      </c>
      <c r="K660" s="4" t="s">
        <v>2406</v>
      </c>
      <c r="L660" s="4" t="s">
        <v>2407</v>
      </c>
      <c r="M660" s="12">
        <v>-128961</v>
      </c>
      <c r="N660" s="4" t="s">
        <v>48</v>
      </c>
      <c r="O660" s="12">
        <v>-128961</v>
      </c>
      <c r="P660" s="4" t="s">
        <v>48</v>
      </c>
      <c r="Q660" s="4" t="s">
        <v>681</v>
      </c>
      <c r="R660" s="4" t="s">
        <v>54</v>
      </c>
      <c r="X660" s="4" t="s">
        <v>50</v>
      </c>
      <c r="Z660" s="4" t="s">
        <v>50</v>
      </c>
      <c r="AA660" s="4" t="s">
        <v>2419</v>
      </c>
      <c r="AD660" s="4" t="s">
        <v>676</v>
      </c>
      <c r="AG660" s="5"/>
      <c r="AH660" s="4" t="s">
        <v>2408</v>
      </c>
      <c r="AJ660" s="4" t="s">
        <v>38</v>
      </c>
      <c r="AK660" s="117">
        <f>IF(N660="NTD",1,VLOOKUP(X660,'8.匯率'!O:Q,2,FALSE))</f>
        <v>1</v>
      </c>
      <c r="AL660" s="204">
        <f t="shared" si="10"/>
        <v>-128961</v>
      </c>
      <c r="AM660" s="117" t="str">
        <f>VLOOKUP(AJ660,'關係企業(人)'!A:C,3,FALSE)</f>
        <v>緯創資通股份有限公司</v>
      </c>
    </row>
    <row r="661" spans="1:39">
      <c r="A661" s="4" t="s">
        <v>47</v>
      </c>
      <c r="B661" s="4" t="s">
        <v>1716</v>
      </c>
      <c r="C661" s="4" t="s">
        <v>2403</v>
      </c>
      <c r="D661" s="4" t="s">
        <v>2416</v>
      </c>
      <c r="E661" s="5">
        <v>45744</v>
      </c>
      <c r="F661" s="5">
        <v>45744</v>
      </c>
      <c r="G661" s="4" t="s">
        <v>2294</v>
      </c>
      <c r="H661" s="4" t="s">
        <v>679</v>
      </c>
      <c r="I661" s="4" t="s">
        <v>2410</v>
      </c>
      <c r="J661" s="4" t="s">
        <v>1717</v>
      </c>
      <c r="K661" s="4" t="s">
        <v>2406</v>
      </c>
      <c r="L661" s="4" t="s">
        <v>2407</v>
      </c>
      <c r="M661" s="12">
        <v>-154086</v>
      </c>
      <c r="N661" s="4" t="s">
        <v>48</v>
      </c>
      <c r="O661" s="12">
        <v>-154086</v>
      </c>
      <c r="P661" s="4" t="s">
        <v>48</v>
      </c>
      <c r="Q661" s="4" t="s">
        <v>681</v>
      </c>
      <c r="R661" s="4" t="s">
        <v>54</v>
      </c>
      <c r="X661" s="4" t="s">
        <v>50</v>
      </c>
      <c r="Z661" s="4" t="s">
        <v>50</v>
      </c>
      <c r="AA661" s="4" t="s">
        <v>2419</v>
      </c>
      <c r="AD661" s="4" t="s">
        <v>676</v>
      </c>
      <c r="AG661" s="5"/>
      <c r="AH661" s="4" t="s">
        <v>2408</v>
      </c>
      <c r="AJ661" s="4" t="s">
        <v>38</v>
      </c>
      <c r="AK661" s="117">
        <f>IF(N661="NTD",1,VLOOKUP(X661,'8.匯率'!O:Q,2,FALSE))</f>
        <v>1</v>
      </c>
      <c r="AL661" s="204">
        <f t="shared" si="10"/>
        <v>-154086</v>
      </c>
      <c r="AM661" s="117" t="str">
        <f>VLOOKUP(AJ661,'關係企業(人)'!A:C,3,FALSE)</f>
        <v>緯創資通股份有限公司</v>
      </c>
    </row>
    <row r="662" spans="1:39">
      <c r="A662" s="4" t="s">
        <v>47</v>
      </c>
      <c r="B662" s="4" t="s">
        <v>1718</v>
      </c>
      <c r="C662" s="4" t="s">
        <v>2403</v>
      </c>
      <c r="D662" s="4" t="s">
        <v>2416</v>
      </c>
      <c r="E662" s="5">
        <v>45744</v>
      </c>
      <c r="F662" s="5">
        <v>45744</v>
      </c>
      <c r="G662" s="4" t="s">
        <v>2295</v>
      </c>
      <c r="H662" s="4" t="s">
        <v>679</v>
      </c>
      <c r="I662" s="4" t="s">
        <v>2410</v>
      </c>
      <c r="J662" s="4" t="s">
        <v>1719</v>
      </c>
      <c r="K662" s="4" t="s">
        <v>2406</v>
      </c>
      <c r="L662" s="4" t="s">
        <v>2407</v>
      </c>
      <c r="M662" s="12">
        <v>-94281</v>
      </c>
      <c r="N662" s="4" t="s">
        <v>48</v>
      </c>
      <c r="O662" s="12">
        <v>-94281</v>
      </c>
      <c r="P662" s="4" t="s">
        <v>48</v>
      </c>
      <c r="Q662" s="4" t="s">
        <v>681</v>
      </c>
      <c r="R662" s="4" t="s">
        <v>54</v>
      </c>
      <c r="X662" s="4" t="s">
        <v>50</v>
      </c>
      <c r="Z662" s="4" t="s">
        <v>50</v>
      </c>
      <c r="AA662" s="4" t="s">
        <v>2419</v>
      </c>
      <c r="AD662" s="4" t="s">
        <v>676</v>
      </c>
      <c r="AG662" s="5"/>
      <c r="AH662" s="4" t="s">
        <v>2408</v>
      </c>
      <c r="AJ662" s="4" t="s">
        <v>38</v>
      </c>
      <c r="AK662" s="117">
        <f>IF(N662="NTD",1,VLOOKUP(X662,'8.匯率'!O:Q,2,FALSE))</f>
        <v>1</v>
      </c>
      <c r="AL662" s="204">
        <f t="shared" si="10"/>
        <v>-94281</v>
      </c>
      <c r="AM662" s="117" t="str">
        <f>VLOOKUP(AJ662,'關係企業(人)'!A:C,3,FALSE)</f>
        <v>緯創資通股份有限公司</v>
      </c>
    </row>
    <row r="663" spans="1:39">
      <c r="A663" s="4" t="s">
        <v>47</v>
      </c>
      <c r="B663" s="4" t="s">
        <v>1720</v>
      </c>
      <c r="C663" s="4" t="s">
        <v>2403</v>
      </c>
      <c r="D663" s="4" t="s">
        <v>2416</v>
      </c>
      <c r="E663" s="5">
        <v>45744</v>
      </c>
      <c r="F663" s="5">
        <v>45744</v>
      </c>
      <c r="G663" s="4" t="s">
        <v>2296</v>
      </c>
      <c r="H663" s="4" t="s">
        <v>679</v>
      </c>
      <c r="I663" s="4" t="s">
        <v>2410</v>
      </c>
      <c r="J663" s="4" t="s">
        <v>1721</v>
      </c>
      <c r="K663" s="4" t="s">
        <v>2406</v>
      </c>
      <c r="L663" s="4" t="s">
        <v>2407</v>
      </c>
      <c r="M663" s="12">
        <v>-101858</v>
      </c>
      <c r="N663" s="4" t="s">
        <v>48</v>
      </c>
      <c r="O663" s="12">
        <v>-101858</v>
      </c>
      <c r="P663" s="4" t="s">
        <v>48</v>
      </c>
      <c r="Q663" s="4" t="s">
        <v>681</v>
      </c>
      <c r="R663" s="4" t="s">
        <v>54</v>
      </c>
      <c r="X663" s="4" t="s">
        <v>50</v>
      </c>
      <c r="Z663" s="4" t="s">
        <v>50</v>
      </c>
      <c r="AA663" s="4" t="s">
        <v>2419</v>
      </c>
      <c r="AD663" s="4" t="s">
        <v>676</v>
      </c>
      <c r="AG663" s="5"/>
      <c r="AH663" s="4" t="s">
        <v>2408</v>
      </c>
      <c r="AJ663" s="4" t="s">
        <v>38</v>
      </c>
      <c r="AK663" s="117">
        <f>IF(N663="NTD",1,VLOOKUP(X663,'8.匯率'!O:Q,2,FALSE))</f>
        <v>1</v>
      </c>
      <c r="AL663" s="204">
        <f t="shared" si="10"/>
        <v>-101858</v>
      </c>
      <c r="AM663" s="117" t="str">
        <f>VLOOKUP(AJ663,'關係企業(人)'!A:C,3,FALSE)</f>
        <v>緯創資通股份有限公司</v>
      </c>
    </row>
    <row r="664" spans="1:39">
      <c r="A664" s="4" t="s">
        <v>47</v>
      </c>
      <c r="B664" s="4" t="s">
        <v>1722</v>
      </c>
      <c r="C664" s="4" t="s">
        <v>2403</v>
      </c>
      <c r="D664" s="4" t="s">
        <v>2416</v>
      </c>
      <c r="E664" s="5">
        <v>45744</v>
      </c>
      <c r="F664" s="5">
        <v>45744</v>
      </c>
      <c r="G664" s="4" t="s">
        <v>2297</v>
      </c>
      <c r="H664" s="4" t="s">
        <v>679</v>
      </c>
      <c r="I664" s="4" t="s">
        <v>2410</v>
      </c>
      <c r="J664" s="4" t="s">
        <v>1723</v>
      </c>
      <c r="K664" s="4" t="s">
        <v>2406</v>
      </c>
      <c r="L664" s="4" t="s">
        <v>2407</v>
      </c>
      <c r="M664" s="12">
        <v>-134702</v>
      </c>
      <c r="N664" s="4" t="s">
        <v>48</v>
      </c>
      <c r="O664" s="12">
        <v>-134702</v>
      </c>
      <c r="P664" s="4" t="s">
        <v>48</v>
      </c>
      <c r="Q664" s="4" t="s">
        <v>681</v>
      </c>
      <c r="R664" s="4" t="s">
        <v>54</v>
      </c>
      <c r="X664" s="4" t="s">
        <v>50</v>
      </c>
      <c r="Z664" s="4" t="s">
        <v>50</v>
      </c>
      <c r="AA664" s="4" t="s">
        <v>2419</v>
      </c>
      <c r="AD664" s="4" t="s">
        <v>676</v>
      </c>
      <c r="AG664" s="5"/>
      <c r="AH664" s="4" t="s">
        <v>2408</v>
      </c>
      <c r="AJ664" s="4" t="s">
        <v>38</v>
      </c>
      <c r="AK664" s="117">
        <f>IF(N664="NTD",1,VLOOKUP(X664,'8.匯率'!O:Q,2,FALSE))</f>
        <v>1</v>
      </c>
      <c r="AL664" s="204">
        <f t="shared" si="10"/>
        <v>-134702</v>
      </c>
      <c r="AM664" s="117" t="str">
        <f>VLOOKUP(AJ664,'關係企業(人)'!A:C,3,FALSE)</f>
        <v>緯創資通股份有限公司</v>
      </c>
    </row>
    <row r="665" spans="1:39">
      <c r="A665" s="4" t="s">
        <v>47</v>
      </c>
      <c r="B665" s="4" t="s">
        <v>1724</v>
      </c>
      <c r="C665" s="4" t="s">
        <v>2403</v>
      </c>
      <c r="D665" s="4" t="s">
        <v>2416</v>
      </c>
      <c r="E665" s="5">
        <v>45744</v>
      </c>
      <c r="F665" s="5">
        <v>45744</v>
      </c>
      <c r="G665" s="4" t="s">
        <v>2298</v>
      </c>
      <c r="H665" s="4" t="s">
        <v>679</v>
      </c>
      <c r="I665" s="4" t="s">
        <v>2410</v>
      </c>
      <c r="J665" s="4" t="s">
        <v>1725</v>
      </c>
      <c r="K665" s="4" t="s">
        <v>2406</v>
      </c>
      <c r="L665" s="4" t="s">
        <v>2407</v>
      </c>
      <c r="M665" s="12">
        <v>-138000</v>
      </c>
      <c r="N665" s="4" t="s">
        <v>48</v>
      </c>
      <c r="O665" s="12">
        <v>-138000</v>
      </c>
      <c r="P665" s="4" t="s">
        <v>48</v>
      </c>
      <c r="Q665" s="4" t="s">
        <v>681</v>
      </c>
      <c r="R665" s="4" t="s">
        <v>54</v>
      </c>
      <c r="X665" s="4" t="s">
        <v>50</v>
      </c>
      <c r="Z665" s="4" t="s">
        <v>50</v>
      </c>
      <c r="AA665" s="4" t="s">
        <v>2419</v>
      </c>
      <c r="AD665" s="4" t="s">
        <v>676</v>
      </c>
      <c r="AG665" s="5"/>
      <c r="AH665" s="4" t="s">
        <v>2408</v>
      </c>
      <c r="AJ665" s="4" t="s">
        <v>38</v>
      </c>
      <c r="AK665" s="117">
        <f>IF(N665="NTD",1,VLOOKUP(X665,'8.匯率'!O:Q,2,FALSE))</f>
        <v>1</v>
      </c>
      <c r="AL665" s="204">
        <f t="shared" si="10"/>
        <v>-138000</v>
      </c>
      <c r="AM665" s="117" t="str">
        <f>VLOOKUP(AJ665,'關係企業(人)'!A:C,3,FALSE)</f>
        <v>緯創資通股份有限公司</v>
      </c>
    </row>
    <row r="666" spans="1:39">
      <c r="A666" s="4" t="s">
        <v>47</v>
      </c>
      <c r="B666" s="4" t="s">
        <v>1726</v>
      </c>
      <c r="C666" s="4" t="s">
        <v>2403</v>
      </c>
      <c r="D666" s="4" t="s">
        <v>2416</v>
      </c>
      <c r="E666" s="5">
        <v>45744</v>
      </c>
      <c r="F666" s="5">
        <v>45744</v>
      </c>
      <c r="G666" s="4" t="s">
        <v>2299</v>
      </c>
      <c r="H666" s="4" t="s">
        <v>679</v>
      </c>
      <c r="I666" s="4" t="s">
        <v>2410</v>
      </c>
      <c r="J666" s="4" t="s">
        <v>1727</v>
      </c>
      <c r="K666" s="4" t="s">
        <v>2406</v>
      </c>
      <c r="L666" s="4" t="s">
        <v>2407</v>
      </c>
      <c r="M666" s="12">
        <v>-131417</v>
      </c>
      <c r="N666" s="4" t="s">
        <v>48</v>
      </c>
      <c r="O666" s="12">
        <v>-131417</v>
      </c>
      <c r="P666" s="4" t="s">
        <v>48</v>
      </c>
      <c r="Q666" s="4" t="s">
        <v>681</v>
      </c>
      <c r="R666" s="4" t="s">
        <v>54</v>
      </c>
      <c r="X666" s="4" t="s">
        <v>50</v>
      </c>
      <c r="Z666" s="4" t="s">
        <v>50</v>
      </c>
      <c r="AA666" s="4" t="s">
        <v>2419</v>
      </c>
      <c r="AD666" s="4" t="s">
        <v>676</v>
      </c>
      <c r="AG666" s="5"/>
      <c r="AH666" s="4" t="s">
        <v>2408</v>
      </c>
      <c r="AJ666" s="4" t="s">
        <v>38</v>
      </c>
      <c r="AK666" s="117">
        <f>IF(N666="NTD",1,VLOOKUP(X666,'8.匯率'!O:Q,2,FALSE))</f>
        <v>1</v>
      </c>
      <c r="AL666" s="204">
        <f t="shared" si="10"/>
        <v>-131417</v>
      </c>
      <c r="AM666" s="117" t="str">
        <f>VLOOKUP(AJ666,'關係企業(人)'!A:C,3,FALSE)</f>
        <v>緯創資通股份有限公司</v>
      </c>
    </row>
    <row r="667" spans="1:39">
      <c r="A667" s="4" t="s">
        <v>47</v>
      </c>
      <c r="B667" s="4" t="s">
        <v>1784</v>
      </c>
      <c r="C667" s="4" t="s">
        <v>2403</v>
      </c>
      <c r="D667" s="4" t="s">
        <v>2416</v>
      </c>
      <c r="E667" s="5">
        <v>45744</v>
      </c>
      <c r="F667" s="5">
        <v>45744</v>
      </c>
      <c r="G667" s="4" t="s">
        <v>2268</v>
      </c>
      <c r="H667" s="4" t="s">
        <v>679</v>
      </c>
      <c r="I667" s="4" t="s">
        <v>2410</v>
      </c>
      <c r="J667" s="4" t="s">
        <v>1785</v>
      </c>
      <c r="K667" s="4" t="s">
        <v>2406</v>
      </c>
      <c r="L667" s="4" t="s">
        <v>2407</v>
      </c>
      <c r="M667" s="12">
        <v>-138000</v>
      </c>
      <c r="N667" s="4" t="s">
        <v>48</v>
      </c>
      <c r="O667" s="12">
        <v>-138000</v>
      </c>
      <c r="P667" s="4" t="s">
        <v>48</v>
      </c>
      <c r="Q667" s="4" t="s">
        <v>682</v>
      </c>
      <c r="R667" s="4" t="s">
        <v>53</v>
      </c>
      <c r="X667" s="4" t="s">
        <v>50</v>
      </c>
      <c r="Z667" s="4" t="s">
        <v>50</v>
      </c>
      <c r="AA667" s="4" t="s">
        <v>2419</v>
      </c>
      <c r="AD667" s="4" t="s">
        <v>676</v>
      </c>
      <c r="AG667" s="5"/>
      <c r="AH667" s="4" t="s">
        <v>2408</v>
      </c>
      <c r="AJ667" s="4" t="s">
        <v>38</v>
      </c>
      <c r="AK667" s="117">
        <f>IF(N667="NTD",1,VLOOKUP(X667,'8.匯率'!O:Q,2,FALSE))</f>
        <v>1</v>
      </c>
      <c r="AL667" s="204">
        <f t="shared" si="10"/>
        <v>-138000</v>
      </c>
      <c r="AM667" s="117" t="str">
        <f>VLOOKUP(AJ667,'關係企業(人)'!A:C,3,FALSE)</f>
        <v>緯創資通股份有限公司</v>
      </c>
    </row>
    <row r="668" spans="1:39">
      <c r="A668" s="4" t="s">
        <v>47</v>
      </c>
      <c r="B668" s="4" t="s">
        <v>1864</v>
      </c>
      <c r="C668" s="4" t="s">
        <v>2403</v>
      </c>
      <c r="D668" s="4" t="s">
        <v>2416</v>
      </c>
      <c r="E668" s="5">
        <v>45744</v>
      </c>
      <c r="F668" s="5">
        <v>45744</v>
      </c>
      <c r="G668" s="4" t="s">
        <v>2278</v>
      </c>
      <c r="H668" s="4" t="s">
        <v>679</v>
      </c>
      <c r="I668" s="4" t="s">
        <v>2410</v>
      </c>
      <c r="J668" s="4" t="s">
        <v>1865</v>
      </c>
      <c r="K668" s="4" t="s">
        <v>2406</v>
      </c>
      <c r="L668" s="4" t="s">
        <v>2407</v>
      </c>
      <c r="M668" s="12">
        <v>-134716</v>
      </c>
      <c r="N668" s="4" t="s">
        <v>48</v>
      </c>
      <c r="O668" s="12">
        <v>-134716</v>
      </c>
      <c r="P668" s="4" t="s">
        <v>48</v>
      </c>
      <c r="Q668" s="4" t="s">
        <v>680</v>
      </c>
      <c r="R668" s="4" t="s">
        <v>143</v>
      </c>
      <c r="X668" s="4" t="s">
        <v>50</v>
      </c>
      <c r="Z668" s="4" t="s">
        <v>50</v>
      </c>
      <c r="AA668" s="4" t="s">
        <v>2419</v>
      </c>
      <c r="AD668" s="4" t="s">
        <v>676</v>
      </c>
      <c r="AG668" s="5"/>
      <c r="AH668" s="4" t="s">
        <v>2408</v>
      </c>
      <c r="AJ668" s="4" t="s">
        <v>38</v>
      </c>
      <c r="AK668" s="117">
        <f>IF(N668="NTD",1,VLOOKUP(X668,'8.匯率'!O:Q,2,FALSE))</f>
        <v>1</v>
      </c>
      <c r="AL668" s="204">
        <f t="shared" si="10"/>
        <v>-134716</v>
      </c>
      <c r="AM668" s="117" t="str">
        <f>VLOOKUP(AJ668,'關係企業(人)'!A:C,3,FALSE)</f>
        <v>緯創資通股份有限公司</v>
      </c>
    </row>
    <row r="669" spans="1:39">
      <c r="A669" s="4" t="s">
        <v>47</v>
      </c>
      <c r="B669" s="4" t="s">
        <v>1866</v>
      </c>
      <c r="C669" s="4" t="s">
        <v>2403</v>
      </c>
      <c r="D669" s="4" t="s">
        <v>2416</v>
      </c>
      <c r="E669" s="5">
        <v>45744</v>
      </c>
      <c r="F669" s="5">
        <v>45744</v>
      </c>
      <c r="G669" s="4" t="s">
        <v>2279</v>
      </c>
      <c r="H669" s="4" t="s">
        <v>679</v>
      </c>
      <c r="I669" s="4" t="s">
        <v>2410</v>
      </c>
      <c r="J669" s="4" t="s">
        <v>1867</v>
      </c>
      <c r="K669" s="4" t="s">
        <v>2406</v>
      </c>
      <c r="L669" s="4" t="s">
        <v>2407</v>
      </c>
      <c r="M669" s="12">
        <v>-108042</v>
      </c>
      <c r="N669" s="4" t="s">
        <v>48</v>
      </c>
      <c r="O669" s="12">
        <v>-108042</v>
      </c>
      <c r="P669" s="4" t="s">
        <v>48</v>
      </c>
      <c r="Q669" s="4" t="s">
        <v>680</v>
      </c>
      <c r="R669" s="4" t="s">
        <v>143</v>
      </c>
      <c r="X669" s="4" t="s">
        <v>50</v>
      </c>
      <c r="Z669" s="4" t="s">
        <v>50</v>
      </c>
      <c r="AA669" s="4" t="s">
        <v>2419</v>
      </c>
      <c r="AD669" s="4" t="s">
        <v>676</v>
      </c>
      <c r="AG669" s="5"/>
      <c r="AH669" s="4" t="s">
        <v>2408</v>
      </c>
      <c r="AJ669" s="4" t="s">
        <v>38</v>
      </c>
      <c r="AK669" s="117">
        <f>IF(N669="NTD",1,VLOOKUP(X669,'8.匯率'!O:Q,2,FALSE))</f>
        <v>1</v>
      </c>
      <c r="AL669" s="204">
        <f t="shared" si="10"/>
        <v>-108042</v>
      </c>
      <c r="AM669" s="117" t="str">
        <f>VLOOKUP(AJ669,'關係企業(人)'!A:C,3,FALSE)</f>
        <v>緯創資通股份有限公司</v>
      </c>
    </row>
    <row r="670" spans="1:39">
      <c r="A670" s="4" t="s">
        <v>47</v>
      </c>
      <c r="B670" s="4" t="s">
        <v>1870</v>
      </c>
      <c r="C670" s="4" t="s">
        <v>2403</v>
      </c>
      <c r="D670" s="4" t="s">
        <v>2416</v>
      </c>
      <c r="E670" s="5">
        <v>45744</v>
      </c>
      <c r="F670" s="5">
        <v>45744</v>
      </c>
      <c r="G670" s="4" t="s">
        <v>2280</v>
      </c>
      <c r="H670" s="4" t="s">
        <v>679</v>
      </c>
      <c r="I670" s="4" t="s">
        <v>2410</v>
      </c>
      <c r="J670" s="4" t="s">
        <v>1871</v>
      </c>
      <c r="K670" s="4" t="s">
        <v>2406</v>
      </c>
      <c r="L670" s="4" t="s">
        <v>2407</v>
      </c>
      <c r="M670" s="12">
        <v>-131431</v>
      </c>
      <c r="N670" s="4" t="s">
        <v>48</v>
      </c>
      <c r="O670" s="12">
        <v>-131431</v>
      </c>
      <c r="P670" s="4" t="s">
        <v>48</v>
      </c>
      <c r="Q670" s="4" t="s">
        <v>680</v>
      </c>
      <c r="R670" s="4" t="s">
        <v>675</v>
      </c>
      <c r="X670" s="4" t="s">
        <v>50</v>
      </c>
      <c r="Z670" s="4" t="s">
        <v>50</v>
      </c>
      <c r="AA670" s="4" t="s">
        <v>2419</v>
      </c>
      <c r="AD670" s="4" t="s">
        <v>676</v>
      </c>
      <c r="AG670" s="5"/>
      <c r="AH670" s="4" t="s">
        <v>2408</v>
      </c>
      <c r="AJ670" s="4" t="s">
        <v>38</v>
      </c>
      <c r="AK670" s="117">
        <f>IF(N670="NTD",1,VLOOKUP(X670,'8.匯率'!O:Q,2,FALSE))</f>
        <v>1</v>
      </c>
      <c r="AL670" s="204">
        <f t="shared" si="10"/>
        <v>-131431</v>
      </c>
      <c r="AM670" s="117" t="str">
        <f>VLOOKUP(AJ670,'關係企業(人)'!A:C,3,FALSE)</f>
        <v>緯創資通股份有限公司</v>
      </c>
    </row>
    <row r="671" spans="1:39">
      <c r="A671" s="4" t="s">
        <v>47</v>
      </c>
      <c r="B671" s="4" t="s">
        <v>1790</v>
      </c>
      <c r="C671" s="4" t="s">
        <v>2403</v>
      </c>
      <c r="D671" s="4" t="s">
        <v>2416</v>
      </c>
      <c r="E671" s="5">
        <v>45744</v>
      </c>
      <c r="F671" s="5">
        <v>45744</v>
      </c>
      <c r="G671" s="4" t="s">
        <v>2319</v>
      </c>
      <c r="H671" s="4" t="s">
        <v>679</v>
      </c>
      <c r="I671" s="4" t="s">
        <v>2410</v>
      </c>
      <c r="J671" s="4" t="s">
        <v>1791</v>
      </c>
      <c r="K671" s="4" t="s">
        <v>2406</v>
      </c>
      <c r="L671" s="4" t="s">
        <v>2407</v>
      </c>
      <c r="M671" s="12">
        <v>-100000</v>
      </c>
      <c r="N671" s="4" t="s">
        <v>48</v>
      </c>
      <c r="O671" s="12">
        <v>-100000</v>
      </c>
      <c r="P671" s="4" t="s">
        <v>48</v>
      </c>
      <c r="Q671" s="4" t="s">
        <v>683</v>
      </c>
      <c r="R671" s="4" t="s">
        <v>56</v>
      </c>
      <c r="X671" s="4" t="s">
        <v>57</v>
      </c>
      <c r="Z671" s="4" t="s">
        <v>57</v>
      </c>
      <c r="AA671" s="4" t="s">
        <v>2424</v>
      </c>
      <c r="AD671" s="4" t="s">
        <v>676</v>
      </c>
      <c r="AG671" s="5"/>
      <c r="AH671" s="4" t="s">
        <v>2408</v>
      </c>
      <c r="AJ671" s="4" t="s">
        <v>55</v>
      </c>
      <c r="AK671" s="117">
        <f>IF(N671="NTD",1,VLOOKUP(X671,'8.匯率'!O:Q,2,FALSE))</f>
        <v>1</v>
      </c>
      <c r="AL671" s="204">
        <f t="shared" si="10"/>
        <v>-100000</v>
      </c>
      <c r="AM671" s="117" t="str">
        <f>VLOOKUP(AJ671,'關係企業(人)'!A:C,3,FALSE)</f>
        <v>緯穎科技服務股份有限公司</v>
      </c>
    </row>
    <row r="672" spans="1:39">
      <c r="A672" s="4" t="s">
        <v>47</v>
      </c>
      <c r="B672" s="4" t="s">
        <v>1792</v>
      </c>
      <c r="C672" s="4" t="s">
        <v>2403</v>
      </c>
      <c r="D672" s="4" t="s">
        <v>2416</v>
      </c>
      <c r="E672" s="5">
        <v>45744</v>
      </c>
      <c r="F672" s="5">
        <v>45744</v>
      </c>
      <c r="G672" s="4" t="s">
        <v>2320</v>
      </c>
      <c r="H672" s="4" t="s">
        <v>679</v>
      </c>
      <c r="I672" s="4" t="s">
        <v>2410</v>
      </c>
      <c r="J672" s="4" t="s">
        <v>1793</v>
      </c>
      <c r="K672" s="4" t="s">
        <v>2406</v>
      </c>
      <c r="L672" s="4" t="s">
        <v>2407</v>
      </c>
      <c r="M672" s="12">
        <v>-138000</v>
      </c>
      <c r="N672" s="4" t="s">
        <v>48</v>
      </c>
      <c r="O672" s="12">
        <v>-138000</v>
      </c>
      <c r="P672" s="4" t="s">
        <v>48</v>
      </c>
      <c r="Q672" s="4" t="s">
        <v>683</v>
      </c>
      <c r="R672" s="4" t="s">
        <v>56</v>
      </c>
      <c r="X672" s="4" t="s">
        <v>57</v>
      </c>
      <c r="Z672" s="4" t="s">
        <v>57</v>
      </c>
      <c r="AA672" s="4" t="s">
        <v>2424</v>
      </c>
      <c r="AD672" s="4" t="s">
        <v>676</v>
      </c>
      <c r="AG672" s="5"/>
      <c r="AH672" s="4" t="s">
        <v>2408</v>
      </c>
      <c r="AJ672" s="4" t="s">
        <v>55</v>
      </c>
      <c r="AK672" s="117">
        <f>IF(N672="NTD",1,VLOOKUP(X672,'8.匯率'!O:Q,2,FALSE))</f>
        <v>1</v>
      </c>
      <c r="AL672" s="204">
        <f t="shared" si="10"/>
        <v>-138000</v>
      </c>
      <c r="AM672" s="117" t="str">
        <f>VLOOKUP(AJ672,'關係企業(人)'!A:C,3,FALSE)</f>
        <v>緯穎科技服務股份有限公司</v>
      </c>
    </row>
    <row r="673" spans="1:39">
      <c r="A673" s="4" t="s">
        <v>47</v>
      </c>
      <c r="B673" s="4" t="s">
        <v>1794</v>
      </c>
      <c r="C673" s="4" t="s">
        <v>2403</v>
      </c>
      <c r="D673" s="4" t="s">
        <v>2416</v>
      </c>
      <c r="E673" s="5">
        <v>45744</v>
      </c>
      <c r="F673" s="5">
        <v>45744</v>
      </c>
      <c r="G673" s="4" t="s">
        <v>2321</v>
      </c>
      <c r="H673" s="4" t="s">
        <v>679</v>
      </c>
      <c r="I673" s="4" t="s">
        <v>2410</v>
      </c>
      <c r="J673" s="4" t="s">
        <v>1795</v>
      </c>
      <c r="K673" s="4" t="s">
        <v>2406</v>
      </c>
      <c r="L673" s="4" t="s">
        <v>2407</v>
      </c>
      <c r="M673" s="12">
        <v>-155000</v>
      </c>
      <c r="N673" s="4" t="s">
        <v>48</v>
      </c>
      <c r="O673" s="12">
        <v>-155000</v>
      </c>
      <c r="P673" s="4" t="s">
        <v>48</v>
      </c>
      <c r="Q673" s="4" t="s">
        <v>683</v>
      </c>
      <c r="R673" s="4" t="s">
        <v>56</v>
      </c>
      <c r="X673" s="4" t="s">
        <v>57</v>
      </c>
      <c r="Z673" s="4" t="s">
        <v>57</v>
      </c>
      <c r="AA673" s="4" t="s">
        <v>2424</v>
      </c>
      <c r="AD673" s="4" t="s">
        <v>676</v>
      </c>
      <c r="AG673" s="5"/>
      <c r="AH673" s="4" t="s">
        <v>2408</v>
      </c>
      <c r="AJ673" s="4" t="s">
        <v>55</v>
      </c>
      <c r="AK673" s="117">
        <f>IF(N673="NTD",1,VLOOKUP(X673,'8.匯率'!O:Q,2,FALSE))</f>
        <v>1</v>
      </c>
      <c r="AL673" s="204">
        <f t="shared" si="10"/>
        <v>-155000</v>
      </c>
      <c r="AM673" s="117" t="str">
        <f>VLOOKUP(AJ673,'關係企業(人)'!A:C,3,FALSE)</f>
        <v>緯穎科技服務股份有限公司</v>
      </c>
    </row>
    <row r="674" spans="1:39">
      <c r="A674" s="4" t="s">
        <v>47</v>
      </c>
      <c r="B674" s="4" t="s">
        <v>1796</v>
      </c>
      <c r="C674" s="4" t="s">
        <v>2403</v>
      </c>
      <c r="D674" s="4" t="s">
        <v>2416</v>
      </c>
      <c r="E674" s="5">
        <v>45744</v>
      </c>
      <c r="F674" s="5">
        <v>45744</v>
      </c>
      <c r="G674" s="4" t="s">
        <v>2303</v>
      </c>
      <c r="H674" s="4" t="s">
        <v>679</v>
      </c>
      <c r="I674" s="4" t="s">
        <v>2410</v>
      </c>
      <c r="J674" s="4" t="s">
        <v>1797</v>
      </c>
      <c r="K674" s="4" t="s">
        <v>2406</v>
      </c>
      <c r="L674" s="4" t="s">
        <v>2407</v>
      </c>
      <c r="M674" s="12">
        <v>-138000</v>
      </c>
      <c r="N674" s="4" t="s">
        <v>48</v>
      </c>
      <c r="O674" s="12">
        <v>-138000</v>
      </c>
      <c r="P674" s="4" t="s">
        <v>48</v>
      </c>
      <c r="Q674" s="4" t="s">
        <v>683</v>
      </c>
      <c r="R674" s="4" t="s">
        <v>56</v>
      </c>
      <c r="X674" s="4" t="s">
        <v>57</v>
      </c>
      <c r="Z674" s="4" t="s">
        <v>57</v>
      </c>
      <c r="AA674" s="4" t="s">
        <v>2424</v>
      </c>
      <c r="AD674" s="4" t="s">
        <v>676</v>
      </c>
      <c r="AG674" s="5"/>
      <c r="AH674" s="4" t="s">
        <v>2408</v>
      </c>
      <c r="AJ674" s="4" t="s">
        <v>55</v>
      </c>
      <c r="AK674" s="117">
        <f>IF(N674="NTD",1,VLOOKUP(X674,'8.匯率'!O:Q,2,FALSE))</f>
        <v>1</v>
      </c>
      <c r="AL674" s="204">
        <f t="shared" si="10"/>
        <v>-138000</v>
      </c>
      <c r="AM674" s="117" t="str">
        <f>VLOOKUP(AJ674,'關係企業(人)'!A:C,3,FALSE)</f>
        <v>緯穎科技服務股份有限公司</v>
      </c>
    </row>
    <row r="675" spans="1:39">
      <c r="A675" s="4" t="s">
        <v>47</v>
      </c>
      <c r="B675" s="4" t="s">
        <v>1798</v>
      </c>
      <c r="C675" s="4" t="s">
        <v>2403</v>
      </c>
      <c r="D675" s="4" t="s">
        <v>2416</v>
      </c>
      <c r="E675" s="5">
        <v>45744</v>
      </c>
      <c r="F675" s="5">
        <v>45744</v>
      </c>
      <c r="G675" s="4" t="s">
        <v>2304</v>
      </c>
      <c r="H675" s="4" t="s">
        <v>679</v>
      </c>
      <c r="I675" s="4" t="s">
        <v>2410</v>
      </c>
      <c r="J675" s="4" t="s">
        <v>1799</v>
      </c>
      <c r="K675" s="4" t="s">
        <v>2406</v>
      </c>
      <c r="L675" s="4" t="s">
        <v>2407</v>
      </c>
      <c r="M675" s="12">
        <v>-110000</v>
      </c>
      <c r="N675" s="4" t="s">
        <v>48</v>
      </c>
      <c r="O675" s="12">
        <v>-110000</v>
      </c>
      <c r="P675" s="4" t="s">
        <v>48</v>
      </c>
      <c r="Q675" s="4" t="s">
        <v>683</v>
      </c>
      <c r="R675" s="4" t="s">
        <v>56</v>
      </c>
      <c r="X675" s="4" t="s">
        <v>57</v>
      </c>
      <c r="Z675" s="4" t="s">
        <v>57</v>
      </c>
      <c r="AA675" s="4" t="s">
        <v>2424</v>
      </c>
      <c r="AD675" s="4" t="s">
        <v>676</v>
      </c>
      <c r="AG675" s="5"/>
      <c r="AH675" s="4" t="s">
        <v>2408</v>
      </c>
      <c r="AJ675" s="4" t="s">
        <v>55</v>
      </c>
      <c r="AK675" s="117">
        <f>IF(N675="NTD",1,VLOOKUP(X675,'8.匯率'!O:Q,2,FALSE))</f>
        <v>1</v>
      </c>
      <c r="AL675" s="204">
        <f t="shared" si="10"/>
        <v>-110000</v>
      </c>
      <c r="AM675" s="117" t="str">
        <f>VLOOKUP(AJ675,'關係企業(人)'!A:C,3,FALSE)</f>
        <v>緯穎科技服務股份有限公司</v>
      </c>
    </row>
    <row r="676" spans="1:39">
      <c r="A676" s="4" t="s">
        <v>47</v>
      </c>
      <c r="B676" s="4" t="s">
        <v>1800</v>
      </c>
      <c r="C676" s="4" t="s">
        <v>2403</v>
      </c>
      <c r="D676" s="4" t="s">
        <v>2416</v>
      </c>
      <c r="E676" s="5">
        <v>45744</v>
      </c>
      <c r="F676" s="5">
        <v>45744</v>
      </c>
      <c r="G676" s="4" t="s">
        <v>2305</v>
      </c>
      <c r="H676" s="4" t="s">
        <v>679</v>
      </c>
      <c r="I676" s="4" t="s">
        <v>2410</v>
      </c>
      <c r="J676" s="4" t="s">
        <v>1801</v>
      </c>
      <c r="K676" s="4" t="s">
        <v>2406</v>
      </c>
      <c r="L676" s="4" t="s">
        <v>2407</v>
      </c>
      <c r="M676" s="12">
        <v>-133901</v>
      </c>
      <c r="N676" s="4" t="s">
        <v>48</v>
      </c>
      <c r="O676" s="12">
        <v>-133901</v>
      </c>
      <c r="P676" s="4" t="s">
        <v>48</v>
      </c>
      <c r="Q676" s="4" t="s">
        <v>683</v>
      </c>
      <c r="R676" s="4" t="s">
        <v>56</v>
      </c>
      <c r="X676" s="4" t="s">
        <v>57</v>
      </c>
      <c r="Z676" s="4" t="s">
        <v>57</v>
      </c>
      <c r="AA676" s="4" t="s">
        <v>2424</v>
      </c>
      <c r="AD676" s="4" t="s">
        <v>676</v>
      </c>
      <c r="AG676" s="5"/>
      <c r="AH676" s="4" t="s">
        <v>2408</v>
      </c>
      <c r="AJ676" s="4" t="s">
        <v>55</v>
      </c>
      <c r="AK676" s="117">
        <f>IF(N676="NTD",1,VLOOKUP(X676,'8.匯率'!O:Q,2,FALSE))</f>
        <v>1</v>
      </c>
      <c r="AL676" s="204">
        <f t="shared" si="10"/>
        <v>-133901</v>
      </c>
      <c r="AM676" s="117" t="str">
        <f>VLOOKUP(AJ676,'關係企業(人)'!A:C,3,FALSE)</f>
        <v>緯穎科技服務股份有限公司</v>
      </c>
    </row>
    <row r="677" spans="1:39">
      <c r="A677" s="4" t="s">
        <v>47</v>
      </c>
      <c r="B677" s="4" t="s">
        <v>1802</v>
      </c>
      <c r="C677" s="4" t="s">
        <v>2403</v>
      </c>
      <c r="D677" s="4" t="s">
        <v>2416</v>
      </c>
      <c r="E677" s="5">
        <v>45744</v>
      </c>
      <c r="F677" s="5">
        <v>45744</v>
      </c>
      <c r="G677" s="4" t="s">
        <v>2306</v>
      </c>
      <c r="H677" s="4" t="s">
        <v>679</v>
      </c>
      <c r="I677" s="4" t="s">
        <v>2410</v>
      </c>
      <c r="J677" s="4" t="s">
        <v>1803</v>
      </c>
      <c r="K677" s="4" t="s">
        <v>2406</v>
      </c>
      <c r="L677" s="4" t="s">
        <v>2407</v>
      </c>
      <c r="M677" s="12">
        <v>-155000</v>
      </c>
      <c r="N677" s="4" t="s">
        <v>48</v>
      </c>
      <c r="O677" s="12">
        <v>-155000</v>
      </c>
      <c r="P677" s="4" t="s">
        <v>48</v>
      </c>
      <c r="Q677" s="4" t="s">
        <v>683</v>
      </c>
      <c r="R677" s="4" t="s">
        <v>56</v>
      </c>
      <c r="X677" s="4" t="s">
        <v>57</v>
      </c>
      <c r="Z677" s="4" t="s">
        <v>57</v>
      </c>
      <c r="AA677" s="4" t="s">
        <v>2424</v>
      </c>
      <c r="AD677" s="4" t="s">
        <v>676</v>
      </c>
      <c r="AG677" s="5"/>
      <c r="AH677" s="4" t="s">
        <v>2408</v>
      </c>
      <c r="AJ677" s="4" t="s">
        <v>55</v>
      </c>
      <c r="AK677" s="117">
        <f>IF(N677="NTD",1,VLOOKUP(X677,'8.匯率'!O:Q,2,FALSE))</f>
        <v>1</v>
      </c>
      <c r="AL677" s="204">
        <f t="shared" si="10"/>
        <v>-155000</v>
      </c>
      <c r="AM677" s="117" t="str">
        <f>VLOOKUP(AJ677,'關係企業(人)'!A:C,3,FALSE)</f>
        <v>緯穎科技服務股份有限公司</v>
      </c>
    </row>
    <row r="678" spans="1:39">
      <c r="A678" s="4" t="s">
        <v>47</v>
      </c>
      <c r="B678" s="4" t="s">
        <v>1804</v>
      </c>
      <c r="C678" s="4" t="s">
        <v>2403</v>
      </c>
      <c r="D678" s="4" t="s">
        <v>2416</v>
      </c>
      <c r="E678" s="5">
        <v>45744</v>
      </c>
      <c r="F678" s="5">
        <v>45744</v>
      </c>
      <c r="G678" s="4" t="s">
        <v>2322</v>
      </c>
      <c r="H678" s="4" t="s">
        <v>679</v>
      </c>
      <c r="I678" s="4" t="s">
        <v>2410</v>
      </c>
      <c r="J678" s="4" t="s">
        <v>1805</v>
      </c>
      <c r="K678" s="4" t="s">
        <v>2406</v>
      </c>
      <c r="L678" s="4" t="s">
        <v>2407</v>
      </c>
      <c r="M678" s="12">
        <v>-138000</v>
      </c>
      <c r="N678" s="4" t="s">
        <v>48</v>
      </c>
      <c r="O678" s="12">
        <v>-138000</v>
      </c>
      <c r="P678" s="4" t="s">
        <v>48</v>
      </c>
      <c r="Q678" s="4" t="s">
        <v>683</v>
      </c>
      <c r="R678" s="4" t="s">
        <v>56</v>
      </c>
      <c r="X678" s="4" t="s">
        <v>57</v>
      </c>
      <c r="Z678" s="4" t="s">
        <v>57</v>
      </c>
      <c r="AA678" s="4" t="s">
        <v>2424</v>
      </c>
      <c r="AD678" s="4" t="s">
        <v>676</v>
      </c>
      <c r="AG678" s="5"/>
      <c r="AH678" s="4" t="s">
        <v>2408</v>
      </c>
      <c r="AJ678" s="4" t="s">
        <v>55</v>
      </c>
      <c r="AK678" s="117">
        <f>IF(N678="NTD",1,VLOOKUP(X678,'8.匯率'!O:Q,2,FALSE))</f>
        <v>1</v>
      </c>
      <c r="AL678" s="204">
        <f t="shared" si="10"/>
        <v>-138000</v>
      </c>
      <c r="AM678" s="117" t="str">
        <f>VLOOKUP(AJ678,'關係企業(人)'!A:C,3,FALSE)</f>
        <v>緯穎科技服務股份有限公司</v>
      </c>
    </row>
    <row r="679" spans="1:39">
      <c r="A679" s="4" t="s">
        <v>47</v>
      </c>
      <c r="B679" s="4" t="s">
        <v>1806</v>
      </c>
      <c r="C679" s="4" t="s">
        <v>2403</v>
      </c>
      <c r="D679" s="4" t="s">
        <v>2416</v>
      </c>
      <c r="E679" s="5">
        <v>45744</v>
      </c>
      <c r="F679" s="5">
        <v>45744</v>
      </c>
      <c r="G679" s="4" t="s">
        <v>2323</v>
      </c>
      <c r="H679" s="4" t="s">
        <v>679</v>
      </c>
      <c r="I679" s="4" t="s">
        <v>2410</v>
      </c>
      <c r="J679" s="4" t="s">
        <v>1807</v>
      </c>
      <c r="K679" s="4" t="s">
        <v>2406</v>
      </c>
      <c r="L679" s="4" t="s">
        <v>2407</v>
      </c>
      <c r="M679" s="12">
        <v>-90478</v>
      </c>
      <c r="N679" s="4" t="s">
        <v>48</v>
      </c>
      <c r="O679" s="12">
        <v>-90478</v>
      </c>
      <c r="P679" s="4" t="s">
        <v>48</v>
      </c>
      <c r="Q679" s="4" t="s">
        <v>683</v>
      </c>
      <c r="R679" s="4" t="s">
        <v>56</v>
      </c>
      <c r="X679" s="4" t="s">
        <v>57</v>
      </c>
      <c r="Z679" s="4" t="s">
        <v>57</v>
      </c>
      <c r="AA679" s="4" t="s">
        <v>2424</v>
      </c>
      <c r="AD679" s="4" t="s">
        <v>676</v>
      </c>
      <c r="AG679" s="5"/>
      <c r="AH679" s="4" t="s">
        <v>2408</v>
      </c>
      <c r="AJ679" s="4" t="s">
        <v>55</v>
      </c>
      <c r="AK679" s="117">
        <f>IF(N679="NTD",1,VLOOKUP(X679,'8.匯率'!O:Q,2,FALSE))</f>
        <v>1</v>
      </c>
      <c r="AL679" s="204">
        <f t="shared" si="10"/>
        <v>-90478</v>
      </c>
      <c r="AM679" s="117" t="str">
        <f>VLOOKUP(AJ679,'關係企業(人)'!A:C,3,FALSE)</f>
        <v>緯穎科技服務股份有限公司</v>
      </c>
    </row>
    <row r="680" spans="1:39">
      <c r="A680" s="4" t="s">
        <v>47</v>
      </c>
      <c r="B680" s="4" t="s">
        <v>1808</v>
      </c>
      <c r="C680" s="4" t="s">
        <v>2403</v>
      </c>
      <c r="D680" s="4" t="s">
        <v>2416</v>
      </c>
      <c r="E680" s="5">
        <v>45744</v>
      </c>
      <c r="F680" s="5">
        <v>45744</v>
      </c>
      <c r="G680" s="4" t="s">
        <v>2324</v>
      </c>
      <c r="H680" s="4" t="s">
        <v>679</v>
      </c>
      <c r="I680" s="4" t="s">
        <v>2410</v>
      </c>
      <c r="J680" s="4" t="s">
        <v>1809</v>
      </c>
      <c r="K680" s="4" t="s">
        <v>2406</v>
      </c>
      <c r="L680" s="4" t="s">
        <v>2407</v>
      </c>
      <c r="M680" s="12">
        <v>-110000</v>
      </c>
      <c r="N680" s="4" t="s">
        <v>48</v>
      </c>
      <c r="O680" s="12">
        <v>-110000</v>
      </c>
      <c r="P680" s="4" t="s">
        <v>48</v>
      </c>
      <c r="Q680" s="4" t="s">
        <v>683</v>
      </c>
      <c r="R680" s="4" t="s">
        <v>56</v>
      </c>
      <c r="X680" s="4" t="s">
        <v>57</v>
      </c>
      <c r="Z680" s="4" t="s">
        <v>57</v>
      </c>
      <c r="AA680" s="4" t="s">
        <v>2424</v>
      </c>
      <c r="AD680" s="4" t="s">
        <v>676</v>
      </c>
      <c r="AG680" s="5"/>
      <c r="AH680" s="4" t="s">
        <v>2408</v>
      </c>
      <c r="AJ680" s="4" t="s">
        <v>55</v>
      </c>
      <c r="AK680" s="117">
        <f>IF(N680="NTD",1,VLOOKUP(X680,'8.匯率'!O:Q,2,FALSE))</f>
        <v>1</v>
      </c>
      <c r="AL680" s="204">
        <f t="shared" si="10"/>
        <v>-110000</v>
      </c>
      <c r="AM680" s="117" t="str">
        <f>VLOOKUP(AJ680,'關係企業(人)'!A:C,3,FALSE)</f>
        <v>緯穎科技服務股份有限公司</v>
      </c>
    </row>
    <row r="681" spans="1:39">
      <c r="A681" s="4" t="s">
        <v>47</v>
      </c>
      <c r="B681" s="4" t="s">
        <v>1810</v>
      </c>
      <c r="C681" s="4" t="s">
        <v>2403</v>
      </c>
      <c r="D681" s="4" t="s">
        <v>2416</v>
      </c>
      <c r="E681" s="5">
        <v>45744</v>
      </c>
      <c r="F681" s="5">
        <v>45744</v>
      </c>
      <c r="G681" s="4" t="s">
        <v>2307</v>
      </c>
      <c r="H681" s="4" t="s">
        <v>679</v>
      </c>
      <c r="I681" s="4" t="s">
        <v>2410</v>
      </c>
      <c r="J681" s="4" t="s">
        <v>1811</v>
      </c>
      <c r="K681" s="4" t="s">
        <v>2406</v>
      </c>
      <c r="L681" s="4" t="s">
        <v>2407</v>
      </c>
      <c r="M681" s="12">
        <v>-138000</v>
      </c>
      <c r="N681" s="4" t="s">
        <v>48</v>
      </c>
      <c r="O681" s="12">
        <v>-138000</v>
      </c>
      <c r="P681" s="4" t="s">
        <v>48</v>
      </c>
      <c r="Q681" s="4" t="s">
        <v>683</v>
      </c>
      <c r="R681" s="4" t="s">
        <v>56</v>
      </c>
      <c r="X681" s="4" t="s">
        <v>57</v>
      </c>
      <c r="Z681" s="4" t="s">
        <v>57</v>
      </c>
      <c r="AA681" s="4" t="s">
        <v>2424</v>
      </c>
      <c r="AD681" s="4" t="s">
        <v>676</v>
      </c>
      <c r="AG681" s="5"/>
      <c r="AH681" s="4" t="s">
        <v>2408</v>
      </c>
      <c r="AJ681" s="4" t="s">
        <v>55</v>
      </c>
      <c r="AK681" s="117">
        <f>IF(N681="NTD",1,VLOOKUP(X681,'8.匯率'!O:Q,2,FALSE))</f>
        <v>1</v>
      </c>
      <c r="AL681" s="204">
        <f t="shared" si="10"/>
        <v>-138000</v>
      </c>
      <c r="AM681" s="117" t="str">
        <f>VLOOKUP(AJ681,'關係企業(人)'!A:C,3,FALSE)</f>
        <v>緯穎科技服務股份有限公司</v>
      </c>
    </row>
    <row r="682" spans="1:39">
      <c r="A682" s="4" t="s">
        <v>47</v>
      </c>
      <c r="B682" s="4" t="s">
        <v>1812</v>
      </c>
      <c r="C682" s="4" t="s">
        <v>2403</v>
      </c>
      <c r="D682" s="4" t="s">
        <v>2416</v>
      </c>
      <c r="E682" s="5">
        <v>45744</v>
      </c>
      <c r="F682" s="5">
        <v>45744</v>
      </c>
      <c r="G682" s="4" t="s">
        <v>2308</v>
      </c>
      <c r="H682" s="4" t="s">
        <v>679</v>
      </c>
      <c r="I682" s="4" t="s">
        <v>2410</v>
      </c>
      <c r="J682" s="4" t="s">
        <v>1813</v>
      </c>
      <c r="K682" s="4" t="s">
        <v>2406</v>
      </c>
      <c r="L682" s="4" t="s">
        <v>2407</v>
      </c>
      <c r="M682" s="12">
        <v>-140244</v>
      </c>
      <c r="N682" s="4" t="s">
        <v>48</v>
      </c>
      <c r="O682" s="12">
        <v>-140244</v>
      </c>
      <c r="P682" s="4" t="s">
        <v>48</v>
      </c>
      <c r="Q682" s="4" t="s">
        <v>683</v>
      </c>
      <c r="R682" s="4" t="s">
        <v>56</v>
      </c>
      <c r="X682" s="4" t="s">
        <v>57</v>
      </c>
      <c r="Z682" s="4" t="s">
        <v>57</v>
      </c>
      <c r="AA682" s="4" t="s">
        <v>2424</v>
      </c>
      <c r="AD682" s="4" t="s">
        <v>676</v>
      </c>
      <c r="AG682" s="5"/>
      <c r="AH682" s="4" t="s">
        <v>2408</v>
      </c>
      <c r="AJ682" s="4" t="s">
        <v>55</v>
      </c>
      <c r="AK682" s="117">
        <f>IF(N682="NTD",1,VLOOKUP(X682,'8.匯率'!O:Q,2,FALSE))</f>
        <v>1</v>
      </c>
      <c r="AL682" s="204">
        <f t="shared" si="10"/>
        <v>-140244</v>
      </c>
      <c r="AM682" s="117" t="str">
        <f>VLOOKUP(AJ682,'關係企業(人)'!A:C,3,FALSE)</f>
        <v>緯穎科技服務股份有限公司</v>
      </c>
    </row>
    <row r="683" spans="1:39">
      <c r="A683" s="4" t="s">
        <v>47</v>
      </c>
      <c r="B683" s="4" t="s">
        <v>1814</v>
      </c>
      <c r="C683" s="4" t="s">
        <v>2403</v>
      </c>
      <c r="D683" s="4" t="s">
        <v>2416</v>
      </c>
      <c r="E683" s="5">
        <v>45744</v>
      </c>
      <c r="F683" s="5">
        <v>45744</v>
      </c>
      <c r="G683" s="4" t="s">
        <v>2309</v>
      </c>
      <c r="H683" s="4" t="s">
        <v>679</v>
      </c>
      <c r="I683" s="4" t="s">
        <v>2410</v>
      </c>
      <c r="J683" s="4" t="s">
        <v>1815</v>
      </c>
      <c r="K683" s="4" t="s">
        <v>2406</v>
      </c>
      <c r="L683" s="4" t="s">
        <v>2407</v>
      </c>
      <c r="M683" s="12">
        <v>-110000</v>
      </c>
      <c r="N683" s="4" t="s">
        <v>48</v>
      </c>
      <c r="O683" s="12">
        <v>-110000</v>
      </c>
      <c r="P683" s="4" t="s">
        <v>48</v>
      </c>
      <c r="Q683" s="4" t="s">
        <v>683</v>
      </c>
      <c r="R683" s="4" t="s">
        <v>56</v>
      </c>
      <c r="X683" s="4" t="s">
        <v>57</v>
      </c>
      <c r="Z683" s="4" t="s">
        <v>57</v>
      </c>
      <c r="AA683" s="4" t="s">
        <v>2424</v>
      </c>
      <c r="AD683" s="4" t="s">
        <v>676</v>
      </c>
      <c r="AG683" s="5"/>
      <c r="AH683" s="4" t="s">
        <v>2408</v>
      </c>
      <c r="AJ683" s="4" t="s">
        <v>55</v>
      </c>
      <c r="AK683" s="117">
        <f>IF(N683="NTD",1,VLOOKUP(X683,'8.匯率'!O:Q,2,FALSE))</f>
        <v>1</v>
      </c>
      <c r="AL683" s="204">
        <f t="shared" si="10"/>
        <v>-110000</v>
      </c>
      <c r="AM683" s="117" t="str">
        <f>VLOOKUP(AJ683,'關係企業(人)'!A:C,3,FALSE)</f>
        <v>緯穎科技服務股份有限公司</v>
      </c>
    </row>
    <row r="684" spans="1:39">
      <c r="A684" s="4" t="s">
        <v>47</v>
      </c>
      <c r="B684" s="4" t="s">
        <v>1816</v>
      </c>
      <c r="C684" s="4" t="s">
        <v>2403</v>
      </c>
      <c r="D684" s="4" t="s">
        <v>2416</v>
      </c>
      <c r="E684" s="5">
        <v>45744</v>
      </c>
      <c r="F684" s="5">
        <v>45744</v>
      </c>
      <c r="G684" s="4" t="s">
        <v>2310</v>
      </c>
      <c r="H684" s="4" t="s">
        <v>679</v>
      </c>
      <c r="I684" s="4" t="s">
        <v>2410</v>
      </c>
      <c r="J684" s="4" t="s">
        <v>1817</v>
      </c>
      <c r="K684" s="4" t="s">
        <v>2406</v>
      </c>
      <c r="L684" s="4" t="s">
        <v>2407</v>
      </c>
      <c r="M684" s="12">
        <v>-138000</v>
      </c>
      <c r="N684" s="4" t="s">
        <v>48</v>
      </c>
      <c r="O684" s="12">
        <v>-138000</v>
      </c>
      <c r="P684" s="4" t="s">
        <v>48</v>
      </c>
      <c r="Q684" s="4" t="s">
        <v>683</v>
      </c>
      <c r="R684" s="4" t="s">
        <v>56</v>
      </c>
      <c r="X684" s="4" t="s">
        <v>57</v>
      </c>
      <c r="Z684" s="4" t="s">
        <v>57</v>
      </c>
      <c r="AA684" s="4" t="s">
        <v>2424</v>
      </c>
      <c r="AD684" s="4" t="s">
        <v>676</v>
      </c>
      <c r="AG684" s="5"/>
      <c r="AH684" s="4" t="s">
        <v>2408</v>
      </c>
      <c r="AJ684" s="4" t="s">
        <v>55</v>
      </c>
      <c r="AK684" s="117">
        <f>IF(N684="NTD",1,VLOOKUP(X684,'8.匯率'!O:Q,2,FALSE))</f>
        <v>1</v>
      </c>
      <c r="AL684" s="204">
        <f t="shared" si="10"/>
        <v>-138000</v>
      </c>
      <c r="AM684" s="117" t="str">
        <f>VLOOKUP(AJ684,'關係企業(人)'!A:C,3,FALSE)</f>
        <v>緯穎科技服務股份有限公司</v>
      </c>
    </row>
    <row r="685" spans="1:39">
      <c r="A685" s="4" t="s">
        <v>47</v>
      </c>
      <c r="B685" s="4" t="s">
        <v>1818</v>
      </c>
      <c r="C685" s="4" t="s">
        <v>2403</v>
      </c>
      <c r="D685" s="4" t="s">
        <v>2416</v>
      </c>
      <c r="E685" s="5">
        <v>45744</v>
      </c>
      <c r="F685" s="5">
        <v>45744</v>
      </c>
      <c r="G685" s="4" t="s">
        <v>2325</v>
      </c>
      <c r="H685" s="4" t="s">
        <v>679</v>
      </c>
      <c r="I685" s="4" t="s">
        <v>2410</v>
      </c>
      <c r="J685" s="4" t="s">
        <v>1819</v>
      </c>
      <c r="K685" s="4" t="s">
        <v>2406</v>
      </c>
      <c r="L685" s="4" t="s">
        <v>2407</v>
      </c>
      <c r="M685" s="12">
        <v>-135544</v>
      </c>
      <c r="N685" s="4" t="s">
        <v>48</v>
      </c>
      <c r="O685" s="12">
        <v>-135544</v>
      </c>
      <c r="P685" s="4" t="s">
        <v>48</v>
      </c>
      <c r="Q685" s="4" t="s">
        <v>683</v>
      </c>
      <c r="R685" s="4" t="s">
        <v>56</v>
      </c>
      <c r="X685" s="4" t="s">
        <v>57</v>
      </c>
      <c r="Z685" s="4" t="s">
        <v>57</v>
      </c>
      <c r="AA685" s="4" t="s">
        <v>2424</v>
      </c>
      <c r="AD685" s="4" t="s">
        <v>676</v>
      </c>
      <c r="AG685" s="5"/>
      <c r="AH685" s="4" t="s">
        <v>2408</v>
      </c>
      <c r="AJ685" s="4" t="s">
        <v>55</v>
      </c>
      <c r="AK685" s="117">
        <f>IF(N685="NTD",1,VLOOKUP(X685,'8.匯率'!O:Q,2,FALSE))</f>
        <v>1</v>
      </c>
      <c r="AL685" s="204">
        <f t="shared" si="10"/>
        <v>-135544</v>
      </c>
      <c r="AM685" s="117" t="str">
        <f>VLOOKUP(AJ685,'關係企業(人)'!A:C,3,FALSE)</f>
        <v>緯穎科技服務股份有限公司</v>
      </c>
    </row>
    <row r="686" spans="1:39">
      <c r="A686" s="4" t="s">
        <v>47</v>
      </c>
      <c r="B686" s="4" t="s">
        <v>1820</v>
      </c>
      <c r="C686" s="4" t="s">
        <v>2403</v>
      </c>
      <c r="D686" s="4" t="s">
        <v>2416</v>
      </c>
      <c r="E686" s="5">
        <v>45744</v>
      </c>
      <c r="F686" s="5">
        <v>45744</v>
      </c>
      <c r="G686" s="4" t="s">
        <v>2326</v>
      </c>
      <c r="H686" s="4" t="s">
        <v>679</v>
      </c>
      <c r="I686" s="4" t="s">
        <v>2410</v>
      </c>
      <c r="J686" s="4" t="s">
        <v>1821</v>
      </c>
      <c r="K686" s="4" t="s">
        <v>2406</v>
      </c>
      <c r="L686" s="4" t="s">
        <v>2407</v>
      </c>
      <c r="M686" s="12">
        <v>-111739</v>
      </c>
      <c r="N686" s="4" t="s">
        <v>48</v>
      </c>
      <c r="O686" s="12">
        <v>-111739</v>
      </c>
      <c r="P686" s="4" t="s">
        <v>48</v>
      </c>
      <c r="Q686" s="4" t="s">
        <v>683</v>
      </c>
      <c r="R686" s="4" t="s">
        <v>56</v>
      </c>
      <c r="X686" s="4" t="s">
        <v>57</v>
      </c>
      <c r="Z686" s="4" t="s">
        <v>57</v>
      </c>
      <c r="AA686" s="4" t="s">
        <v>2424</v>
      </c>
      <c r="AD686" s="4" t="s">
        <v>676</v>
      </c>
      <c r="AG686" s="5"/>
      <c r="AH686" s="4" t="s">
        <v>2408</v>
      </c>
      <c r="AJ686" s="4" t="s">
        <v>55</v>
      </c>
      <c r="AK686" s="117">
        <f>IF(N686="NTD",1,VLOOKUP(X686,'8.匯率'!O:Q,2,FALSE))</f>
        <v>1</v>
      </c>
      <c r="AL686" s="204">
        <f t="shared" si="10"/>
        <v>-111739</v>
      </c>
      <c r="AM686" s="117" t="str">
        <f>VLOOKUP(AJ686,'關係企業(人)'!A:C,3,FALSE)</f>
        <v>緯穎科技服務股份有限公司</v>
      </c>
    </row>
    <row r="687" spans="1:39">
      <c r="A687" s="4" t="s">
        <v>47</v>
      </c>
      <c r="B687" s="4" t="s">
        <v>1822</v>
      </c>
      <c r="C687" s="4" t="s">
        <v>2403</v>
      </c>
      <c r="D687" s="4" t="s">
        <v>2416</v>
      </c>
      <c r="E687" s="5">
        <v>45744</v>
      </c>
      <c r="F687" s="5">
        <v>45744</v>
      </c>
      <c r="G687" s="4" t="s">
        <v>2311</v>
      </c>
      <c r="H687" s="4" t="s">
        <v>679</v>
      </c>
      <c r="I687" s="4" t="s">
        <v>2410</v>
      </c>
      <c r="J687" s="4" t="s">
        <v>1823</v>
      </c>
      <c r="K687" s="4" t="s">
        <v>2406</v>
      </c>
      <c r="L687" s="4" t="s">
        <v>2407</v>
      </c>
      <c r="M687" s="12">
        <v>-140244</v>
      </c>
      <c r="N687" s="4" t="s">
        <v>48</v>
      </c>
      <c r="O687" s="12">
        <v>-140244</v>
      </c>
      <c r="P687" s="4" t="s">
        <v>48</v>
      </c>
      <c r="Q687" s="4" t="s">
        <v>683</v>
      </c>
      <c r="R687" s="4" t="s">
        <v>56</v>
      </c>
      <c r="X687" s="4" t="s">
        <v>57</v>
      </c>
      <c r="Z687" s="4" t="s">
        <v>57</v>
      </c>
      <c r="AA687" s="4" t="s">
        <v>2424</v>
      </c>
      <c r="AD687" s="4" t="s">
        <v>676</v>
      </c>
      <c r="AG687" s="5"/>
      <c r="AH687" s="4" t="s">
        <v>2408</v>
      </c>
      <c r="AJ687" s="4" t="s">
        <v>55</v>
      </c>
      <c r="AK687" s="117">
        <f>IF(N687="NTD",1,VLOOKUP(X687,'8.匯率'!O:Q,2,FALSE))</f>
        <v>1</v>
      </c>
      <c r="AL687" s="204">
        <f t="shared" si="10"/>
        <v>-140244</v>
      </c>
      <c r="AM687" s="117" t="str">
        <f>VLOOKUP(AJ687,'關係企業(人)'!A:C,3,FALSE)</f>
        <v>緯穎科技服務股份有限公司</v>
      </c>
    </row>
    <row r="688" spans="1:39">
      <c r="A688" s="4" t="s">
        <v>47</v>
      </c>
      <c r="B688" s="4" t="s">
        <v>1824</v>
      </c>
      <c r="C688" s="4" t="s">
        <v>2403</v>
      </c>
      <c r="D688" s="4" t="s">
        <v>2416</v>
      </c>
      <c r="E688" s="5">
        <v>45744</v>
      </c>
      <c r="F688" s="5">
        <v>45744</v>
      </c>
      <c r="G688" s="4" t="s">
        <v>2327</v>
      </c>
      <c r="H688" s="4" t="s">
        <v>679</v>
      </c>
      <c r="I688" s="4" t="s">
        <v>2410</v>
      </c>
      <c r="J688" s="4" t="s">
        <v>1825</v>
      </c>
      <c r="K688" s="4" t="s">
        <v>2406</v>
      </c>
      <c r="L688" s="4" t="s">
        <v>2407</v>
      </c>
      <c r="M688" s="12">
        <v>-83809</v>
      </c>
      <c r="N688" s="4" t="s">
        <v>48</v>
      </c>
      <c r="O688" s="12">
        <v>-83809</v>
      </c>
      <c r="P688" s="4" t="s">
        <v>48</v>
      </c>
      <c r="Q688" s="4" t="s">
        <v>683</v>
      </c>
      <c r="R688" s="4" t="s">
        <v>56</v>
      </c>
      <c r="X688" s="4" t="s">
        <v>57</v>
      </c>
      <c r="Z688" s="4" t="s">
        <v>57</v>
      </c>
      <c r="AA688" s="4" t="s">
        <v>2424</v>
      </c>
      <c r="AD688" s="4" t="s">
        <v>676</v>
      </c>
      <c r="AG688" s="5"/>
      <c r="AH688" s="4" t="s">
        <v>2408</v>
      </c>
      <c r="AJ688" s="4" t="s">
        <v>55</v>
      </c>
      <c r="AK688" s="117">
        <f>IF(N688="NTD",1,VLOOKUP(X688,'8.匯率'!O:Q,2,FALSE))</f>
        <v>1</v>
      </c>
      <c r="AL688" s="204">
        <f t="shared" si="10"/>
        <v>-83809</v>
      </c>
      <c r="AM688" s="117" t="str">
        <f>VLOOKUP(AJ688,'關係企業(人)'!A:C,3,FALSE)</f>
        <v>緯穎科技服務股份有限公司</v>
      </c>
    </row>
    <row r="689" spans="1:39">
      <c r="A689" s="4" t="s">
        <v>47</v>
      </c>
      <c r="B689" s="4" t="s">
        <v>1826</v>
      </c>
      <c r="C689" s="4" t="s">
        <v>2403</v>
      </c>
      <c r="D689" s="4" t="s">
        <v>2416</v>
      </c>
      <c r="E689" s="5">
        <v>45744</v>
      </c>
      <c r="F689" s="5">
        <v>45744</v>
      </c>
      <c r="G689" s="4" t="s">
        <v>2328</v>
      </c>
      <c r="H689" s="4" t="s">
        <v>679</v>
      </c>
      <c r="I689" s="4" t="s">
        <v>2410</v>
      </c>
      <c r="J689" s="4" t="s">
        <v>1827</v>
      </c>
      <c r="K689" s="4" t="s">
        <v>2406</v>
      </c>
      <c r="L689" s="4" t="s">
        <v>2407</v>
      </c>
      <c r="M689" s="12">
        <v>-155000</v>
      </c>
      <c r="N689" s="4" t="s">
        <v>48</v>
      </c>
      <c r="O689" s="12">
        <v>-155000</v>
      </c>
      <c r="P689" s="4" t="s">
        <v>48</v>
      </c>
      <c r="Q689" s="4" t="s">
        <v>683</v>
      </c>
      <c r="R689" s="4" t="s">
        <v>56</v>
      </c>
      <c r="X689" s="4" t="s">
        <v>57</v>
      </c>
      <c r="Z689" s="4" t="s">
        <v>57</v>
      </c>
      <c r="AA689" s="4" t="s">
        <v>2424</v>
      </c>
      <c r="AD689" s="4" t="s">
        <v>676</v>
      </c>
      <c r="AG689" s="5"/>
      <c r="AH689" s="4" t="s">
        <v>2408</v>
      </c>
      <c r="AJ689" s="4" t="s">
        <v>55</v>
      </c>
      <c r="AK689" s="117">
        <f>IF(N689="NTD",1,VLOOKUP(X689,'8.匯率'!O:Q,2,FALSE))</f>
        <v>1</v>
      </c>
      <c r="AL689" s="204">
        <f t="shared" si="10"/>
        <v>-155000</v>
      </c>
      <c r="AM689" s="117" t="str">
        <f>VLOOKUP(AJ689,'關係企業(人)'!A:C,3,FALSE)</f>
        <v>緯穎科技服務股份有限公司</v>
      </c>
    </row>
    <row r="690" spans="1:39">
      <c r="A690" s="4" t="s">
        <v>47</v>
      </c>
      <c r="B690" s="4" t="s">
        <v>1828</v>
      </c>
      <c r="C690" s="4" t="s">
        <v>2403</v>
      </c>
      <c r="D690" s="4" t="s">
        <v>2416</v>
      </c>
      <c r="E690" s="5">
        <v>45744</v>
      </c>
      <c r="F690" s="5">
        <v>45744</v>
      </c>
      <c r="G690" s="4" t="s">
        <v>2312</v>
      </c>
      <c r="H690" s="4" t="s">
        <v>679</v>
      </c>
      <c r="I690" s="4" t="s">
        <v>2410</v>
      </c>
      <c r="J690" s="4" t="s">
        <v>1829</v>
      </c>
      <c r="K690" s="4" t="s">
        <v>2406</v>
      </c>
      <c r="L690" s="4" t="s">
        <v>2407</v>
      </c>
      <c r="M690" s="12">
        <v>-103455</v>
      </c>
      <c r="N690" s="4" t="s">
        <v>48</v>
      </c>
      <c r="O690" s="12">
        <v>-103455</v>
      </c>
      <c r="P690" s="4" t="s">
        <v>48</v>
      </c>
      <c r="Q690" s="4" t="s">
        <v>683</v>
      </c>
      <c r="R690" s="4" t="s">
        <v>56</v>
      </c>
      <c r="X690" s="4" t="s">
        <v>57</v>
      </c>
      <c r="Z690" s="4" t="s">
        <v>57</v>
      </c>
      <c r="AA690" s="4" t="s">
        <v>2424</v>
      </c>
      <c r="AD690" s="4" t="s">
        <v>676</v>
      </c>
      <c r="AG690" s="5"/>
      <c r="AH690" s="4" t="s">
        <v>2408</v>
      </c>
      <c r="AJ690" s="4" t="s">
        <v>55</v>
      </c>
      <c r="AK690" s="117">
        <f>IF(N690="NTD",1,VLOOKUP(X690,'8.匯率'!O:Q,2,FALSE))</f>
        <v>1</v>
      </c>
      <c r="AL690" s="204">
        <f t="shared" si="10"/>
        <v>-103455</v>
      </c>
      <c r="AM690" s="117" t="str">
        <f>VLOOKUP(AJ690,'關係企業(人)'!A:C,3,FALSE)</f>
        <v>緯穎科技服務股份有限公司</v>
      </c>
    </row>
    <row r="691" spans="1:39">
      <c r="A691" s="4" t="s">
        <v>47</v>
      </c>
      <c r="B691" s="4" t="s">
        <v>1830</v>
      </c>
      <c r="C691" s="4" t="s">
        <v>2403</v>
      </c>
      <c r="D691" s="4" t="s">
        <v>2416</v>
      </c>
      <c r="E691" s="5">
        <v>45744</v>
      </c>
      <c r="F691" s="5">
        <v>45744</v>
      </c>
      <c r="G691" s="4" t="s">
        <v>2329</v>
      </c>
      <c r="H691" s="4" t="s">
        <v>679</v>
      </c>
      <c r="I691" s="4" t="s">
        <v>2410</v>
      </c>
      <c r="J691" s="4" t="s">
        <v>1831</v>
      </c>
      <c r="K691" s="4" t="s">
        <v>2406</v>
      </c>
      <c r="L691" s="4" t="s">
        <v>2407</v>
      </c>
      <c r="M691" s="12">
        <v>-93309</v>
      </c>
      <c r="N691" s="4" t="s">
        <v>48</v>
      </c>
      <c r="O691" s="12">
        <v>-93309</v>
      </c>
      <c r="P691" s="4" t="s">
        <v>48</v>
      </c>
      <c r="Q691" s="4" t="s">
        <v>683</v>
      </c>
      <c r="R691" s="4" t="s">
        <v>56</v>
      </c>
      <c r="X691" s="4" t="s">
        <v>57</v>
      </c>
      <c r="Z691" s="4" t="s">
        <v>57</v>
      </c>
      <c r="AA691" s="4" t="s">
        <v>2424</v>
      </c>
      <c r="AD691" s="4" t="s">
        <v>676</v>
      </c>
      <c r="AG691" s="5"/>
      <c r="AH691" s="4" t="s">
        <v>2408</v>
      </c>
      <c r="AJ691" s="4" t="s">
        <v>55</v>
      </c>
      <c r="AK691" s="117">
        <f>IF(N691="NTD",1,VLOOKUP(X691,'8.匯率'!O:Q,2,FALSE))</f>
        <v>1</v>
      </c>
      <c r="AL691" s="204">
        <f t="shared" si="10"/>
        <v>-93309</v>
      </c>
      <c r="AM691" s="117" t="str">
        <f>VLOOKUP(AJ691,'關係企業(人)'!A:C,3,FALSE)</f>
        <v>緯穎科技服務股份有限公司</v>
      </c>
    </row>
    <row r="692" spans="1:39">
      <c r="A692" s="4" t="s">
        <v>47</v>
      </c>
      <c r="B692" s="4" t="s">
        <v>1832</v>
      </c>
      <c r="C692" s="4" t="s">
        <v>2403</v>
      </c>
      <c r="D692" s="4" t="s">
        <v>2416</v>
      </c>
      <c r="E692" s="5">
        <v>45744</v>
      </c>
      <c r="F692" s="5">
        <v>45744</v>
      </c>
      <c r="G692" s="4" t="s">
        <v>2313</v>
      </c>
      <c r="H692" s="4" t="s">
        <v>679</v>
      </c>
      <c r="I692" s="4" t="s">
        <v>2410</v>
      </c>
      <c r="J692" s="4" t="s">
        <v>1833</v>
      </c>
      <c r="K692" s="4" t="s">
        <v>2406</v>
      </c>
      <c r="L692" s="4" t="s">
        <v>2407</v>
      </c>
      <c r="M692" s="12">
        <v>-155000</v>
      </c>
      <c r="N692" s="4" t="s">
        <v>48</v>
      </c>
      <c r="O692" s="12">
        <v>-155000</v>
      </c>
      <c r="P692" s="4" t="s">
        <v>48</v>
      </c>
      <c r="Q692" s="4" t="s">
        <v>683</v>
      </c>
      <c r="R692" s="4" t="s">
        <v>56</v>
      </c>
      <c r="X692" s="4" t="s">
        <v>57</v>
      </c>
      <c r="Z692" s="4" t="s">
        <v>57</v>
      </c>
      <c r="AA692" s="4" t="s">
        <v>2424</v>
      </c>
      <c r="AD692" s="4" t="s">
        <v>676</v>
      </c>
      <c r="AG692" s="5"/>
      <c r="AH692" s="4" t="s">
        <v>2408</v>
      </c>
      <c r="AJ692" s="4" t="s">
        <v>55</v>
      </c>
      <c r="AK692" s="117">
        <f>IF(N692="NTD",1,VLOOKUP(X692,'8.匯率'!O:Q,2,FALSE))</f>
        <v>1</v>
      </c>
      <c r="AL692" s="204">
        <f t="shared" si="10"/>
        <v>-155000</v>
      </c>
      <c r="AM692" s="117" t="str">
        <f>VLOOKUP(AJ692,'關係企業(人)'!A:C,3,FALSE)</f>
        <v>緯穎科技服務股份有限公司</v>
      </c>
    </row>
    <row r="693" spans="1:39">
      <c r="A693" s="4" t="s">
        <v>47</v>
      </c>
      <c r="B693" s="4" t="s">
        <v>1834</v>
      </c>
      <c r="C693" s="4" t="s">
        <v>2403</v>
      </c>
      <c r="D693" s="4" t="s">
        <v>2416</v>
      </c>
      <c r="E693" s="5">
        <v>45744</v>
      </c>
      <c r="F693" s="5">
        <v>45744</v>
      </c>
      <c r="G693" s="4" t="s">
        <v>2314</v>
      </c>
      <c r="H693" s="4" t="s">
        <v>679</v>
      </c>
      <c r="I693" s="4" t="s">
        <v>2410</v>
      </c>
      <c r="J693" s="4" t="s">
        <v>1835</v>
      </c>
      <c r="K693" s="4" t="s">
        <v>2406</v>
      </c>
      <c r="L693" s="4" t="s">
        <v>2407</v>
      </c>
      <c r="M693" s="12">
        <v>-138000</v>
      </c>
      <c r="N693" s="4" t="s">
        <v>48</v>
      </c>
      <c r="O693" s="12">
        <v>-138000</v>
      </c>
      <c r="P693" s="4" t="s">
        <v>48</v>
      </c>
      <c r="Q693" s="4" t="s">
        <v>683</v>
      </c>
      <c r="R693" s="4" t="s">
        <v>56</v>
      </c>
      <c r="X693" s="4" t="s">
        <v>57</v>
      </c>
      <c r="Z693" s="4" t="s">
        <v>57</v>
      </c>
      <c r="AA693" s="4" t="s">
        <v>2424</v>
      </c>
      <c r="AD693" s="4" t="s">
        <v>676</v>
      </c>
      <c r="AG693" s="5"/>
      <c r="AH693" s="4" t="s">
        <v>2408</v>
      </c>
      <c r="AJ693" s="4" t="s">
        <v>55</v>
      </c>
      <c r="AK693" s="117">
        <f>IF(N693="NTD",1,VLOOKUP(X693,'8.匯率'!O:Q,2,FALSE))</f>
        <v>1</v>
      </c>
      <c r="AL693" s="204">
        <f t="shared" si="10"/>
        <v>-138000</v>
      </c>
      <c r="AM693" s="117" t="str">
        <f>VLOOKUP(AJ693,'關係企業(人)'!A:C,3,FALSE)</f>
        <v>緯穎科技服務股份有限公司</v>
      </c>
    </row>
    <row r="694" spans="1:39">
      <c r="A694" s="4" t="s">
        <v>47</v>
      </c>
      <c r="B694" s="4" t="s">
        <v>1836</v>
      </c>
      <c r="C694" s="4" t="s">
        <v>2403</v>
      </c>
      <c r="D694" s="4" t="s">
        <v>2416</v>
      </c>
      <c r="E694" s="5">
        <v>45744</v>
      </c>
      <c r="F694" s="5">
        <v>45744</v>
      </c>
      <c r="G694" s="4" t="s">
        <v>2330</v>
      </c>
      <c r="H694" s="4" t="s">
        <v>679</v>
      </c>
      <c r="I694" s="4" t="s">
        <v>2410</v>
      </c>
      <c r="J694" s="4" t="s">
        <v>1837</v>
      </c>
      <c r="K694" s="4" t="s">
        <v>2406</v>
      </c>
      <c r="L694" s="4" t="s">
        <v>2407</v>
      </c>
      <c r="M694" s="12">
        <v>-131431</v>
      </c>
      <c r="N694" s="4" t="s">
        <v>48</v>
      </c>
      <c r="O694" s="12">
        <v>-131431</v>
      </c>
      <c r="P694" s="4" t="s">
        <v>48</v>
      </c>
      <c r="Q694" s="4" t="s">
        <v>683</v>
      </c>
      <c r="R694" s="4" t="s">
        <v>56</v>
      </c>
      <c r="X694" s="4" t="s">
        <v>57</v>
      </c>
      <c r="Z694" s="4" t="s">
        <v>57</v>
      </c>
      <c r="AA694" s="4" t="s">
        <v>2424</v>
      </c>
      <c r="AD694" s="4" t="s">
        <v>676</v>
      </c>
      <c r="AG694" s="5"/>
      <c r="AH694" s="4" t="s">
        <v>2408</v>
      </c>
      <c r="AJ694" s="4" t="s">
        <v>55</v>
      </c>
      <c r="AK694" s="117">
        <f>IF(N694="NTD",1,VLOOKUP(X694,'8.匯率'!O:Q,2,FALSE))</f>
        <v>1</v>
      </c>
      <c r="AL694" s="204">
        <f t="shared" si="10"/>
        <v>-131431</v>
      </c>
      <c r="AM694" s="117" t="str">
        <f>VLOOKUP(AJ694,'關係企業(人)'!A:C,3,FALSE)</f>
        <v>緯穎科技服務股份有限公司</v>
      </c>
    </row>
    <row r="695" spans="1:39">
      <c r="A695" s="4" t="s">
        <v>47</v>
      </c>
      <c r="B695" s="4" t="s">
        <v>1838</v>
      </c>
      <c r="C695" s="4" t="s">
        <v>2403</v>
      </c>
      <c r="D695" s="4" t="s">
        <v>2416</v>
      </c>
      <c r="E695" s="5">
        <v>45744</v>
      </c>
      <c r="F695" s="5">
        <v>45744</v>
      </c>
      <c r="G695" s="4" t="s">
        <v>2331</v>
      </c>
      <c r="H695" s="4" t="s">
        <v>679</v>
      </c>
      <c r="I695" s="4" t="s">
        <v>2410</v>
      </c>
      <c r="J695" s="4" t="s">
        <v>1839</v>
      </c>
      <c r="K695" s="4" t="s">
        <v>2406</v>
      </c>
      <c r="L695" s="4" t="s">
        <v>2407</v>
      </c>
      <c r="M695" s="12">
        <v>-110000</v>
      </c>
      <c r="N695" s="4" t="s">
        <v>48</v>
      </c>
      <c r="O695" s="12">
        <v>-110000</v>
      </c>
      <c r="P695" s="4" t="s">
        <v>48</v>
      </c>
      <c r="Q695" s="4" t="s">
        <v>683</v>
      </c>
      <c r="R695" s="4" t="s">
        <v>56</v>
      </c>
      <c r="X695" s="4" t="s">
        <v>57</v>
      </c>
      <c r="Z695" s="4" t="s">
        <v>57</v>
      </c>
      <c r="AA695" s="4" t="s">
        <v>2424</v>
      </c>
      <c r="AD695" s="4" t="s">
        <v>676</v>
      </c>
      <c r="AG695" s="5"/>
      <c r="AH695" s="4" t="s">
        <v>2408</v>
      </c>
      <c r="AJ695" s="4" t="s">
        <v>55</v>
      </c>
      <c r="AK695" s="117">
        <f>IF(N695="NTD",1,VLOOKUP(X695,'8.匯率'!O:Q,2,FALSE))</f>
        <v>1</v>
      </c>
      <c r="AL695" s="204">
        <f t="shared" si="10"/>
        <v>-110000</v>
      </c>
      <c r="AM695" s="117" t="str">
        <f>VLOOKUP(AJ695,'關係企業(人)'!A:C,3,FALSE)</f>
        <v>緯穎科技服務股份有限公司</v>
      </c>
    </row>
    <row r="696" spans="1:39">
      <c r="A696" s="4" t="s">
        <v>47</v>
      </c>
      <c r="B696" s="4" t="s">
        <v>1840</v>
      </c>
      <c r="C696" s="4" t="s">
        <v>2403</v>
      </c>
      <c r="D696" s="4" t="s">
        <v>2416</v>
      </c>
      <c r="E696" s="5">
        <v>45744</v>
      </c>
      <c r="F696" s="5">
        <v>45744</v>
      </c>
      <c r="G696" s="4" t="s">
        <v>2315</v>
      </c>
      <c r="H696" s="4" t="s">
        <v>679</v>
      </c>
      <c r="I696" s="4" t="s">
        <v>2410</v>
      </c>
      <c r="J696" s="4" t="s">
        <v>1841</v>
      </c>
      <c r="K696" s="4" t="s">
        <v>2406</v>
      </c>
      <c r="L696" s="4" t="s">
        <v>2407</v>
      </c>
      <c r="M696" s="12">
        <v>-104753</v>
      </c>
      <c r="N696" s="4" t="s">
        <v>48</v>
      </c>
      <c r="O696" s="12">
        <v>-104753</v>
      </c>
      <c r="P696" s="4" t="s">
        <v>48</v>
      </c>
      <c r="Q696" s="4" t="s">
        <v>683</v>
      </c>
      <c r="R696" s="4" t="s">
        <v>56</v>
      </c>
      <c r="X696" s="4" t="s">
        <v>57</v>
      </c>
      <c r="Z696" s="4" t="s">
        <v>57</v>
      </c>
      <c r="AA696" s="4" t="s">
        <v>2424</v>
      </c>
      <c r="AD696" s="4" t="s">
        <v>676</v>
      </c>
      <c r="AG696" s="5"/>
      <c r="AH696" s="4" t="s">
        <v>2408</v>
      </c>
      <c r="AJ696" s="4" t="s">
        <v>55</v>
      </c>
      <c r="AK696" s="117">
        <f>IF(N696="NTD",1,VLOOKUP(X696,'8.匯率'!O:Q,2,FALSE))</f>
        <v>1</v>
      </c>
      <c r="AL696" s="204">
        <f t="shared" si="10"/>
        <v>-104753</v>
      </c>
      <c r="AM696" s="117" t="str">
        <f>VLOOKUP(AJ696,'關係企業(人)'!A:C,3,FALSE)</f>
        <v>緯穎科技服務股份有限公司</v>
      </c>
    </row>
    <row r="697" spans="1:39">
      <c r="A697" s="4" t="s">
        <v>47</v>
      </c>
      <c r="B697" s="4" t="s">
        <v>1842</v>
      </c>
      <c r="C697" s="4" t="s">
        <v>2403</v>
      </c>
      <c r="D697" s="4" t="s">
        <v>2416</v>
      </c>
      <c r="E697" s="5">
        <v>45744</v>
      </c>
      <c r="F697" s="5">
        <v>45744</v>
      </c>
      <c r="G697" s="4" t="s">
        <v>2332</v>
      </c>
      <c r="H697" s="4" t="s">
        <v>679</v>
      </c>
      <c r="I697" s="4" t="s">
        <v>2410</v>
      </c>
      <c r="J697" s="4" t="s">
        <v>1843</v>
      </c>
      <c r="K697" s="4" t="s">
        <v>2406</v>
      </c>
      <c r="L697" s="4" t="s">
        <v>2407</v>
      </c>
      <c r="M697" s="12">
        <v>-138000</v>
      </c>
      <c r="N697" s="4" t="s">
        <v>48</v>
      </c>
      <c r="O697" s="12">
        <v>-138000</v>
      </c>
      <c r="P697" s="4" t="s">
        <v>48</v>
      </c>
      <c r="Q697" s="4" t="s">
        <v>683</v>
      </c>
      <c r="R697" s="4" t="s">
        <v>56</v>
      </c>
      <c r="X697" s="4" t="s">
        <v>57</v>
      </c>
      <c r="Z697" s="4" t="s">
        <v>57</v>
      </c>
      <c r="AA697" s="4" t="s">
        <v>2424</v>
      </c>
      <c r="AD697" s="4" t="s">
        <v>676</v>
      </c>
      <c r="AG697" s="5"/>
      <c r="AH697" s="4" t="s">
        <v>2408</v>
      </c>
      <c r="AJ697" s="4" t="s">
        <v>55</v>
      </c>
      <c r="AK697" s="117">
        <f>IF(N697="NTD",1,VLOOKUP(X697,'8.匯率'!O:Q,2,FALSE))</f>
        <v>1</v>
      </c>
      <c r="AL697" s="204">
        <f t="shared" si="10"/>
        <v>-138000</v>
      </c>
      <c r="AM697" s="117" t="str">
        <f>VLOOKUP(AJ697,'關係企業(人)'!A:C,3,FALSE)</f>
        <v>緯穎科技服務股份有限公司</v>
      </c>
    </row>
    <row r="698" spans="1:39">
      <c r="A698" s="4" t="s">
        <v>47</v>
      </c>
      <c r="B698" s="4" t="s">
        <v>1844</v>
      </c>
      <c r="C698" s="4" t="s">
        <v>2403</v>
      </c>
      <c r="D698" s="4" t="s">
        <v>2416</v>
      </c>
      <c r="E698" s="5">
        <v>45744</v>
      </c>
      <c r="F698" s="5">
        <v>45744</v>
      </c>
      <c r="G698" s="4" t="s">
        <v>2333</v>
      </c>
      <c r="H698" s="4" t="s">
        <v>679</v>
      </c>
      <c r="I698" s="4" t="s">
        <v>2410</v>
      </c>
      <c r="J698" s="4" t="s">
        <v>1845</v>
      </c>
      <c r="K698" s="4" t="s">
        <v>2406</v>
      </c>
      <c r="L698" s="4" t="s">
        <v>2407</v>
      </c>
      <c r="M698" s="12">
        <v>-131417</v>
      </c>
      <c r="N698" s="4" t="s">
        <v>48</v>
      </c>
      <c r="O698" s="12">
        <v>-131417</v>
      </c>
      <c r="P698" s="4" t="s">
        <v>48</v>
      </c>
      <c r="Q698" s="4" t="s">
        <v>683</v>
      </c>
      <c r="R698" s="4" t="s">
        <v>56</v>
      </c>
      <c r="X698" s="4" t="s">
        <v>57</v>
      </c>
      <c r="Z698" s="4" t="s">
        <v>57</v>
      </c>
      <c r="AA698" s="4" t="s">
        <v>2424</v>
      </c>
      <c r="AD698" s="4" t="s">
        <v>676</v>
      </c>
      <c r="AG698" s="5"/>
      <c r="AH698" s="4" t="s">
        <v>2408</v>
      </c>
      <c r="AJ698" s="4" t="s">
        <v>55</v>
      </c>
      <c r="AK698" s="117">
        <f>IF(N698="NTD",1,VLOOKUP(X698,'8.匯率'!O:Q,2,FALSE))</f>
        <v>1</v>
      </c>
      <c r="AL698" s="204">
        <f t="shared" si="10"/>
        <v>-131417</v>
      </c>
      <c r="AM698" s="117" t="str">
        <f>VLOOKUP(AJ698,'關係企業(人)'!A:C,3,FALSE)</f>
        <v>緯穎科技服務股份有限公司</v>
      </c>
    </row>
    <row r="699" spans="1:39">
      <c r="A699" s="4" t="s">
        <v>47</v>
      </c>
      <c r="B699" s="4" t="s">
        <v>1846</v>
      </c>
      <c r="C699" s="4" t="s">
        <v>2403</v>
      </c>
      <c r="D699" s="4" t="s">
        <v>2416</v>
      </c>
      <c r="E699" s="5">
        <v>45744</v>
      </c>
      <c r="F699" s="5">
        <v>45744</v>
      </c>
      <c r="G699" s="4" t="s">
        <v>2334</v>
      </c>
      <c r="H699" s="4" t="s">
        <v>679</v>
      </c>
      <c r="I699" s="4" t="s">
        <v>2410</v>
      </c>
      <c r="J699" s="4" t="s">
        <v>1847</v>
      </c>
      <c r="K699" s="4" t="s">
        <v>2406</v>
      </c>
      <c r="L699" s="4" t="s">
        <v>2407</v>
      </c>
      <c r="M699" s="12">
        <v>-104753</v>
      </c>
      <c r="N699" s="4" t="s">
        <v>48</v>
      </c>
      <c r="O699" s="12">
        <v>-104753</v>
      </c>
      <c r="P699" s="4" t="s">
        <v>48</v>
      </c>
      <c r="Q699" s="4" t="s">
        <v>683</v>
      </c>
      <c r="R699" s="4" t="s">
        <v>56</v>
      </c>
      <c r="X699" s="4" t="s">
        <v>57</v>
      </c>
      <c r="Z699" s="4" t="s">
        <v>57</v>
      </c>
      <c r="AA699" s="4" t="s">
        <v>2424</v>
      </c>
      <c r="AD699" s="4" t="s">
        <v>676</v>
      </c>
      <c r="AG699" s="5"/>
      <c r="AH699" s="4" t="s">
        <v>2408</v>
      </c>
      <c r="AJ699" s="4" t="s">
        <v>55</v>
      </c>
      <c r="AK699" s="117">
        <f>IF(N699="NTD",1,VLOOKUP(X699,'8.匯率'!O:Q,2,FALSE))</f>
        <v>1</v>
      </c>
      <c r="AL699" s="204">
        <f t="shared" si="10"/>
        <v>-104753</v>
      </c>
      <c r="AM699" s="117" t="str">
        <f>VLOOKUP(AJ699,'關係企業(人)'!A:C,3,FALSE)</f>
        <v>緯穎科技服務股份有限公司</v>
      </c>
    </row>
    <row r="700" spans="1:39">
      <c r="A700" s="4" t="s">
        <v>47</v>
      </c>
      <c r="B700" s="4" t="s">
        <v>1848</v>
      </c>
      <c r="C700" s="4" t="s">
        <v>2403</v>
      </c>
      <c r="D700" s="4" t="s">
        <v>2416</v>
      </c>
      <c r="E700" s="5">
        <v>45744</v>
      </c>
      <c r="F700" s="5">
        <v>45744</v>
      </c>
      <c r="G700" s="4" t="s">
        <v>2335</v>
      </c>
      <c r="H700" s="4" t="s">
        <v>679</v>
      </c>
      <c r="I700" s="4" t="s">
        <v>2410</v>
      </c>
      <c r="J700" s="4" t="s">
        <v>1849</v>
      </c>
      <c r="K700" s="4" t="s">
        <v>2406</v>
      </c>
      <c r="L700" s="4" t="s">
        <v>2407</v>
      </c>
      <c r="M700" s="12">
        <v>-19706</v>
      </c>
      <c r="N700" s="4" t="s">
        <v>48</v>
      </c>
      <c r="O700" s="12">
        <v>-19706</v>
      </c>
      <c r="P700" s="4" t="s">
        <v>48</v>
      </c>
      <c r="Q700" s="4" t="s">
        <v>683</v>
      </c>
      <c r="R700" s="4" t="s">
        <v>56</v>
      </c>
      <c r="X700" s="4" t="s">
        <v>57</v>
      </c>
      <c r="Z700" s="4" t="s">
        <v>57</v>
      </c>
      <c r="AA700" s="4" t="s">
        <v>2424</v>
      </c>
      <c r="AD700" s="4" t="s">
        <v>676</v>
      </c>
      <c r="AG700" s="5"/>
      <c r="AH700" s="4" t="s">
        <v>2408</v>
      </c>
      <c r="AJ700" s="4" t="s">
        <v>55</v>
      </c>
      <c r="AK700" s="117">
        <f>IF(N700="NTD",1,VLOOKUP(X700,'8.匯率'!O:Q,2,FALSE))</f>
        <v>1</v>
      </c>
      <c r="AL700" s="204">
        <f t="shared" si="10"/>
        <v>-19706</v>
      </c>
      <c r="AM700" s="117" t="str">
        <f>VLOOKUP(AJ700,'關係企業(人)'!A:C,3,FALSE)</f>
        <v>緯穎科技服務股份有限公司</v>
      </c>
    </row>
    <row r="701" spans="1:39">
      <c r="A701" s="4" t="s">
        <v>47</v>
      </c>
      <c r="B701" s="4" t="s">
        <v>1850</v>
      </c>
      <c r="C701" s="4" t="s">
        <v>2403</v>
      </c>
      <c r="D701" s="4" t="s">
        <v>2416</v>
      </c>
      <c r="E701" s="5">
        <v>45744</v>
      </c>
      <c r="F701" s="5">
        <v>45744</v>
      </c>
      <c r="G701" s="4" t="s">
        <v>2316</v>
      </c>
      <c r="H701" s="4" t="s">
        <v>679</v>
      </c>
      <c r="I701" s="4" t="s">
        <v>2410</v>
      </c>
      <c r="J701" s="4" t="s">
        <v>1851</v>
      </c>
      <c r="K701" s="4" t="s">
        <v>2406</v>
      </c>
      <c r="L701" s="4" t="s">
        <v>2407</v>
      </c>
      <c r="M701" s="12">
        <v>-75000</v>
      </c>
      <c r="N701" s="4" t="s">
        <v>48</v>
      </c>
      <c r="O701" s="12">
        <v>-75000</v>
      </c>
      <c r="P701" s="4" t="s">
        <v>48</v>
      </c>
      <c r="Q701" s="4" t="s">
        <v>683</v>
      </c>
      <c r="R701" s="4" t="s">
        <v>56</v>
      </c>
      <c r="X701" s="4" t="s">
        <v>57</v>
      </c>
      <c r="Z701" s="4" t="s">
        <v>57</v>
      </c>
      <c r="AA701" s="4" t="s">
        <v>2424</v>
      </c>
      <c r="AD701" s="4" t="s">
        <v>676</v>
      </c>
      <c r="AG701" s="5"/>
      <c r="AH701" s="4" t="s">
        <v>2408</v>
      </c>
      <c r="AJ701" s="4" t="s">
        <v>55</v>
      </c>
      <c r="AK701" s="117">
        <f>IF(N701="NTD",1,VLOOKUP(X701,'8.匯率'!O:Q,2,FALSE))</f>
        <v>1</v>
      </c>
      <c r="AL701" s="204">
        <f t="shared" si="10"/>
        <v>-75000</v>
      </c>
      <c r="AM701" s="117" t="str">
        <f>VLOOKUP(AJ701,'關係企業(人)'!A:C,3,FALSE)</f>
        <v>緯穎科技服務股份有限公司</v>
      </c>
    </row>
    <row r="702" spans="1:39">
      <c r="A702" s="4" t="s">
        <v>47</v>
      </c>
      <c r="B702" s="4" t="s">
        <v>1852</v>
      </c>
      <c r="C702" s="4" t="s">
        <v>2403</v>
      </c>
      <c r="D702" s="4" t="s">
        <v>2416</v>
      </c>
      <c r="E702" s="5">
        <v>45744</v>
      </c>
      <c r="F702" s="5">
        <v>45744</v>
      </c>
      <c r="G702" s="4" t="s">
        <v>2336</v>
      </c>
      <c r="H702" s="4" t="s">
        <v>679</v>
      </c>
      <c r="I702" s="4" t="s">
        <v>2410</v>
      </c>
      <c r="J702" s="4" t="s">
        <v>1853</v>
      </c>
      <c r="K702" s="4" t="s">
        <v>2406</v>
      </c>
      <c r="L702" s="4" t="s">
        <v>2407</v>
      </c>
      <c r="M702" s="12">
        <v>-138000</v>
      </c>
      <c r="N702" s="4" t="s">
        <v>48</v>
      </c>
      <c r="O702" s="12">
        <v>-138000</v>
      </c>
      <c r="P702" s="4" t="s">
        <v>48</v>
      </c>
      <c r="Q702" s="4" t="s">
        <v>683</v>
      </c>
      <c r="R702" s="4" t="s">
        <v>56</v>
      </c>
      <c r="X702" s="4" t="s">
        <v>57</v>
      </c>
      <c r="Z702" s="4" t="s">
        <v>57</v>
      </c>
      <c r="AA702" s="4" t="s">
        <v>2424</v>
      </c>
      <c r="AD702" s="4" t="s">
        <v>676</v>
      </c>
      <c r="AG702" s="5"/>
      <c r="AH702" s="4" t="s">
        <v>2408</v>
      </c>
      <c r="AJ702" s="4" t="s">
        <v>55</v>
      </c>
      <c r="AK702" s="117">
        <f>IF(N702="NTD",1,VLOOKUP(X702,'8.匯率'!O:Q,2,FALSE))</f>
        <v>1</v>
      </c>
      <c r="AL702" s="204">
        <f t="shared" si="10"/>
        <v>-138000</v>
      </c>
      <c r="AM702" s="117" t="str">
        <f>VLOOKUP(AJ702,'關係企業(人)'!A:C,3,FALSE)</f>
        <v>緯穎科技服務股份有限公司</v>
      </c>
    </row>
    <row r="703" spans="1:39">
      <c r="A703" s="4" t="s">
        <v>47</v>
      </c>
      <c r="B703" s="4" t="s">
        <v>1854</v>
      </c>
      <c r="C703" s="4" t="s">
        <v>2403</v>
      </c>
      <c r="D703" s="4" t="s">
        <v>2416</v>
      </c>
      <c r="E703" s="5">
        <v>45744</v>
      </c>
      <c r="F703" s="5">
        <v>45744</v>
      </c>
      <c r="G703" s="4" t="s">
        <v>2317</v>
      </c>
      <c r="H703" s="4" t="s">
        <v>679</v>
      </c>
      <c r="I703" s="4" t="s">
        <v>2410</v>
      </c>
      <c r="J703" s="4" t="s">
        <v>1855</v>
      </c>
      <c r="K703" s="4" t="s">
        <v>2406</v>
      </c>
      <c r="L703" s="4" t="s">
        <v>2407</v>
      </c>
      <c r="M703" s="12">
        <v>-110000</v>
      </c>
      <c r="N703" s="4" t="s">
        <v>48</v>
      </c>
      <c r="O703" s="12">
        <v>-110000</v>
      </c>
      <c r="P703" s="4" t="s">
        <v>48</v>
      </c>
      <c r="Q703" s="4" t="s">
        <v>683</v>
      </c>
      <c r="R703" s="4" t="s">
        <v>56</v>
      </c>
      <c r="X703" s="4" t="s">
        <v>57</v>
      </c>
      <c r="Z703" s="4" t="s">
        <v>57</v>
      </c>
      <c r="AA703" s="4" t="s">
        <v>2424</v>
      </c>
      <c r="AD703" s="4" t="s">
        <v>676</v>
      </c>
      <c r="AG703" s="5"/>
      <c r="AH703" s="4" t="s">
        <v>2408</v>
      </c>
      <c r="AJ703" s="4" t="s">
        <v>55</v>
      </c>
      <c r="AK703" s="117">
        <f>IF(N703="NTD",1,VLOOKUP(X703,'8.匯率'!O:Q,2,FALSE))</f>
        <v>1</v>
      </c>
      <c r="AL703" s="204">
        <f t="shared" si="10"/>
        <v>-110000</v>
      </c>
      <c r="AM703" s="117" t="str">
        <f>VLOOKUP(AJ703,'關係企業(人)'!A:C,3,FALSE)</f>
        <v>緯穎科技服務股份有限公司</v>
      </c>
    </row>
    <row r="704" spans="1:39">
      <c r="A704" s="4" t="s">
        <v>47</v>
      </c>
      <c r="B704" s="4" t="s">
        <v>1856</v>
      </c>
      <c r="C704" s="4" t="s">
        <v>2403</v>
      </c>
      <c r="D704" s="4" t="s">
        <v>2416</v>
      </c>
      <c r="E704" s="5">
        <v>45744</v>
      </c>
      <c r="F704" s="5">
        <v>45744</v>
      </c>
      <c r="G704" s="4" t="s">
        <v>2337</v>
      </c>
      <c r="H704" s="4" t="s">
        <v>679</v>
      </c>
      <c r="I704" s="4" t="s">
        <v>2410</v>
      </c>
      <c r="J704" s="4" t="s">
        <v>1857</v>
      </c>
      <c r="K704" s="4" t="s">
        <v>2406</v>
      </c>
      <c r="L704" s="4" t="s">
        <v>2407</v>
      </c>
      <c r="M704" s="12">
        <v>-99517</v>
      </c>
      <c r="N704" s="4" t="s">
        <v>48</v>
      </c>
      <c r="O704" s="12">
        <v>-99517</v>
      </c>
      <c r="P704" s="4" t="s">
        <v>48</v>
      </c>
      <c r="Q704" s="4" t="s">
        <v>683</v>
      </c>
      <c r="R704" s="4" t="s">
        <v>56</v>
      </c>
      <c r="X704" s="4" t="s">
        <v>57</v>
      </c>
      <c r="Z704" s="4" t="s">
        <v>57</v>
      </c>
      <c r="AA704" s="4" t="s">
        <v>2424</v>
      </c>
      <c r="AD704" s="4" t="s">
        <v>676</v>
      </c>
      <c r="AG704" s="5"/>
      <c r="AH704" s="4" t="s">
        <v>2408</v>
      </c>
      <c r="AJ704" s="4" t="s">
        <v>55</v>
      </c>
      <c r="AK704" s="117">
        <f>IF(N704="NTD",1,VLOOKUP(X704,'8.匯率'!O:Q,2,FALSE))</f>
        <v>1</v>
      </c>
      <c r="AL704" s="204">
        <f t="shared" si="10"/>
        <v>-99517</v>
      </c>
      <c r="AM704" s="117" t="str">
        <f>VLOOKUP(AJ704,'關係企業(人)'!A:C,3,FALSE)</f>
        <v>緯穎科技服務股份有限公司</v>
      </c>
    </row>
    <row r="705" spans="1:39">
      <c r="A705" s="4" t="s">
        <v>47</v>
      </c>
      <c r="B705" s="4" t="s">
        <v>1858</v>
      </c>
      <c r="C705" s="4" t="s">
        <v>2403</v>
      </c>
      <c r="D705" s="4" t="s">
        <v>2416</v>
      </c>
      <c r="E705" s="5">
        <v>45744</v>
      </c>
      <c r="F705" s="5">
        <v>45744</v>
      </c>
      <c r="G705" s="4" t="s">
        <v>2338</v>
      </c>
      <c r="H705" s="4" t="s">
        <v>679</v>
      </c>
      <c r="I705" s="4" t="s">
        <v>2410</v>
      </c>
      <c r="J705" s="4" t="s">
        <v>1859</v>
      </c>
      <c r="K705" s="4" t="s">
        <v>2406</v>
      </c>
      <c r="L705" s="4" t="s">
        <v>2407</v>
      </c>
      <c r="M705" s="12">
        <v>-118280</v>
      </c>
      <c r="N705" s="4" t="s">
        <v>48</v>
      </c>
      <c r="O705" s="12">
        <v>-118280</v>
      </c>
      <c r="P705" s="4" t="s">
        <v>48</v>
      </c>
      <c r="Q705" s="4" t="s">
        <v>683</v>
      </c>
      <c r="R705" s="4" t="s">
        <v>56</v>
      </c>
      <c r="X705" s="4" t="s">
        <v>57</v>
      </c>
      <c r="Z705" s="4" t="s">
        <v>57</v>
      </c>
      <c r="AA705" s="4" t="s">
        <v>2424</v>
      </c>
      <c r="AD705" s="4" t="s">
        <v>676</v>
      </c>
      <c r="AG705" s="5"/>
      <c r="AH705" s="4" t="s">
        <v>2408</v>
      </c>
      <c r="AJ705" s="4" t="s">
        <v>55</v>
      </c>
      <c r="AK705" s="117">
        <f>IF(N705="NTD",1,VLOOKUP(X705,'8.匯率'!O:Q,2,FALSE))</f>
        <v>1</v>
      </c>
      <c r="AL705" s="204">
        <f t="shared" si="10"/>
        <v>-118280</v>
      </c>
      <c r="AM705" s="117" t="str">
        <f>VLOOKUP(AJ705,'關係企業(人)'!A:C,3,FALSE)</f>
        <v>緯穎科技服務股份有限公司</v>
      </c>
    </row>
    <row r="706" spans="1:39">
      <c r="A706" s="4" t="s">
        <v>47</v>
      </c>
      <c r="B706" s="4" t="s">
        <v>1786</v>
      </c>
      <c r="C706" s="4" t="s">
        <v>2403</v>
      </c>
      <c r="D706" s="4" t="s">
        <v>2416</v>
      </c>
      <c r="E706" s="5">
        <v>45744</v>
      </c>
      <c r="F706" s="5">
        <v>45744</v>
      </c>
      <c r="G706" s="4" t="s">
        <v>2269</v>
      </c>
      <c r="H706" s="4" t="s">
        <v>679</v>
      </c>
      <c r="I706" s="4" t="s">
        <v>2410</v>
      </c>
      <c r="J706" s="4" t="s">
        <v>1787</v>
      </c>
      <c r="K706" s="4" t="s">
        <v>2406</v>
      </c>
      <c r="L706" s="4" t="s">
        <v>2407</v>
      </c>
      <c r="M706" s="12">
        <v>-110000</v>
      </c>
      <c r="N706" s="4" t="s">
        <v>48</v>
      </c>
      <c r="O706" s="12">
        <v>-110000</v>
      </c>
      <c r="P706" s="4" t="s">
        <v>48</v>
      </c>
      <c r="Q706" s="4" t="s">
        <v>682</v>
      </c>
      <c r="R706" s="4" t="s">
        <v>53</v>
      </c>
      <c r="X706" s="4" t="s">
        <v>50</v>
      </c>
      <c r="Z706" s="4" t="s">
        <v>50</v>
      </c>
      <c r="AA706" s="4" t="s">
        <v>2419</v>
      </c>
      <c r="AD706" s="4" t="s">
        <v>676</v>
      </c>
      <c r="AG706" s="5"/>
      <c r="AH706" s="4" t="s">
        <v>2408</v>
      </c>
      <c r="AJ706" s="4" t="s">
        <v>38</v>
      </c>
      <c r="AK706" s="117">
        <f>IF(N706="NTD",1,VLOOKUP(X706,'8.匯率'!O:Q,2,FALSE))</f>
        <v>1</v>
      </c>
      <c r="AL706" s="204">
        <f t="shared" si="10"/>
        <v>-110000</v>
      </c>
      <c r="AM706" s="117" t="str">
        <f>VLOOKUP(AJ706,'關係企業(人)'!A:C,3,FALSE)</f>
        <v>緯創資通股份有限公司</v>
      </c>
    </row>
    <row r="707" spans="1:39">
      <c r="A707" s="4" t="s">
        <v>47</v>
      </c>
      <c r="B707" s="4" t="s">
        <v>1728</v>
      </c>
      <c r="C707" s="4" t="s">
        <v>2403</v>
      </c>
      <c r="D707" s="4" t="s">
        <v>2416</v>
      </c>
      <c r="E707" s="5">
        <v>45744</v>
      </c>
      <c r="F707" s="5">
        <v>45744</v>
      </c>
      <c r="G707" s="4" t="s">
        <v>2300</v>
      </c>
      <c r="H707" s="4" t="s">
        <v>679</v>
      </c>
      <c r="I707" s="4" t="s">
        <v>2410</v>
      </c>
      <c r="J707" s="4" t="s">
        <v>1729</v>
      </c>
      <c r="K707" s="4" t="s">
        <v>2406</v>
      </c>
      <c r="L707" s="4" t="s">
        <v>2407</v>
      </c>
      <c r="M707" s="12">
        <v>-3420</v>
      </c>
      <c r="N707" s="4" t="s">
        <v>48</v>
      </c>
      <c r="O707" s="12">
        <v>-3420</v>
      </c>
      <c r="P707" s="4" t="s">
        <v>48</v>
      </c>
      <c r="Q707" s="4" t="s">
        <v>681</v>
      </c>
      <c r="R707" s="4" t="s">
        <v>54</v>
      </c>
      <c r="X707" s="4" t="s">
        <v>50</v>
      </c>
      <c r="Z707" s="4" t="s">
        <v>50</v>
      </c>
      <c r="AA707" s="4" t="s">
        <v>2419</v>
      </c>
      <c r="AD707" s="4" t="s">
        <v>676</v>
      </c>
      <c r="AG707" s="5"/>
      <c r="AH707" s="4" t="s">
        <v>2408</v>
      </c>
      <c r="AJ707" s="4" t="s">
        <v>38</v>
      </c>
      <c r="AK707" s="117">
        <f>IF(N707="NTD",1,VLOOKUP(X707,'8.匯率'!O:Q,2,FALSE))</f>
        <v>1</v>
      </c>
      <c r="AL707" s="204">
        <f t="shared" ref="AL707:AL770" si="11">M707*AK707</f>
        <v>-3420</v>
      </c>
      <c r="AM707" s="117" t="str">
        <f>VLOOKUP(AJ707,'關係企業(人)'!A:C,3,FALSE)</f>
        <v>緯創資通股份有限公司</v>
      </c>
    </row>
    <row r="708" spans="1:39">
      <c r="A708" s="4" t="s">
        <v>47</v>
      </c>
      <c r="B708" s="4" t="s">
        <v>1730</v>
      </c>
      <c r="C708" s="4" t="s">
        <v>2403</v>
      </c>
      <c r="D708" s="4" t="s">
        <v>2416</v>
      </c>
      <c r="E708" s="5">
        <v>45744</v>
      </c>
      <c r="F708" s="5">
        <v>45744</v>
      </c>
      <c r="G708" s="4" t="s">
        <v>2534</v>
      </c>
      <c r="H708" s="4" t="s">
        <v>679</v>
      </c>
      <c r="I708" s="4" t="s">
        <v>2410</v>
      </c>
      <c r="J708" s="4" t="s">
        <v>1731</v>
      </c>
      <c r="K708" s="4" t="s">
        <v>2406</v>
      </c>
      <c r="L708" s="4" t="s">
        <v>2407</v>
      </c>
      <c r="M708" s="12">
        <v>-875</v>
      </c>
      <c r="N708" s="4" t="s">
        <v>48</v>
      </c>
      <c r="O708" s="12">
        <v>-875</v>
      </c>
      <c r="P708" s="4" t="s">
        <v>48</v>
      </c>
      <c r="Q708" s="4" t="s">
        <v>681</v>
      </c>
      <c r="R708" s="4" t="s">
        <v>54</v>
      </c>
      <c r="X708" s="4" t="s">
        <v>50</v>
      </c>
      <c r="Z708" s="4" t="s">
        <v>50</v>
      </c>
      <c r="AA708" s="4" t="s">
        <v>2419</v>
      </c>
      <c r="AD708" s="4" t="s">
        <v>676</v>
      </c>
      <c r="AG708" s="5"/>
      <c r="AH708" s="4" t="s">
        <v>2408</v>
      </c>
      <c r="AJ708" s="4" t="s">
        <v>38</v>
      </c>
      <c r="AK708" s="117">
        <f>IF(N708="NTD",1,VLOOKUP(X708,'8.匯率'!O:Q,2,FALSE))</f>
        <v>1</v>
      </c>
      <c r="AL708" s="204">
        <f t="shared" si="11"/>
        <v>-875</v>
      </c>
      <c r="AM708" s="117" t="str">
        <f>VLOOKUP(AJ708,'關係企業(人)'!A:C,3,FALSE)</f>
        <v>緯創資通股份有限公司</v>
      </c>
    </row>
    <row r="709" spans="1:39">
      <c r="A709" s="4" t="s">
        <v>47</v>
      </c>
      <c r="B709" s="4" t="s">
        <v>1732</v>
      </c>
      <c r="C709" s="4" t="s">
        <v>2403</v>
      </c>
      <c r="D709" s="4" t="s">
        <v>2416</v>
      </c>
      <c r="E709" s="5">
        <v>45744</v>
      </c>
      <c r="F709" s="5">
        <v>45744</v>
      </c>
      <c r="G709" s="4" t="s">
        <v>2301</v>
      </c>
      <c r="H709" s="4" t="s">
        <v>679</v>
      </c>
      <c r="I709" s="4" t="s">
        <v>2410</v>
      </c>
      <c r="J709" s="4" t="s">
        <v>1733</v>
      </c>
      <c r="K709" s="4" t="s">
        <v>2406</v>
      </c>
      <c r="L709" s="4" t="s">
        <v>2407</v>
      </c>
      <c r="M709" s="12">
        <v>-42849</v>
      </c>
      <c r="N709" s="4" t="s">
        <v>48</v>
      </c>
      <c r="O709" s="12">
        <v>-42849</v>
      </c>
      <c r="P709" s="4" t="s">
        <v>48</v>
      </c>
      <c r="Q709" s="4" t="s">
        <v>681</v>
      </c>
      <c r="R709" s="4" t="s">
        <v>54</v>
      </c>
      <c r="X709" s="4" t="s">
        <v>50</v>
      </c>
      <c r="Z709" s="4" t="s">
        <v>50</v>
      </c>
      <c r="AA709" s="4" t="s">
        <v>2419</v>
      </c>
      <c r="AD709" s="4" t="s">
        <v>676</v>
      </c>
      <c r="AG709" s="5"/>
      <c r="AH709" s="4" t="s">
        <v>2408</v>
      </c>
      <c r="AJ709" s="4" t="s">
        <v>38</v>
      </c>
      <c r="AK709" s="117">
        <f>IF(N709="NTD",1,VLOOKUP(X709,'8.匯率'!O:Q,2,FALSE))</f>
        <v>1</v>
      </c>
      <c r="AL709" s="204">
        <f t="shared" si="11"/>
        <v>-42849</v>
      </c>
      <c r="AM709" s="117" t="str">
        <f>VLOOKUP(AJ709,'關係企業(人)'!A:C,3,FALSE)</f>
        <v>緯創資通股份有限公司</v>
      </c>
    </row>
    <row r="710" spans="1:39">
      <c r="A710" s="4" t="s">
        <v>47</v>
      </c>
      <c r="B710" s="4" t="s">
        <v>1788</v>
      </c>
      <c r="C710" s="4" t="s">
        <v>2403</v>
      </c>
      <c r="D710" s="4" t="s">
        <v>2416</v>
      </c>
      <c r="E710" s="5">
        <v>45744</v>
      </c>
      <c r="F710" s="5">
        <v>45744</v>
      </c>
      <c r="G710" s="4" t="s">
        <v>2270</v>
      </c>
      <c r="H710" s="4" t="s">
        <v>679</v>
      </c>
      <c r="I710" s="4" t="s">
        <v>2410</v>
      </c>
      <c r="J710" s="4" t="s">
        <v>1789</v>
      </c>
      <c r="K710" s="4" t="s">
        <v>2406</v>
      </c>
      <c r="L710" s="4" t="s">
        <v>2407</v>
      </c>
      <c r="M710" s="12">
        <v>-138000</v>
      </c>
      <c r="N710" s="4" t="s">
        <v>48</v>
      </c>
      <c r="O710" s="12">
        <v>-138000</v>
      </c>
      <c r="P710" s="4" t="s">
        <v>48</v>
      </c>
      <c r="Q710" s="4" t="s">
        <v>682</v>
      </c>
      <c r="R710" s="4" t="s">
        <v>53</v>
      </c>
      <c r="X710" s="4" t="s">
        <v>50</v>
      </c>
      <c r="Z710" s="4" t="s">
        <v>50</v>
      </c>
      <c r="AA710" s="4" t="s">
        <v>2419</v>
      </c>
      <c r="AD710" s="4" t="s">
        <v>676</v>
      </c>
      <c r="AG710" s="5"/>
      <c r="AH710" s="4" t="s">
        <v>2408</v>
      </c>
      <c r="AJ710" s="4" t="s">
        <v>38</v>
      </c>
      <c r="AK710" s="117">
        <f>IF(N710="NTD",1,VLOOKUP(X710,'8.匯率'!O:Q,2,FALSE))</f>
        <v>1</v>
      </c>
      <c r="AL710" s="204">
        <f t="shared" si="11"/>
        <v>-138000</v>
      </c>
      <c r="AM710" s="117" t="str">
        <f>VLOOKUP(AJ710,'關係企業(人)'!A:C,3,FALSE)</f>
        <v>緯創資通股份有限公司</v>
      </c>
    </row>
    <row r="711" spans="1:39">
      <c r="A711" s="4" t="s">
        <v>47</v>
      </c>
      <c r="B711" s="4" t="s">
        <v>1868</v>
      </c>
      <c r="C711" s="4" t="s">
        <v>2403</v>
      </c>
      <c r="D711" s="4" t="s">
        <v>2416</v>
      </c>
      <c r="E711" s="5">
        <v>45744</v>
      </c>
      <c r="F711" s="5">
        <v>45744</v>
      </c>
      <c r="G711" s="4" t="s">
        <v>2281</v>
      </c>
      <c r="H711" s="4" t="s">
        <v>679</v>
      </c>
      <c r="I711" s="4" t="s">
        <v>2410</v>
      </c>
      <c r="J711" s="4" t="s">
        <v>1869</v>
      </c>
      <c r="K711" s="4" t="s">
        <v>2406</v>
      </c>
      <c r="L711" s="4" t="s">
        <v>2407</v>
      </c>
      <c r="M711" s="12">
        <v>-173746</v>
      </c>
      <c r="N711" s="4" t="s">
        <v>48</v>
      </c>
      <c r="O711" s="12">
        <v>-173746</v>
      </c>
      <c r="P711" s="4" t="s">
        <v>48</v>
      </c>
      <c r="Q711" s="4" t="s">
        <v>680</v>
      </c>
      <c r="R711" s="4" t="s">
        <v>143</v>
      </c>
      <c r="X711" s="4" t="s">
        <v>50</v>
      </c>
      <c r="Z711" s="4" t="s">
        <v>50</v>
      </c>
      <c r="AA711" s="4" t="s">
        <v>2419</v>
      </c>
      <c r="AD711" s="4" t="s">
        <v>676</v>
      </c>
      <c r="AG711" s="5"/>
      <c r="AH711" s="4" t="s">
        <v>2408</v>
      </c>
      <c r="AJ711" s="4" t="s">
        <v>38</v>
      </c>
      <c r="AK711" s="117">
        <f>IF(N711="NTD",1,VLOOKUP(X711,'8.匯率'!O:Q,2,FALSE))</f>
        <v>1</v>
      </c>
      <c r="AL711" s="204">
        <f t="shared" si="11"/>
        <v>-173746</v>
      </c>
      <c r="AM711" s="117" t="str">
        <f>VLOOKUP(AJ711,'關係企業(人)'!A:C,3,FALSE)</f>
        <v>緯創資通股份有限公司</v>
      </c>
    </row>
    <row r="712" spans="1:39">
      <c r="A712" s="4" t="s">
        <v>47</v>
      </c>
      <c r="B712" s="4" t="s">
        <v>1860</v>
      </c>
      <c r="C712" s="4" t="s">
        <v>2403</v>
      </c>
      <c r="D712" s="4" t="s">
        <v>2416</v>
      </c>
      <c r="E712" s="5">
        <v>45744</v>
      </c>
      <c r="F712" s="5">
        <v>45744</v>
      </c>
      <c r="G712" s="4" t="s">
        <v>2318</v>
      </c>
      <c r="H712" s="4" t="s">
        <v>679</v>
      </c>
      <c r="I712" s="4" t="s">
        <v>2410</v>
      </c>
      <c r="J712" s="4" t="s">
        <v>1861</v>
      </c>
      <c r="K712" s="4" t="s">
        <v>2406</v>
      </c>
      <c r="L712" s="4" t="s">
        <v>2407</v>
      </c>
      <c r="M712" s="12">
        <v>-65475</v>
      </c>
      <c r="N712" s="4" t="s">
        <v>48</v>
      </c>
      <c r="O712" s="12">
        <v>-65475</v>
      </c>
      <c r="P712" s="4" t="s">
        <v>48</v>
      </c>
      <c r="Q712" s="4" t="s">
        <v>683</v>
      </c>
      <c r="R712" s="4" t="s">
        <v>56</v>
      </c>
      <c r="X712" s="4" t="s">
        <v>57</v>
      </c>
      <c r="Z712" s="4" t="s">
        <v>57</v>
      </c>
      <c r="AA712" s="4" t="s">
        <v>2424</v>
      </c>
      <c r="AD712" s="4" t="s">
        <v>676</v>
      </c>
      <c r="AG712" s="5"/>
      <c r="AH712" s="4" t="s">
        <v>2408</v>
      </c>
      <c r="AJ712" s="4" t="s">
        <v>55</v>
      </c>
      <c r="AK712" s="117">
        <f>IF(N712="NTD",1,VLOOKUP(X712,'8.匯率'!O:Q,2,FALSE))</f>
        <v>1</v>
      </c>
      <c r="AL712" s="204">
        <f t="shared" si="11"/>
        <v>-65475</v>
      </c>
      <c r="AM712" s="117" t="str">
        <f>VLOOKUP(AJ712,'關係企業(人)'!A:C,3,FALSE)</f>
        <v>緯穎科技服務股份有限公司</v>
      </c>
    </row>
    <row r="713" spans="1:39">
      <c r="A713" s="4" t="s">
        <v>47</v>
      </c>
      <c r="B713" s="4" t="s">
        <v>1862</v>
      </c>
      <c r="C713" s="4" t="s">
        <v>2403</v>
      </c>
      <c r="D713" s="4" t="s">
        <v>2416</v>
      </c>
      <c r="E713" s="5">
        <v>45744</v>
      </c>
      <c r="F713" s="5">
        <v>45744</v>
      </c>
      <c r="G713" s="4" t="s">
        <v>2339</v>
      </c>
      <c r="H713" s="4" t="s">
        <v>679</v>
      </c>
      <c r="I713" s="4" t="s">
        <v>2410</v>
      </c>
      <c r="J713" s="4" t="s">
        <v>1863</v>
      </c>
      <c r="K713" s="4" t="s">
        <v>2406</v>
      </c>
      <c r="L713" s="4" t="s">
        <v>2407</v>
      </c>
      <c r="M713" s="12">
        <v>-39427</v>
      </c>
      <c r="N713" s="4" t="s">
        <v>48</v>
      </c>
      <c r="O713" s="12">
        <v>-39427</v>
      </c>
      <c r="P713" s="4" t="s">
        <v>48</v>
      </c>
      <c r="Q713" s="4" t="s">
        <v>683</v>
      </c>
      <c r="R713" s="4" t="s">
        <v>56</v>
      </c>
      <c r="X713" s="4" t="s">
        <v>57</v>
      </c>
      <c r="Z713" s="4" t="s">
        <v>57</v>
      </c>
      <c r="AA713" s="4" t="s">
        <v>2424</v>
      </c>
      <c r="AD713" s="4" t="s">
        <v>676</v>
      </c>
      <c r="AG713" s="5"/>
      <c r="AH713" s="4" t="s">
        <v>2408</v>
      </c>
      <c r="AJ713" s="4" t="s">
        <v>55</v>
      </c>
      <c r="AK713" s="117">
        <f>IF(N713="NTD",1,VLOOKUP(X713,'8.匯率'!O:Q,2,FALSE))</f>
        <v>1</v>
      </c>
      <c r="AL713" s="204">
        <f t="shared" si="11"/>
        <v>-39427</v>
      </c>
      <c r="AM713" s="117" t="str">
        <f>VLOOKUP(AJ713,'關係企業(人)'!A:C,3,FALSE)</f>
        <v>緯穎科技服務股份有限公司</v>
      </c>
    </row>
    <row r="714" spans="1:39">
      <c r="A714" s="4" t="s">
        <v>47</v>
      </c>
      <c r="B714" s="4" t="s">
        <v>1872</v>
      </c>
      <c r="C714" s="4" t="s">
        <v>2403</v>
      </c>
      <c r="D714" s="4" t="s">
        <v>2416</v>
      </c>
      <c r="E714" s="5">
        <v>45744</v>
      </c>
      <c r="F714" s="5">
        <v>45744</v>
      </c>
      <c r="G714" s="4" t="s">
        <v>2340</v>
      </c>
      <c r="H714" s="4" t="s">
        <v>679</v>
      </c>
      <c r="I714" s="4" t="s">
        <v>2410</v>
      </c>
      <c r="J714" s="4" t="s">
        <v>1873</v>
      </c>
      <c r="K714" s="4" t="s">
        <v>2406</v>
      </c>
      <c r="L714" s="4" t="s">
        <v>2407</v>
      </c>
      <c r="M714" s="12">
        <v>-138000</v>
      </c>
      <c r="N714" s="4" t="s">
        <v>48</v>
      </c>
      <c r="O714" s="12">
        <v>-138000</v>
      </c>
      <c r="P714" s="4" t="s">
        <v>48</v>
      </c>
      <c r="Q714" s="4" t="s">
        <v>680</v>
      </c>
      <c r="R714" s="4" t="s">
        <v>701</v>
      </c>
      <c r="X714" s="4" t="s">
        <v>702</v>
      </c>
      <c r="Z714" s="4" t="s">
        <v>702</v>
      </c>
      <c r="AA714" s="4" t="s">
        <v>2422</v>
      </c>
      <c r="AD714" s="4" t="s">
        <v>676</v>
      </c>
      <c r="AG714" s="5"/>
      <c r="AH714" s="4" t="s">
        <v>2408</v>
      </c>
      <c r="AJ714" s="4" t="s">
        <v>700</v>
      </c>
      <c r="AK714" s="117">
        <f>IF(N714="NTD",1,VLOOKUP(X714,'8.匯率'!O:Q,2,FALSE))</f>
        <v>1</v>
      </c>
      <c r="AL714" s="204">
        <f t="shared" si="11"/>
        <v>-138000</v>
      </c>
      <c r="AM714" s="117" t="str">
        <f>VLOOKUP(AJ714,'關係企業(人)'!A:C,3,FALSE)</f>
        <v>緯育股份有限公司</v>
      </c>
    </row>
    <row r="715" spans="1:39">
      <c r="A715" s="4" t="s">
        <v>47</v>
      </c>
      <c r="B715" s="4" t="s">
        <v>1888</v>
      </c>
      <c r="C715" s="4" t="s">
        <v>2403</v>
      </c>
      <c r="D715" s="4" t="s">
        <v>2416</v>
      </c>
      <c r="E715" s="5">
        <v>45744</v>
      </c>
      <c r="F715" s="5">
        <v>45744</v>
      </c>
      <c r="G715" s="4" t="s">
        <v>2302</v>
      </c>
      <c r="H715" s="4" t="s">
        <v>679</v>
      </c>
      <c r="I715" s="4" t="s">
        <v>2410</v>
      </c>
      <c r="J715" s="4" t="s">
        <v>1889</v>
      </c>
      <c r="K715" s="4" t="s">
        <v>2406</v>
      </c>
      <c r="L715" s="4" t="s">
        <v>2407</v>
      </c>
      <c r="M715" s="12">
        <v>-81189</v>
      </c>
      <c r="N715" s="4" t="s">
        <v>48</v>
      </c>
      <c r="O715" s="12">
        <v>-81189</v>
      </c>
      <c r="P715" s="4" t="s">
        <v>48</v>
      </c>
      <c r="Q715" s="4" t="s">
        <v>680</v>
      </c>
      <c r="R715" s="4" t="s">
        <v>698</v>
      </c>
      <c r="X715" s="4" t="s">
        <v>50</v>
      </c>
      <c r="Z715" s="4" t="s">
        <v>50</v>
      </c>
      <c r="AA715" s="4" t="s">
        <v>2419</v>
      </c>
      <c r="AD715" s="4" t="s">
        <v>676</v>
      </c>
      <c r="AG715" s="5"/>
      <c r="AH715" s="4" t="s">
        <v>2408</v>
      </c>
      <c r="AJ715" s="4" t="s">
        <v>38</v>
      </c>
      <c r="AK715" s="117">
        <f>IF(N715="NTD",1,VLOOKUP(X715,'8.匯率'!O:Q,2,FALSE))</f>
        <v>1</v>
      </c>
      <c r="AL715" s="204">
        <f t="shared" si="11"/>
        <v>-81189</v>
      </c>
      <c r="AM715" s="117" t="str">
        <f>VLOOKUP(AJ715,'關係企業(人)'!A:C,3,FALSE)</f>
        <v>緯創資通股份有限公司</v>
      </c>
    </row>
    <row r="716" spans="1:39">
      <c r="A716" s="4" t="s">
        <v>47</v>
      </c>
      <c r="B716" s="4" t="s">
        <v>2340</v>
      </c>
      <c r="C716" s="4" t="s">
        <v>2403</v>
      </c>
      <c r="D716" s="4" t="s">
        <v>2417</v>
      </c>
      <c r="E716" s="5">
        <v>45744</v>
      </c>
      <c r="F716" s="5">
        <v>45761</v>
      </c>
      <c r="G716" s="4" t="s">
        <v>1872</v>
      </c>
      <c r="H716" s="4" t="s">
        <v>679</v>
      </c>
      <c r="I716" s="4" t="s">
        <v>2410</v>
      </c>
      <c r="J716" s="4" t="s">
        <v>1873</v>
      </c>
      <c r="K716" s="4" t="s">
        <v>2411</v>
      </c>
      <c r="L716" s="4" t="s">
        <v>2412</v>
      </c>
      <c r="M716" s="12">
        <v>138000</v>
      </c>
      <c r="N716" s="4" t="s">
        <v>48</v>
      </c>
      <c r="O716" s="12">
        <v>138000</v>
      </c>
      <c r="P716" s="4" t="s">
        <v>48</v>
      </c>
      <c r="Q716" s="4" t="s">
        <v>680</v>
      </c>
      <c r="R716" s="4" t="s">
        <v>701</v>
      </c>
      <c r="X716" s="4" t="s">
        <v>702</v>
      </c>
      <c r="Z716" s="4" t="s">
        <v>702</v>
      </c>
      <c r="AA716" s="4" t="s">
        <v>2422</v>
      </c>
      <c r="AD716" s="4" t="s">
        <v>676</v>
      </c>
      <c r="AG716" s="5"/>
      <c r="AH716" s="4" t="s">
        <v>2408</v>
      </c>
      <c r="AJ716" s="4" t="s">
        <v>700</v>
      </c>
      <c r="AK716" s="117">
        <f>IF(N716="NTD",1,VLOOKUP(X716,'8.匯率'!O:Q,2,FALSE))</f>
        <v>1</v>
      </c>
      <c r="AL716" s="204">
        <f t="shared" si="11"/>
        <v>138000</v>
      </c>
      <c r="AM716" s="117" t="str">
        <f>VLOOKUP(AJ716,'關係企業(人)'!A:C,3,FALSE)</f>
        <v>緯育股份有限公司</v>
      </c>
    </row>
    <row r="717" spans="1:39">
      <c r="A717" s="4" t="s">
        <v>47</v>
      </c>
      <c r="B717" s="4" t="s">
        <v>2303</v>
      </c>
      <c r="C717" s="4" t="s">
        <v>2403</v>
      </c>
      <c r="D717" s="4" t="s">
        <v>2417</v>
      </c>
      <c r="E717" s="5">
        <v>45744</v>
      </c>
      <c r="F717" s="5">
        <v>45762</v>
      </c>
      <c r="G717" s="4" t="s">
        <v>1796</v>
      </c>
      <c r="H717" s="4" t="s">
        <v>679</v>
      </c>
      <c r="I717" s="4" t="s">
        <v>2410</v>
      </c>
      <c r="J717" s="4" t="s">
        <v>1797</v>
      </c>
      <c r="K717" s="4" t="s">
        <v>2411</v>
      </c>
      <c r="L717" s="4" t="s">
        <v>2412</v>
      </c>
      <c r="M717" s="12">
        <v>138000</v>
      </c>
      <c r="N717" s="4" t="s">
        <v>48</v>
      </c>
      <c r="O717" s="12">
        <v>138000</v>
      </c>
      <c r="P717" s="4" t="s">
        <v>48</v>
      </c>
      <c r="Q717" s="4" t="s">
        <v>683</v>
      </c>
      <c r="R717" s="4" t="s">
        <v>56</v>
      </c>
      <c r="X717" s="4" t="s">
        <v>57</v>
      </c>
      <c r="Z717" s="4" t="s">
        <v>57</v>
      </c>
      <c r="AA717" s="4" t="s">
        <v>2424</v>
      </c>
      <c r="AD717" s="4" t="s">
        <v>676</v>
      </c>
      <c r="AG717" s="5"/>
      <c r="AH717" s="4" t="s">
        <v>2408</v>
      </c>
      <c r="AJ717" s="4" t="s">
        <v>55</v>
      </c>
      <c r="AK717" s="117">
        <f>IF(N717="NTD",1,VLOOKUP(X717,'8.匯率'!O:Q,2,FALSE))</f>
        <v>1</v>
      </c>
      <c r="AL717" s="204">
        <f t="shared" si="11"/>
        <v>138000</v>
      </c>
      <c r="AM717" s="117" t="str">
        <f>VLOOKUP(AJ717,'關係企業(人)'!A:C,3,FALSE)</f>
        <v>緯穎科技服務股份有限公司</v>
      </c>
    </row>
    <row r="718" spans="1:39">
      <c r="A718" s="4" t="s">
        <v>47</v>
      </c>
      <c r="B718" s="4" t="s">
        <v>2304</v>
      </c>
      <c r="C718" s="4" t="s">
        <v>2403</v>
      </c>
      <c r="D718" s="4" t="s">
        <v>2417</v>
      </c>
      <c r="E718" s="5">
        <v>45744</v>
      </c>
      <c r="F718" s="5">
        <v>45762</v>
      </c>
      <c r="G718" s="4" t="s">
        <v>1798</v>
      </c>
      <c r="H718" s="4" t="s">
        <v>679</v>
      </c>
      <c r="I718" s="4" t="s">
        <v>2410</v>
      </c>
      <c r="J718" s="4" t="s">
        <v>1799</v>
      </c>
      <c r="K718" s="4" t="s">
        <v>2411</v>
      </c>
      <c r="L718" s="4" t="s">
        <v>2412</v>
      </c>
      <c r="M718" s="12">
        <v>110000</v>
      </c>
      <c r="N718" s="4" t="s">
        <v>48</v>
      </c>
      <c r="O718" s="12">
        <v>110000</v>
      </c>
      <c r="P718" s="4" t="s">
        <v>48</v>
      </c>
      <c r="Q718" s="4" t="s">
        <v>683</v>
      </c>
      <c r="R718" s="4" t="s">
        <v>56</v>
      </c>
      <c r="X718" s="4" t="s">
        <v>57</v>
      </c>
      <c r="Z718" s="4" t="s">
        <v>57</v>
      </c>
      <c r="AA718" s="4" t="s">
        <v>2424</v>
      </c>
      <c r="AD718" s="4" t="s">
        <v>676</v>
      </c>
      <c r="AG718" s="5"/>
      <c r="AH718" s="4" t="s">
        <v>2408</v>
      </c>
      <c r="AJ718" s="4" t="s">
        <v>55</v>
      </c>
      <c r="AK718" s="117">
        <f>IF(N718="NTD",1,VLOOKUP(X718,'8.匯率'!O:Q,2,FALSE))</f>
        <v>1</v>
      </c>
      <c r="AL718" s="204">
        <f t="shared" si="11"/>
        <v>110000</v>
      </c>
      <c r="AM718" s="117" t="str">
        <f>VLOOKUP(AJ718,'關係企業(人)'!A:C,3,FALSE)</f>
        <v>緯穎科技服務股份有限公司</v>
      </c>
    </row>
    <row r="719" spans="1:39">
      <c r="A719" s="4" t="s">
        <v>47</v>
      </c>
      <c r="B719" s="4" t="s">
        <v>2305</v>
      </c>
      <c r="C719" s="4" t="s">
        <v>2403</v>
      </c>
      <c r="D719" s="4" t="s">
        <v>2417</v>
      </c>
      <c r="E719" s="5">
        <v>45744</v>
      </c>
      <c r="F719" s="5">
        <v>45762</v>
      </c>
      <c r="G719" s="4" t="s">
        <v>1800</v>
      </c>
      <c r="H719" s="4" t="s">
        <v>679</v>
      </c>
      <c r="I719" s="4" t="s">
        <v>2410</v>
      </c>
      <c r="J719" s="4" t="s">
        <v>1801</v>
      </c>
      <c r="K719" s="4" t="s">
        <v>2411</v>
      </c>
      <c r="L719" s="4" t="s">
        <v>2412</v>
      </c>
      <c r="M719" s="12">
        <v>133901</v>
      </c>
      <c r="N719" s="4" t="s">
        <v>48</v>
      </c>
      <c r="O719" s="12">
        <v>133901</v>
      </c>
      <c r="P719" s="4" t="s">
        <v>48</v>
      </c>
      <c r="Q719" s="4" t="s">
        <v>683</v>
      </c>
      <c r="R719" s="4" t="s">
        <v>56</v>
      </c>
      <c r="X719" s="4" t="s">
        <v>57</v>
      </c>
      <c r="Z719" s="4" t="s">
        <v>57</v>
      </c>
      <c r="AA719" s="4" t="s">
        <v>2424</v>
      </c>
      <c r="AD719" s="4" t="s">
        <v>676</v>
      </c>
      <c r="AG719" s="5"/>
      <c r="AH719" s="4" t="s">
        <v>2408</v>
      </c>
      <c r="AJ719" s="4" t="s">
        <v>55</v>
      </c>
      <c r="AK719" s="117">
        <f>IF(N719="NTD",1,VLOOKUP(X719,'8.匯率'!O:Q,2,FALSE))</f>
        <v>1</v>
      </c>
      <c r="AL719" s="204">
        <f t="shared" si="11"/>
        <v>133901</v>
      </c>
      <c r="AM719" s="117" t="str">
        <f>VLOOKUP(AJ719,'關係企業(人)'!A:C,3,FALSE)</f>
        <v>緯穎科技服務股份有限公司</v>
      </c>
    </row>
    <row r="720" spans="1:39">
      <c r="A720" s="4" t="s">
        <v>47</v>
      </c>
      <c r="B720" s="4" t="s">
        <v>2306</v>
      </c>
      <c r="C720" s="4" t="s">
        <v>2403</v>
      </c>
      <c r="D720" s="4" t="s">
        <v>2417</v>
      </c>
      <c r="E720" s="5">
        <v>45744</v>
      </c>
      <c r="F720" s="5">
        <v>45762</v>
      </c>
      <c r="G720" s="4" t="s">
        <v>1802</v>
      </c>
      <c r="H720" s="4" t="s">
        <v>679</v>
      </c>
      <c r="I720" s="4" t="s">
        <v>2410</v>
      </c>
      <c r="J720" s="4" t="s">
        <v>1803</v>
      </c>
      <c r="K720" s="4" t="s">
        <v>2411</v>
      </c>
      <c r="L720" s="4" t="s">
        <v>2412</v>
      </c>
      <c r="M720" s="12">
        <v>155000</v>
      </c>
      <c r="N720" s="4" t="s">
        <v>48</v>
      </c>
      <c r="O720" s="12">
        <v>155000</v>
      </c>
      <c r="P720" s="4" t="s">
        <v>48</v>
      </c>
      <c r="Q720" s="4" t="s">
        <v>683</v>
      </c>
      <c r="R720" s="4" t="s">
        <v>56</v>
      </c>
      <c r="X720" s="4" t="s">
        <v>57</v>
      </c>
      <c r="Z720" s="4" t="s">
        <v>57</v>
      </c>
      <c r="AA720" s="4" t="s">
        <v>2424</v>
      </c>
      <c r="AD720" s="4" t="s">
        <v>676</v>
      </c>
      <c r="AG720" s="5"/>
      <c r="AH720" s="4" t="s">
        <v>2408</v>
      </c>
      <c r="AJ720" s="4" t="s">
        <v>55</v>
      </c>
      <c r="AK720" s="117">
        <f>IF(N720="NTD",1,VLOOKUP(X720,'8.匯率'!O:Q,2,FALSE))</f>
        <v>1</v>
      </c>
      <c r="AL720" s="204">
        <f t="shared" si="11"/>
        <v>155000</v>
      </c>
      <c r="AM720" s="117" t="str">
        <f>VLOOKUP(AJ720,'關係企業(人)'!A:C,3,FALSE)</f>
        <v>緯穎科技服務股份有限公司</v>
      </c>
    </row>
    <row r="721" spans="1:39">
      <c r="A721" s="4" t="s">
        <v>47</v>
      </c>
      <c r="B721" s="4" t="s">
        <v>2307</v>
      </c>
      <c r="C721" s="4" t="s">
        <v>2403</v>
      </c>
      <c r="D721" s="4" t="s">
        <v>2417</v>
      </c>
      <c r="E721" s="5">
        <v>45744</v>
      </c>
      <c r="F721" s="5">
        <v>45762</v>
      </c>
      <c r="G721" s="4" t="s">
        <v>1810</v>
      </c>
      <c r="H721" s="4" t="s">
        <v>679</v>
      </c>
      <c r="I721" s="4" t="s">
        <v>2410</v>
      </c>
      <c r="J721" s="4" t="s">
        <v>1811</v>
      </c>
      <c r="K721" s="4" t="s">
        <v>2411</v>
      </c>
      <c r="L721" s="4" t="s">
        <v>2412</v>
      </c>
      <c r="M721" s="12">
        <v>138000</v>
      </c>
      <c r="N721" s="4" t="s">
        <v>48</v>
      </c>
      <c r="O721" s="12">
        <v>138000</v>
      </c>
      <c r="P721" s="4" t="s">
        <v>48</v>
      </c>
      <c r="Q721" s="4" t="s">
        <v>683</v>
      </c>
      <c r="R721" s="4" t="s">
        <v>56</v>
      </c>
      <c r="X721" s="4" t="s">
        <v>57</v>
      </c>
      <c r="Z721" s="4" t="s">
        <v>57</v>
      </c>
      <c r="AA721" s="4" t="s">
        <v>2424</v>
      </c>
      <c r="AD721" s="4" t="s">
        <v>676</v>
      </c>
      <c r="AG721" s="5"/>
      <c r="AH721" s="4" t="s">
        <v>2408</v>
      </c>
      <c r="AJ721" s="4" t="s">
        <v>55</v>
      </c>
      <c r="AK721" s="117">
        <f>IF(N721="NTD",1,VLOOKUP(X721,'8.匯率'!O:Q,2,FALSE))</f>
        <v>1</v>
      </c>
      <c r="AL721" s="204">
        <f t="shared" si="11"/>
        <v>138000</v>
      </c>
      <c r="AM721" s="117" t="str">
        <f>VLOOKUP(AJ721,'關係企業(人)'!A:C,3,FALSE)</f>
        <v>緯穎科技服務股份有限公司</v>
      </c>
    </row>
    <row r="722" spans="1:39">
      <c r="A722" s="4" t="s">
        <v>47</v>
      </c>
      <c r="B722" s="4" t="s">
        <v>2308</v>
      </c>
      <c r="C722" s="4" t="s">
        <v>2403</v>
      </c>
      <c r="D722" s="4" t="s">
        <v>2417</v>
      </c>
      <c r="E722" s="5">
        <v>45744</v>
      </c>
      <c r="F722" s="5">
        <v>45762</v>
      </c>
      <c r="G722" s="4" t="s">
        <v>1812</v>
      </c>
      <c r="H722" s="4" t="s">
        <v>679</v>
      </c>
      <c r="I722" s="4" t="s">
        <v>2410</v>
      </c>
      <c r="J722" s="4" t="s">
        <v>1813</v>
      </c>
      <c r="K722" s="4" t="s">
        <v>2411</v>
      </c>
      <c r="L722" s="4" t="s">
        <v>2412</v>
      </c>
      <c r="M722" s="12">
        <v>140244</v>
      </c>
      <c r="N722" s="4" t="s">
        <v>48</v>
      </c>
      <c r="O722" s="12">
        <v>140244</v>
      </c>
      <c r="P722" s="4" t="s">
        <v>48</v>
      </c>
      <c r="Q722" s="4" t="s">
        <v>683</v>
      </c>
      <c r="R722" s="4" t="s">
        <v>56</v>
      </c>
      <c r="X722" s="4" t="s">
        <v>57</v>
      </c>
      <c r="Z722" s="4" t="s">
        <v>57</v>
      </c>
      <c r="AA722" s="4" t="s">
        <v>2424</v>
      </c>
      <c r="AD722" s="4" t="s">
        <v>676</v>
      </c>
      <c r="AG722" s="5"/>
      <c r="AH722" s="4" t="s">
        <v>2408</v>
      </c>
      <c r="AJ722" s="4" t="s">
        <v>55</v>
      </c>
      <c r="AK722" s="117">
        <f>IF(N722="NTD",1,VLOOKUP(X722,'8.匯率'!O:Q,2,FALSE))</f>
        <v>1</v>
      </c>
      <c r="AL722" s="204">
        <f t="shared" si="11"/>
        <v>140244</v>
      </c>
      <c r="AM722" s="117" t="str">
        <f>VLOOKUP(AJ722,'關係企業(人)'!A:C,3,FALSE)</f>
        <v>緯穎科技服務股份有限公司</v>
      </c>
    </row>
    <row r="723" spans="1:39">
      <c r="A723" s="4" t="s">
        <v>47</v>
      </c>
      <c r="B723" s="4" t="s">
        <v>2309</v>
      </c>
      <c r="C723" s="4" t="s">
        <v>2403</v>
      </c>
      <c r="D723" s="4" t="s">
        <v>2417</v>
      </c>
      <c r="E723" s="5">
        <v>45744</v>
      </c>
      <c r="F723" s="5">
        <v>45762</v>
      </c>
      <c r="G723" s="4" t="s">
        <v>1814</v>
      </c>
      <c r="H723" s="4" t="s">
        <v>679</v>
      </c>
      <c r="I723" s="4" t="s">
        <v>2410</v>
      </c>
      <c r="J723" s="4" t="s">
        <v>1815</v>
      </c>
      <c r="K723" s="4" t="s">
        <v>2411</v>
      </c>
      <c r="L723" s="4" t="s">
        <v>2412</v>
      </c>
      <c r="M723" s="12">
        <v>110000</v>
      </c>
      <c r="N723" s="4" t="s">
        <v>48</v>
      </c>
      <c r="O723" s="12">
        <v>110000</v>
      </c>
      <c r="P723" s="4" t="s">
        <v>48</v>
      </c>
      <c r="Q723" s="4" t="s">
        <v>683</v>
      </c>
      <c r="R723" s="4" t="s">
        <v>56</v>
      </c>
      <c r="X723" s="4" t="s">
        <v>57</v>
      </c>
      <c r="Z723" s="4" t="s">
        <v>57</v>
      </c>
      <c r="AA723" s="4" t="s">
        <v>2424</v>
      </c>
      <c r="AD723" s="4" t="s">
        <v>676</v>
      </c>
      <c r="AG723" s="5"/>
      <c r="AH723" s="4" t="s">
        <v>2408</v>
      </c>
      <c r="AJ723" s="4" t="s">
        <v>55</v>
      </c>
      <c r="AK723" s="117">
        <f>IF(N723="NTD",1,VLOOKUP(X723,'8.匯率'!O:Q,2,FALSE))</f>
        <v>1</v>
      </c>
      <c r="AL723" s="204">
        <f t="shared" si="11"/>
        <v>110000</v>
      </c>
      <c r="AM723" s="117" t="str">
        <f>VLOOKUP(AJ723,'關係企業(人)'!A:C,3,FALSE)</f>
        <v>緯穎科技服務股份有限公司</v>
      </c>
    </row>
    <row r="724" spans="1:39">
      <c r="A724" s="4" t="s">
        <v>47</v>
      </c>
      <c r="B724" s="4" t="s">
        <v>2310</v>
      </c>
      <c r="C724" s="4" t="s">
        <v>2403</v>
      </c>
      <c r="D724" s="4" t="s">
        <v>2417</v>
      </c>
      <c r="E724" s="5">
        <v>45744</v>
      </c>
      <c r="F724" s="5">
        <v>45762</v>
      </c>
      <c r="G724" s="4" t="s">
        <v>1816</v>
      </c>
      <c r="H724" s="4" t="s">
        <v>679</v>
      </c>
      <c r="I724" s="4" t="s">
        <v>2410</v>
      </c>
      <c r="J724" s="4" t="s">
        <v>1817</v>
      </c>
      <c r="K724" s="4" t="s">
        <v>2411</v>
      </c>
      <c r="L724" s="4" t="s">
        <v>2412</v>
      </c>
      <c r="M724" s="12">
        <v>138000</v>
      </c>
      <c r="N724" s="4" t="s">
        <v>48</v>
      </c>
      <c r="O724" s="12">
        <v>138000</v>
      </c>
      <c r="P724" s="4" t="s">
        <v>48</v>
      </c>
      <c r="Q724" s="4" t="s">
        <v>683</v>
      </c>
      <c r="R724" s="4" t="s">
        <v>56</v>
      </c>
      <c r="X724" s="4" t="s">
        <v>57</v>
      </c>
      <c r="Z724" s="4" t="s">
        <v>57</v>
      </c>
      <c r="AA724" s="4" t="s">
        <v>2424</v>
      </c>
      <c r="AD724" s="4" t="s">
        <v>676</v>
      </c>
      <c r="AG724" s="5"/>
      <c r="AH724" s="4" t="s">
        <v>2408</v>
      </c>
      <c r="AJ724" s="4" t="s">
        <v>55</v>
      </c>
      <c r="AK724" s="117">
        <f>IF(N724="NTD",1,VLOOKUP(X724,'8.匯率'!O:Q,2,FALSE))</f>
        <v>1</v>
      </c>
      <c r="AL724" s="204">
        <f t="shared" si="11"/>
        <v>138000</v>
      </c>
      <c r="AM724" s="117" t="str">
        <f>VLOOKUP(AJ724,'關係企業(人)'!A:C,3,FALSE)</f>
        <v>緯穎科技服務股份有限公司</v>
      </c>
    </row>
    <row r="725" spans="1:39">
      <c r="A725" s="4" t="s">
        <v>47</v>
      </c>
      <c r="B725" s="4" t="s">
        <v>2311</v>
      </c>
      <c r="C725" s="4" t="s">
        <v>2403</v>
      </c>
      <c r="D725" s="4" t="s">
        <v>2417</v>
      </c>
      <c r="E725" s="5">
        <v>45744</v>
      </c>
      <c r="F725" s="5">
        <v>45762</v>
      </c>
      <c r="G725" s="4" t="s">
        <v>1822</v>
      </c>
      <c r="H725" s="4" t="s">
        <v>679</v>
      </c>
      <c r="I725" s="4" t="s">
        <v>2410</v>
      </c>
      <c r="J725" s="4" t="s">
        <v>1823</v>
      </c>
      <c r="K725" s="4" t="s">
        <v>2411</v>
      </c>
      <c r="L725" s="4" t="s">
        <v>2412</v>
      </c>
      <c r="M725" s="12">
        <v>140244</v>
      </c>
      <c r="N725" s="4" t="s">
        <v>48</v>
      </c>
      <c r="O725" s="12">
        <v>140244</v>
      </c>
      <c r="P725" s="4" t="s">
        <v>48</v>
      </c>
      <c r="Q725" s="4" t="s">
        <v>683</v>
      </c>
      <c r="R725" s="4" t="s">
        <v>56</v>
      </c>
      <c r="X725" s="4" t="s">
        <v>57</v>
      </c>
      <c r="Z725" s="4" t="s">
        <v>57</v>
      </c>
      <c r="AA725" s="4" t="s">
        <v>2424</v>
      </c>
      <c r="AD725" s="4" t="s">
        <v>676</v>
      </c>
      <c r="AG725" s="5"/>
      <c r="AH725" s="4" t="s">
        <v>2408</v>
      </c>
      <c r="AJ725" s="4" t="s">
        <v>55</v>
      </c>
      <c r="AK725" s="117">
        <f>IF(N725="NTD",1,VLOOKUP(X725,'8.匯率'!O:Q,2,FALSE))</f>
        <v>1</v>
      </c>
      <c r="AL725" s="204">
        <f t="shared" si="11"/>
        <v>140244</v>
      </c>
      <c r="AM725" s="117" t="str">
        <f>VLOOKUP(AJ725,'關係企業(人)'!A:C,3,FALSE)</f>
        <v>緯穎科技服務股份有限公司</v>
      </c>
    </row>
    <row r="726" spans="1:39">
      <c r="A726" s="4" t="s">
        <v>47</v>
      </c>
      <c r="B726" s="4" t="s">
        <v>2312</v>
      </c>
      <c r="C726" s="4" t="s">
        <v>2403</v>
      </c>
      <c r="D726" s="4" t="s">
        <v>2417</v>
      </c>
      <c r="E726" s="5">
        <v>45744</v>
      </c>
      <c r="F726" s="5">
        <v>45762</v>
      </c>
      <c r="G726" s="4" t="s">
        <v>1828</v>
      </c>
      <c r="H726" s="4" t="s">
        <v>679</v>
      </c>
      <c r="I726" s="4" t="s">
        <v>2410</v>
      </c>
      <c r="J726" s="4" t="s">
        <v>1829</v>
      </c>
      <c r="K726" s="4" t="s">
        <v>2411</v>
      </c>
      <c r="L726" s="4" t="s">
        <v>2412</v>
      </c>
      <c r="M726" s="12">
        <v>103455</v>
      </c>
      <c r="N726" s="4" t="s">
        <v>48</v>
      </c>
      <c r="O726" s="12">
        <v>103455</v>
      </c>
      <c r="P726" s="4" t="s">
        <v>48</v>
      </c>
      <c r="Q726" s="4" t="s">
        <v>683</v>
      </c>
      <c r="R726" s="4" t="s">
        <v>56</v>
      </c>
      <c r="X726" s="4" t="s">
        <v>57</v>
      </c>
      <c r="Z726" s="4" t="s">
        <v>57</v>
      </c>
      <c r="AA726" s="4" t="s">
        <v>2424</v>
      </c>
      <c r="AD726" s="4" t="s">
        <v>676</v>
      </c>
      <c r="AG726" s="5"/>
      <c r="AH726" s="4" t="s">
        <v>2408</v>
      </c>
      <c r="AJ726" s="4" t="s">
        <v>55</v>
      </c>
      <c r="AK726" s="117">
        <f>IF(N726="NTD",1,VLOOKUP(X726,'8.匯率'!O:Q,2,FALSE))</f>
        <v>1</v>
      </c>
      <c r="AL726" s="204">
        <f t="shared" si="11"/>
        <v>103455</v>
      </c>
      <c r="AM726" s="117" t="str">
        <f>VLOOKUP(AJ726,'關係企業(人)'!A:C,3,FALSE)</f>
        <v>緯穎科技服務股份有限公司</v>
      </c>
    </row>
    <row r="727" spans="1:39">
      <c r="A727" s="4" t="s">
        <v>47</v>
      </c>
      <c r="B727" s="4" t="s">
        <v>2313</v>
      </c>
      <c r="C727" s="4" t="s">
        <v>2403</v>
      </c>
      <c r="D727" s="4" t="s">
        <v>2417</v>
      </c>
      <c r="E727" s="5">
        <v>45744</v>
      </c>
      <c r="F727" s="5">
        <v>45762</v>
      </c>
      <c r="G727" s="4" t="s">
        <v>1832</v>
      </c>
      <c r="H727" s="4" t="s">
        <v>679</v>
      </c>
      <c r="I727" s="4" t="s">
        <v>2410</v>
      </c>
      <c r="J727" s="4" t="s">
        <v>1833</v>
      </c>
      <c r="K727" s="4" t="s">
        <v>2411</v>
      </c>
      <c r="L727" s="4" t="s">
        <v>2412</v>
      </c>
      <c r="M727" s="12">
        <v>155000</v>
      </c>
      <c r="N727" s="4" t="s">
        <v>48</v>
      </c>
      <c r="O727" s="12">
        <v>155000</v>
      </c>
      <c r="P727" s="4" t="s">
        <v>48</v>
      </c>
      <c r="Q727" s="4" t="s">
        <v>683</v>
      </c>
      <c r="R727" s="4" t="s">
        <v>56</v>
      </c>
      <c r="X727" s="4" t="s">
        <v>57</v>
      </c>
      <c r="Z727" s="4" t="s">
        <v>57</v>
      </c>
      <c r="AA727" s="4" t="s">
        <v>2424</v>
      </c>
      <c r="AD727" s="4" t="s">
        <v>676</v>
      </c>
      <c r="AG727" s="5"/>
      <c r="AH727" s="4" t="s">
        <v>2408</v>
      </c>
      <c r="AJ727" s="4" t="s">
        <v>55</v>
      </c>
      <c r="AK727" s="117">
        <f>IF(N727="NTD",1,VLOOKUP(X727,'8.匯率'!O:Q,2,FALSE))</f>
        <v>1</v>
      </c>
      <c r="AL727" s="204">
        <f t="shared" si="11"/>
        <v>155000</v>
      </c>
      <c r="AM727" s="117" t="str">
        <f>VLOOKUP(AJ727,'關係企業(人)'!A:C,3,FALSE)</f>
        <v>緯穎科技服務股份有限公司</v>
      </c>
    </row>
    <row r="728" spans="1:39">
      <c r="A728" s="4" t="s">
        <v>47</v>
      </c>
      <c r="B728" s="4" t="s">
        <v>2314</v>
      </c>
      <c r="C728" s="4" t="s">
        <v>2403</v>
      </c>
      <c r="D728" s="4" t="s">
        <v>2417</v>
      </c>
      <c r="E728" s="5">
        <v>45744</v>
      </c>
      <c r="F728" s="5">
        <v>45762</v>
      </c>
      <c r="G728" s="4" t="s">
        <v>1834</v>
      </c>
      <c r="H728" s="4" t="s">
        <v>679</v>
      </c>
      <c r="I728" s="4" t="s">
        <v>2410</v>
      </c>
      <c r="J728" s="4" t="s">
        <v>1835</v>
      </c>
      <c r="K728" s="4" t="s">
        <v>2411</v>
      </c>
      <c r="L728" s="4" t="s">
        <v>2412</v>
      </c>
      <c r="M728" s="12">
        <v>138000</v>
      </c>
      <c r="N728" s="4" t="s">
        <v>48</v>
      </c>
      <c r="O728" s="12">
        <v>138000</v>
      </c>
      <c r="P728" s="4" t="s">
        <v>48</v>
      </c>
      <c r="Q728" s="4" t="s">
        <v>683</v>
      </c>
      <c r="R728" s="4" t="s">
        <v>56</v>
      </c>
      <c r="X728" s="4" t="s">
        <v>57</v>
      </c>
      <c r="Z728" s="4" t="s">
        <v>57</v>
      </c>
      <c r="AA728" s="4" t="s">
        <v>2424</v>
      </c>
      <c r="AD728" s="4" t="s">
        <v>676</v>
      </c>
      <c r="AG728" s="5"/>
      <c r="AH728" s="4" t="s">
        <v>2408</v>
      </c>
      <c r="AJ728" s="4" t="s">
        <v>55</v>
      </c>
      <c r="AK728" s="117">
        <f>IF(N728="NTD",1,VLOOKUP(X728,'8.匯率'!O:Q,2,FALSE))</f>
        <v>1</v>
      </c>
      <c r="AL728" s="204">
        <f t="shared" si="11"/>
        <v>138000</v>
      </c>
      <c r="AM728" s="117" t="str">
        <f>VLOOKUP(AJ728,'關係企業(人)'!A:C,3,FALSE)</f>
        <v>緯穎科技服務股份有限公司</v>
      </c>
    </row>
    <row r="729" spans="1:39">
      <c r="A729" s="4" t="s">
        <v>47</v>
      </c>
      <c r="B729" s="4" t="s">
        <v>2315</v>
      </c>
      <c r="C729" s="4" t="s">
        <v>2403</v>
      </c>
      <c r="D729" s="4" t="s">
        <v>2417</v>
      </c>
      <c r="E729" s="5">
        <v>45744</v>
      </c>
      <c r="F729" s="5">
        <v>45762</v>
      </c>
      <c r="G729" s="4" t="s">
        <v>1840</v>
      </c>
      <c r="H729" s="4" t="s">
        <v>679</v>
      </c>
      <c r="I729" s="4" t="s">
        <v>2410</v>
      </c>
      <c r="J729" s="4" t="s">
        <v>1841</v>
      </c>
      <c r="K729" s="4" t="s">
        <v>2411</v>
      </c>
      <c r="L729" s="4" t="s">
        <v>2412</v>
      </c>
      <c r="M729" s="12">
        <v>104753</v>
      </c>
      <c r="N729" s="4" t="s">
        <v>48</v>
      </c>
      <c r="O729" s="12">
        <v>104753</v>
      </c>
      <c r="P729" s="4" t="s">
        <v>48</v>
      </c>
      <c r="Q729" s="4" t="s">
        <v>683</v>
      </c>
      <c r="R729" s="4" t="s">
        <v>56</v>
      </c>
      <c r="X729" s="4" t="s">
        <v>57</v>
      </c>
      <c r="Z729" s="4" t="s">
        <v>57</v>
      </c>
      <c r="AA729" s="4" t="s">
        <v>2424</v>
      </c>
      <c r="AD729" s="4" t="s">
        <v>676</v>
      </c>
      <c r="AG729" s="5"/>
      <c r="AH729" s="4" t="s">
        <v>2408</v>
      </c>
      <c r="AJ729" s="4" t="s">
        <v>55</v>
      </c>
      <c r="AK729" s="117">
        <f>IF(N729="NTD",1,VLOOKUP(X729,'8.匯率'!O:Q,2,FALSE))</f>
        <v>1</v>
      </c>
      <c r="AL729" s="204">
        <f t="shared" si="11"/>
        <v>104753</v>
      </c>
      <c r="AM729" s="117" t="str">
        <f>VLOOKUP(AJ729,'關係企業(人)'!A:C,3,FALSE)</f>
        <v>緯穎科技服務股份有限公司</v>
      </c>
    </row>
    <row r="730" spans="1:39">
      <c r="A730" s="4" t="s">
        <v>47</v>
      </c>
      <c r="B730" s="4" t="s">
        <v>2316</v>
      </c>
      <c r="C730" s="4" t="s">
        <v>2403</v>
      </c>
      <c r="D730" s="4" t="s">
        <v>2417</v>
      </c>
      <c r="E730" s="5">
        <v>45744</v>
      </c>
      <c r="F730" s="5">
        <v>45762</v>
      </c>
      <c r="G730" s="4" t="s">
        <v>1850</v>
      </c>
      <c r="H730" s="4" t="s">
        <v>679</v>
      </c>
      <c r="I730" s="4" t="s">
        <v>2410</v>
      </c>
      <c r="J730" s="4" t="s">
        <v>1851</v>
      </c>
      <c r="K730" s="4" t="s">
        <v>2411</v>
      </c>
      <c r="L730" s="4" t="s">
        <v>2412</v>
      </c>
      <c r="M730" s="12">
        <v>75000</v>
      </c>
      <c r="N730" s="4" t="s">
        <v>48</v>
      </c>
      <c r="O730" s="12">
        <v>75000</v>
      </c>
      <c r="P730" s="4" t="s">
        <v>48</v>
      </c>
      <c r="Q730" s="4" t="s">
        <v>683</v>
      </c>
      <c r="R730" s="4" t="s">
        <v>56</v>
      </c>
      <c r="X730" s="4" t="s">
        <v>57</v>
      </c>
      <c r="Z730" s="4" t="s">
        <v>57</v>
      </c>
      <c r="AA730" s="4" t="s">
        <v>2424</v>
      </c>
      <c r="AD730" s="4" t="s">
        <v>676</v>
      </c>
      <c r="AG730" s="5"/>
      <c r="AH730" s="4" t="s">
        <v>2408</v>
      </c>
      <c r="AJ730" s="4" t="s">
        <v>55</v>
      </c>
      <c r="AK730" s="117">
        <f>IF(N730="NTD",1,VLOOKUP(X730,'8.匯率'!O:Q,2,FALSE))</f>
        <v>1</v>
      </c>
      <c r="AL730" s="204">
        <f t="shared" si="11"/>
        <v>75000</v>
      </c>
      <c r="AM730" s="117" t="str">
        <f>VLOOKUP(AJ730,'關係企業(人)'!A:C,3,FALSE)</f>
        <v>緯穎科技服務股份有限公司</v>
      </c>
    </row>
    <row r="731" spans="1:39">
      <c r="A731" s="4" t="s">
        <v>47</v>
      </c>
      <c r="B731" s="4" t="s">
        <v>2317</v>
      </c>
      <c r="C731" s="4" t="s">
        <v>2403</v>
      </c>
      <c r="D731" s="4" t="s">
        <v>2417</v>
      </c>
      <c r="E731" s="5">
        <v>45744</v>
      </c>
      <c r="F731" s="5">
        <v>45762</v>
      </c>
      <c r="G731" s="4" t="s">
        <v>1854</v>
      </c>
      <c r="H731" s="4" t="s">
        <v>679</v>
      </c>
      <c r="I731" s="4" t="s">
        <v>2410</v>
      </c>
      <c r="J731" s="4" t="s">
        <v>1855</v>
      </c>
      <c r="K731" s="4" t="s">
        <v>2411</v>
      </c>
      <c r="L731" s="4" t="s">
        <v>2412</v>
      </c>
      <c r="M731" s="12">
        <v>110000</v>
      </c>
      <c r="N731" s="4" t="s">
        <v>48</v>
      </c>
      <c r="O731" s="12">
        <v>110000</v>
      </c>
      <c r="P731" s="4" t="s">
        <v>48</v>
      </c>
      <c r="Q731" s="4" t="s">
        <v>683</v>
      </c>
      <c r="R731" s="4" t="s">
        <v>56</v>
      </c>
      <c r="X731" s="4" t="s">
        <v>57</v>
      </c>
      <c r="Z731" s="4" t="s">
        <v>57</v>
      </c>
      <c r="AA731" s="4" t="s">
        <v>2424</v>
      </c>
      <c r="AD731" s="4" t="s">
        <v>676</v>
      </c>
      <c r="AG731" s="5"/>
      <c r="AH731" s="4" t="s">
        <v>2408</v>
      </c>
      <c r="AJ731" s="4" t="s">
        <v>55</v>
      </c>
      <c r="AK731" s="117">
        <f>IF(N731="NTD",1,VLOOKUP(X731,'8.匯率'!O:Q,2,FALSE))</f>
        <v>1</v>
      </c>
      <c r="AL731" s="204">
        <f t="shared" si="11"/>
        <v>110000</v>
      </c>
      <c r="AM731" s="117" t="str">
        <f>VLOOKUP(AJ731,'關係企業(人)'!A:C,3,FALSE)</f>
        <v>緯穎科技服務股份有限公司</v>
      </c>
    </row>
    <row r="732" spans="1:39">
      <c r="A732" s="4" t="s">
        <v>47</v>
      </c>
      <c r="B732" s="4" t="s">
        <v>2318</v>
      </c>
      <c r="C732" s="4" t="s">
        <v>2403</v>
      </c>
      <c r="D732" s="4" t="s">
        <v>2417</v>
      </c>
      <c r="E732" s="5">
        <v>45744</v>
      </c>
      <c r="F732" s="5">
        <v>45762</v>
      </c>
      <c r="G732" s="4" t="s">
        <v>1860</v>
      </c>
      <c r="H732" s="4" t="s">
        <v>679</v>
      </c>
      <c r="I732" s="4" t="s">
        <v>2410</v>
      </c>
      <c r="J732" s="4" t="s">
        <v>1861</v>
      </c>
      <c r="K732" s="4" t="s">
        <v>2411</v>
      </c>
      <c r="L732" s="4" t="s">
        <v>2412</v>
      </c>
      <c r="M732" s="12">
        <v>65475</v>
      </c>
      <c r="N732" s="4" t="s">
        <v>48</v>
      </c>
      <c r="O732" s="12">
        <v>65475</v>
      </c>
      <c r="P732" s="4" t="s">
        <v>48</v>
      </c>
      <c r="Q732" s="4" t="s">
        <v>683</v>
      </c>
      <c r="R732" s="4" t="s">
        <v>56</v>
      </c>
      <c r="X732" s="4" t="s">
        <v>57</v>
      </c>
      <c r="Z732" s="4" t="s">
        <v>57</v>
      </c>
      <c r="AA732" s="4" t="s">
        <v>2424</v>
      </c>
      <c r="AD732" s="4" t="s">
        <v>676</v>
      </c>
      <c r="AG732" s="5"/>
      <c r="AH732" s="4" t="s">
        <v>2408</v>
      </c>
      <c r="AJ732" s="4" t="s">
        <v>55</v>
      </c>
      <c r="AK732" s="117">
        <f>IF(N732="NTD",1,VLOOKUP(X732,'8.匯率'!O:Q,2,FALSE))</f>
        <v>1</v>
      </c>
      <c r="AL732" s="204">
        <f t="shared" si="11"/>
        <v>65475</v>
      </c>
      <c r="AM732" s="117" t="str">
        <f>VLOOKUP(AJ732,'關係企業(人)'!A:C,3,FALSE)</f>
        <v>緯穎科技服務股份有限公司</v>
      </c>
    </row>
    <row r="733" spans="1:39">
      <c r="A733" s="4" t="s">
        <v>47</v>
      </c>
      <c r="B733" s="4" t="s">
        <v>2242</v>
      </c>
      <c r="C733" s="4" t="s">
        <v>2403</v>
      </c>
      <c r="D733" s="4" t="s">
        <v>2417</v>
      </c>
      <c r="E733" s="5">
        <v>45744</v>
      </c>
      <c r="F733" s="5">
        <v>45765</v>
      </c>
      <c r="G733" s="4" t="s">
        <v>1692</v>
      </c>
      <c r="H733" s="4" t="s">
        <v>679</v>
      </c>
      <c r="I733" s="4" t="s">
        <v>2410</v>
      </c>
      <c r="J733" s="4" t="s">
        <v>1693</v>
      </c>
      <c r="K733" s="4" t="s">
        <v>2411</v>
      </c>
      <c r="L733" s="4" t="s">
        <v>2412</v>
      </c>
      <c r="M733" s="12">
        <v>136344</v>
      </c>
      <c r="N733" s="4" t="s">
        <v>48</v>
      </c>
      <c r="O733" s="12">
        <v>136344</v>
      </c>
      <c r="P733" s="4" t="s">
        <v>48</v>
      </c>
      <c r="Q733" s="4" t="s">
        <v>681</v>
      </c>
      <c r="R733" s="4" t="s">
        <v>54</v>
      </c>
      <c r="X733" s="4" t="s">
        <v>50</v>
      </c>
      <c r="Z733" s="4" t="s">
        <v>50</v>
      </c>
      <c r="AA733" s="4" t="s">
        <v>2419</v>
      </c>
      <c r="AD733" s="4" t="s">
        <v>676</v>
      </c>
      <c r="AG733" s="5"/>
      <c r="AH733" s="4" t="s">
        <v>2408</v>
      </c>
      <c r="AJ733" s="4" t="s">
        <v>38</v>
      </c>
      <c r="AK733" s="117">
        <f>IF(N733="NTD",1,VLOOKUP(X733,'8.匯率'!O:Q,2,FALSE))</f>
        <v>1</v>
      </c>
      <c r="AL733" s="204">
        <f t="shared" si="11"/>
        <v>136344</v>
      </c>
      <c r="AM733" s="117" t="str">
        <f>VLOOKUP(AJ733,'關係企業(人)'!A:C,3,FALSE)</f>
        <v>緯創資通股份有限公司</v>
      </c>
    </row>
    <row r="734" spans="1:39">
      <c r="A734" s="4" t="s">
        <v>47</v>
      </c>
      <c r="B734" s="4" t="s">
        <v>2243</v>
      </c>
      <c r="C734" s="4" t="s">
        <v>2403</v>
      </c>
      <c r="D734" s="4" t="s">
        <v>2417</v>
      </c>
      <c r="E734" s="5">
        <v>45744</v>
      </c>
      <c r="F734" s="5">
        <v>45765</v>
      </c>
      <c r="G734" s="4" t="s">
        <v>1734</v>
      </c>
      <c r="H734" s="4" t="s">
        <v>679</v>
      </c>
      <c r="I734" s="4" t="s">
        <v>2410</v>
      </c>
      <c r="J734" s="4" t="s">
        <v>1735</v>
      </c>
      <c r="K734" s="4" t="s">
        <v>2411</v>
      </c>
      <c r="L734" s="4" t="s">
        <v>2412</v>
      </c>
      <c r="M734" s="12">
        <v>65702</v>
      </c>
      <c r="N734" s="4" t="s">
        <v>48</v>
      </c>
      <c r="O734" s="12">
        <v>65702</v>
      </c>
      <c r="P734" s="4" t="s">
        <v>48</v>
      </c>
      <c r="Q734" s="4" t="s">
        <v>682</v>
      </c>
      <c r="R734" s="4" t="s">
        <v>53</v>
      </c>
      <c r="X734" s="4" t="s">
        <v>50</v>
      </c>
      <c r="Z734" s="4" t="s">
        <v>50</v>
      </c>
      <c r="AA734" s="4" t="s">
        <v>2419</v>
      </c>
      <c r="AD734" s="4" t="s">
        <v>676</v>
      </c>
      <c r="AG734" s="5"/>
      <c r="AH734" s="4" t="s">
        <v>2408</v>
      </c>
      <c r="AJ734" s="4" t="s">
        <v>38</v>
      </c>
      <c r="AK734" s="117">
        <f>IF(N734="NTD",1,VLOOKUP(X734,'8.匯率'!O:Q,2,FALSE))</f>
        <v>1</v>
      </c>
      <c r="AL734" s="204">
        <f t="shared" si="11"/>
        <v>65702</v>
      </c>
      <c r="AM734" s="117" t="str">
        <f>VLOOKUP(AJ734,'關係企業(人)'!A:C,3,FALSE)</f>
        <v>緯創資通股份有限公司</v>
      </c>
    </row>
    <row r="735" spans="1:39">
      <c r="A735" s="4" t="s">
        <v>47</v>
      </c>
      <c r="B735" s="4" t="s">
        <v>2244</v>
      </c>
      <c r="C735" s="4" t="s">
        <v>2403</v>
      </c>
      <c r="D735" s="4" t="s">
        <v>2417</v>
      </c>
      <c r="E735" s="5">
        <v>45744</v>
      </c>
      <c r="F735" s="5">
        <v>45765</v>
      </c>
      <c r="G735" s="4" t="s">
        <v>1736</v>
      </c>
      <c r="H735" s="4" t="s">
        <v>679</v>
      </c>
      <c r="I735" s="4" t="s">
        <v>2410</v>
      </c>
      <c r="J735" s="4" t="s">
        <v>1737</v>
      </c>
      <c r="K735" s="4" t="s">
        <v>2411</v>
      </c>
      <c r="L735" s="4" t="s">
        <v>2412</v>
      </c>
      <c r="M735" s="12">
        <v>138000</v>
      </c>
      <c r="N735" s="4" t="s">
        <v>48</v>
      </c>
      <c r="O735" s="12">
        <v>138000</v>
      </c>
      <c r="P735" s="4" t="s">
        <v>48</v>
      </c>
      <c r="Q735" s="4" t="s">
        <v>682</v>
      </c>
      <c r="R735" s="4" t="s">
        <v>53</v>
      </c>
      <c r="X735" s="4" t="s">
        <v>50</v>
      </c>
      <c r="Z735" s="4" t="s">
        <v>50</v>
      </c>
      <c r="AA735" s="4" t="s">
        <v>2419</v>
      </c>
      <c r="AD735" s="4" t="s">
        <v>676</v>
      </c>
      <c r="AG735" s="5"/>
      <c r="AH735" s="4" t="s">
        <v>2408</v>
      </c>
      <c r="AJ735" s="4" t="s">
        <v>38</v>
      </c>
      <c r="AK735" s="117">
        <f>IF(N735="NTD",1,VLOOKUP(X735,'8.匯率'!O:Q,2,FALSE))</f>
        <v>1</v>
      </c>
      <c r="AL735" s="204">
        <f t="shared" si="11"/>
        <v>138000</v>
      </c>
      <c r="AM735" s="117" t="str">
        <f>VLOOKUP(AJ735,'關係企業(人)'!A:C,3,FALSE)</f>
        <v>緯創資通股份有限公司</v>
      </c>
    </row>
    <row r="736" spans="1:39">
      <c r="A736" s="4" t="s">
        <v>47</v>
      </c>
      <c r="B736" s="4" t="s">
        <v>2245</v>
      </c>
      <c r="C736" s="4" t="s">
        <v>2403</v>
      </c>
      <c r="D736" s="4" t="s">
        <v>2417</v>
      </c>
      <c r="E736" s="5">
        <v>45744</v>
      </c>
      <c r="F736" s="5">
        <v>45765</v>
      </c>
      <c r="G736" s="4" t="s">
        <v>1738</v>
      </c>
      <c r="H736" s="4" t="s">
        <v>679</v>
      </c>
      <c r="I736" s="4" t="s">
        <v>2410</v>
      </c>
      <c r="J736" s="4" t="s">
        <v>1739</v>
      </c>
      <c r="K736" s="4" t="s">
        <v>2411</v>
      </c>
      <c r="L736" s="4" t="s">
        <v>2412</v>
      </c>
      <c r="M736" s="12">
        <v>130617</v>
      </c>
      <c r="N736" s="4" t="s">
        <v>48</v>
      </c>
      <c r="O736" s="12">
        <v>130617</v>
      </c>
      <c r="P736" s="4" t="s">
        <v>48</v>
      </c>
      <c r="Q736" s="4" t="s">
        <v>682</v>
      </c>
      <c r="R736" s="4" t="s">
        <v>53</v>
      </c>
      <c r="X736" s="4" t="s">
        <v>50</v>
      </c>
      <c r="Z736" s="4" t="s">
        <v>50</v>
      </c>
      <c r="AA736" s="4" t="s">
        <v>2419</v>
      </c>
      <c r="AD736" s="4" t="s">
        <v>676</v>
      </c>
      <c r="AG736" s="5"/>
      <c r="AH736" s="4" t="s">
        <v>2408</v>
      </c>
      <c r="AJ736" s="4" t="s">
        <v>38</v>
      </c>
      <c r="AK736" s="117">
        <f>IF(N736="NTD",1,VLOOKUP(X736,'8.匯率'!O:Q,2,FALSE))</f>
        <v>1</v>
      </c>
      <c r="AL736" s="204">
        <f t="shared" si="11"/>
        <v>130617</v>
      </c>
      <c r="AM736" s="117" t="str">
        <f>VLOOKUP(AJ736,'關係企業(人)'!A:C,3,FALSE)</f>
        <v>緯創資通股份有限公司</v>
      </c>
    </row>
    <row r="737" spans="1:39">
      <c r="A737" s="4" t="s">
        <v>47</v>
      </c>
      <c r="B737" s="4" t="s">
        <v>2246</v>
      </c>
      <c r="C737" s="4" t="s">
        <v>2403</v>
      </c>
      <c r="D737" s="4" t="s">
        <v>2417</v>
      </c>
      <c r="E737" s="5">
        <v>45744</v>
      </c>
      <c r="F737" s="5">
        <v>45765</v>
      </c>
      <c r="G737" s="4" t="s">
        <v>1740</v>
      </c>
      <c r="H737" s="4" t="s">
        <v>679</v>
      </c>
      <c r="I737" s="4" t="s">
        <v>2410</v>
      </c>
      <c r="J737" s="4" t="s">
        <v>1741</v>
      </c>
      <c r="K737" s="4" t="s">
        <v>2411</v>
      </c>
      <c r="L737" s="4" t="s">
        <v>2412</v>
      </c>
      <c r="M737" s="12">
        <v>99528</v>
      </c>
      <c r="N737" s="4" t="s">
        <v>48</v>
      </c>
      <c r="O737" s="12">
        <v>99528</v>
      </c>
      <c r="P737" s="4" t="s">
        <v>48</v>
      </c>
      <c r="Q737" s="4" t="s">
        <v>682</v>
      </c>
      <c r="R737" s="4" t="s">
        <v>53</v>
      </c>
      <c r="X737" s="4" t="s">
        <v>50</v>
      </c>
      <c r="Z737" s="4" t="s">
        <v>50</v>
      </c>
      <c r="AA737" s="4" t="s">
        <v>2419</v>
      </c>
      <c r="AD737" s="4" t="s">
        <v>676</v>
      </c>
      <c r="AG737" s="5"/>
      <c r="AH737" s="4" t="s">
        <v>2408</v>
      </c>
      <c r="AJ737" s="4" t="s">
        <v>38</v>
      </c>
      <c r="AK737" s="117">
        <f>IF(N737="NTD",1,VLOOKUP(X737,'8.匯率'!O:Q,2,FALSE))</f>
        <v>1</v>
      </c>
      <c r="AL737" s="204">
        <f t="shared" si="11"/>
        <v>99528</v>
      </c>
      <c r="AM737" s="117" t="str">
        <f>VLOOKUP(AJ737,'關係企業(人)'!A:C,3,FALSE)</f>
        <v>緯創資通股份有限公司</v>
      </c>
    </row>
    <row r="738" spans="1:39">
      <c r="A738" s="4" t="s">
        <v>47</v>
      </c>
      <c r="B738" s="4" t="s">
        <v>2247</v>
      </c>
      <c r="C738" s="4" t="s">
        <v>2403</v>
      </c>
      <c r="D738" s="4" t="s">
        <v>2417</v>
      </c>
      <c r="E738" s="5">
        <v>45744</v>
      </c>
      <c r="F738" s="5">
        <v>45765</v>
      </c>
      <c r="G738" s="4" t="s">
        <v>1742</v>
      </c>
      <c r="H738" s="4" t="s">
        <v>679</v>
      </c>
      <c r="I738" s="4" t="s">
        <v>2410</v>
      </c>
      <c r="J738" s="4" t="s">
        <v>1743</v>
      </c>
      <c r="K738" s="4" t="s">
        <v>2411</v>
      </c>
      <c r="L738" s="4" t="s">
        <v>2412</v>
      </c>
      <c r="M738" s="12">
        <v>124862</v>
      </c>
      <c r="N738" s="4" t="s">
        <v>48</v>
      </c>
      <c r="O738" s="12">
        <v>124862</v>
      </c>
      <c r="P738" s="4" t="s">
        <v>48</v>
      </c>
      <c r="Q738" s="4" t="s">
        <v>682</v>
      </c>
      <c r="R738" s="4" t="s">
        <v>53</v>
      </c>
      <c r="X738" s="4" t="s">
        <v>50</v>
      </c>
      <c r="Z738" s="4" t="s">
        <v>50</v>
      </c>
      <c r="AA738" s="4" t="s">
        <v>2419</v>
      </c>
      <c r="AD738" s="4" t="s">
        <v>676</v>
      </c>
      <c r="AG738" s="5"/>
      <c r="AH738" s="4" t="s">
        <v>2408</v>
      </c>
      <c r="AJ738" s="4" t="s">
        <v>38</v>
      </c>
      <c r="AK738" s="117">
        <f>IF(N738="NTD",1,VLOOKUP(X738,'8.匯率'!O:Q,2,FALSE))</f>
        <v>1</v>
      </c>
      <c r="AL738" s="204">
        <f t="shared" si="11"/>
        <v>124862</v>
      </c>
      <c r="AM738" s="117" t="str">
        <f>VLOOKUP(AJ738,'關係企業(人)'!A:C,3,FALSE)</f>
        <v>緯創資通股份有限公司</v>
      </c>
    </row>
    <row r="739" spans="1:39">
      <c r="A739" s="4" t="s">
        <v>47</v>
      </c>
      <c r="B739" s="4" t="s">
        <v>2248</v>
      </c>
      <c r="C739" s="4" t="s">
        <v>2403</v>
      </c>
      <c r="D739" s="4" t="s">
        <v>2417</v>
      </c>
      <c r="E739" s="5">
        <v>45744</v>
      </c>
      <c r="F739" s="5">
        <v>45765</v>
      </c>
      <c r="G739" s="4" t="s">
        <v>1744</v>
      </c>
      <c r="H739" s="4" t="s">
        <v>679</v>
      </c>
      <c r="I739" s="4" t="s">
        <v>2410</v>
      </c>
      <c r="J739" s="4" t="s">
        <v>1745</v>
      </c>
      <c r="K739" s="4" t="s">
        <v>2411</v>
      </c>
      <c r="L739" s="4" t="s">
        <v>2412</v>
      </c>
      <c r="M739" s="12">
        <v>138000</v>
      </c>
      <c r="N739" s="4" t="s">
        <v>48</v>
      </c>
      <c r="O739" s="12">
        <v>138000</v>
      </c>
      <c r="P739" s="4" t="s">
        <v>48</v>
      </c>
      <c r="Q739" s="4" t="s">
        <v>682</v>
      </c>
      <c r="R739" s="4" t="s">
        <v>53</v>
      </c>
      <c r="X739" s="4" t="s">
        <v>50</v>
      </c>
      <c r="Z739" s="4" t="s">
        <v>50</v>
      </c>
      <c r="AA739" s="4" t="s">
        <v>2419</v>
      </c>
      <c r="AD739" s="4" t="s">
        <v>676</v>
      </c>
      <c r="AG739" s="5"/>
      <c r="AH739" s="4" t="s">
        <v>2408</v>
      </c>
      <c r="AJ739" s="4" t="s">
        <v>38</v>
      </c>
      <c r="AK739" s="117">
        <f>IF(N739="NTD",1,VLOOKUP(X739,'8.匯率'!O:Q,2,FALSE))</f>
        <v>1</v>
      </c>
      <c r="AL739" s="204">
        <f t="shared" si="11"/>
        <v>138000</v>
      </c>
      <c r="AM739" s="117" t="str">
        <f>VLOOKUP(AJ739,'關係企業(人)'!A:C,3,FALSE)</f>
        <v>緯創資通股份有限公司</v>
      </c>
    </row>
    <row r="740" spans="1:39">
      <c r="A740" s="4" t="s">
        <v>47</v>
      </c>
      <c r="B740" s="4" t="s">
        <v>2249</v>
      </c>
      <c r="C740" s="4" t="s">
        <v>2403</v>
      </c>
      <c r="D740" s="4" t="s">
        <v>2417</v>
      </c>
      <c r="E740" s="5">
        <v>45744</v>
      </c>
      <c r="F740" s="5">
        <v>45765</v>
      </c>
      <c r="G740" s="4" t="s">
        <v>1746</v>
      </c>
      <c r="H740" s="4" t="s">
        <v>679</v>
      </c>
      <c r="I740" s="4" t="s">
        <v>2410</v>
      </c>
      <c r="J740" s="4" t="s">
        <v>1747</v>
      </c>
      <c r="K740" s="4" t="s">
        <v>2411</v>
      </c>
      <c r="L740" s="4" t="s">
        <v>2412</v>
      </c>
      <c r="M740" s="12">
        <v>100000</v>
      </c>
      <c r="N740" s="4" t="s">
        <v>48</v>
      </c>
      <c r="O740" s="12">
        <v>100000</v>
      </c>
      <c r="P740" s="4" t="s">
        <v>48</v>
      </c>
      <c r="Q740" s="4" t="s">
        <v>682</v>
      </c>
      <c r="R740" s="4" t="s">
        <v>53</v>
      </c>
      <c r="X740" s="4" t="s">
        <v>50</v>
      </c>
      <c r="Z740" s="4" t="s">
        <v>50</v>
      </c>
      <c r="AA740" s="4" t="s">
        <v>2419</v>
      </c>
      <c r="AD740" s="4" t="s">
        <v>676</v>
      </c>
      <c r="AG740" s="5"/>
      <c r="AH740" s="4" t="s">
        <v>2408</v>
      </c>
      <c r="AJ740" s="4" t="s">
        <v>38</v>
      </c>
      <c r="AK740" s="117">
        <f>IF(N740="NTD",1,VLOOKUP(X740,'8.匯率'!O:Q,2,FALSE))</f>
        <v>1</v>
      </c>
      <c r="AL740" s="204">
        <f t="shared" si="11"/>
        <v>100000</v>
      </c>
      <c r="AM740" s="117" t="str">
        <f>VLOOKUP(AJ740,'關係企業(人)'!A:C,3,FALSE)</f>
        <v>緯創資通股份有限公司</v>
      </c>
    </row>
    <row r="741" spans="1:39">
      <c r="A741" s="4" t="s">
        <v>47</v>
      </c>
      <c r="B741" s="4" t="s">
        <v>2250</v>
      </c>
      <c r="C741" s="4" t="s">
        <v>2403</v>
      </c>
      <c r="D741" s="4" t="s">
        <v>2417</v>
      </c>
      <c r="E741" s="5">
        <v>45744</v>
      </c>
      <c r="F741" s="5">
        <v>45765</v>
      </c>
      <c r="G741" s="4" t="s">
        <v>1748</v>
      </c>
      <c r="H741" s="4" t="s">
        <v>679</v>
      </c>
      <c r="I741" s="4" t="s">
        <v>2410</v>
      </c>
      <c r="J741" s="4" t="s">
        <v>1749</v>
      </c>
      <c r="K741" s="4" t="s">
        <v>2411</v>
      </c>
      <c r="L741" s="4" t="s">
        <v>2412</v>
      </c>
      <c r="M741" s="12">
        <v>68090</v>
      </c>
      <c r="N741" s="4" t="s">
        <v>48</v>
      </c>
      <c r="O741" s="12">
        <v>68090</v>
      </c>
      <c r="P741" s="4" t="s">
        <v>48</v>
      </c>
      <c r="Q741" s="4" t="s">
        <v>682</v>
      </c>
      <c r="R741" s="4" t="s">
        <v>53</v>
      </c>
      <c r="X741" s="4" t="s">
        <v>50</v>
      </c>
      <c r="Z741" s="4" t="s">
        <v>50</v>
      </c>
      <c r="AA741" s="4" t="s">
        <v>2419</v>
      </c>
      <c r="AD741" s="4" t="s">
        <v>676</v>
      </c>
      <c r="AG741" s="5"/>
      <c r="AH741" s="4" t="s">
        <v>2408</v>
      </c>
      <c r="AJ741" s="4" t="s">
        <v>38</v>
      </c>
      <c r="AK741" s="117">
        <f>IF(N741="NTD",1,VLOOKUP(X741,'8.匯率'!O:Q,2,FALSE))</f>
        <v>1</v>
      </c>
      <c r="AL741" s="204">
        <f t="shared" si="11"/>
        <v>68090</v>
      </c>
      <c r="AM741" s="117" t="str">
        <f>VLOOKUP(AJ741,'關係企業(人)'!A:C,3,FALSE)</f>
        <v>緯創資通股份有限公司</v>
      </c>
    </row>
    <row r="742" spans="1:39">
      <c r="A742" s="4" t="s">
        <v>47</v>
      </c>
      <c r="B742" s="4" t="s">
        <v>2251</v>
      </c>
      <c r="C742" s="4" t="s">
        <v>2403</v>
      </c>
      <c r="D742" s="4" t="s">
        <v>2417</v>
      </c>
      <c r="E742" s="5">
        <v>45744</v>
      </c>
      <c r="F742" s="5">
        <v>45765</v>
      </c>
      <c r="G742" s="4" t="s">
        <v>1750</v>
      </c>
      <c r="H742" s="4" t="s">
        <v>679</v>
      </c>
      <c r="I742" s="4" t="s">
        <v>2410</v>
      </c>
      <c r="J742" s="4" t="s">
        <v>1751</v>
      </c>
      <c r="K742" s="4" t="s">
        <v>2411</v>
      </c>
      <c r="L742" s="4" t="s">
        <v>2412</v>
      </c>
      <c r="M742" s="12">
        <v>138000</v>
      </c>
      <c r="N742" s="4" t="s">
        <v>48</v>
      </c>
      <c r="O742" s="12">
        <v>138000</v>
      </c>
      <c r="P742" s="4" t="s">
        <v>48</v>
      </c>
      <c r="Q742" s="4" t="s">
        <v>682</v>
      </c>
      <c r="R742" s="4" t="s">
        <v>53</v>
      </c>
      <c r="X742" s="4" t="s">
        <v>50</v>
      </c>
      <c r="Z742" s="4" t="s">
        <v>50</v>
      </c>
      <c r="AA742" s="4" t="s">
        <v>2419</v>
      </c>
      <c r="AD742" s="4" t="s">
        <v>676</v>
      </c>
      <c r="AG742" s="5"/>
      <c r="AH742" s="4" t="s">
        <v>2408</v>
      </c>
      <c r="AJ742" s="4" t="s">
        <v>38</v>
      </c>
      <c r="AK742" s="117">
        <f>IF(N742="NTD",1,VLOOKUP(X742,'8.匯率'!O:Q,2,FALSE))</f>
        <v>1</v>
      </c>
      <c r="AL742" s="204">
        <f t="shared" si="11"/>
        <v>138000</v>
      </c>
      <c r="AM742" s="117" t="str">
        <f>VLOOKUP(AJ742,'關係企業(人)'!A:C,3,FALSE)</f>
        <v>緯創資通股份有限公司</v>
      </c>
    </row>
    <row r="743" spans="1:39">
      <c r="A743" s="4" t="s">
        <v>47</v>
      </c>
      <c r="B743" s="4" t="s">
        <v>2252</v>
      </c>
      <c r="C743" s="4" t="s">
        <v>2403</v>
      </c>
      <c r="D743" s="4" t="s">
        <v>2417</v>
      </c>
      <c r="E743" s="5">
        <v>45744</v>
      </c>
      <c r="F743" s="5">
        <v>45765</v>
      </c>
      <c r="G743" s="4" t="s">
        <v>1752</v>
      </c>
      <c r="H743" s="4" t="s">
        <v>679</v>
      </c>
      <c r="I743" s="4" t="s">
        <v>2410</v>
      </c>
      <c r="J743" s="4" t="s">
        <v>1753</v>
      </c>
      <c r="K743" s="4" t="s">
        <v>2411</v>
      </c>
      <c r="L743" s="4" t="s">
        <v>2412</v>
      </c>
      <c r="M743" s="12">
        <v>155000</v>
      </c>
      <c r="N743" s="4" t="s">
        <v>48</v>
      </c>
      <c r="O743" s="12">
        <v>155000</v>
      </c>
      <c r="P743" s="4" t="s">
        <v>48</v>
      </c>
      <c r="Q743" s="4" t="s">
        <v>682</v>
      </c>
      <c r="R743" s="4" t="s">
        <v>53</v>
      </c>
      <c r="X743" s="4" t="s">
        <v>50</v>
      </c>
      <c r="Z743" s="4" t="s">
        <v>50</v>
      </c>
      <c r="AA743" s="4" t="s">
        <v>2419</v>
      </c>
      <c r="AD743" s="4" t="s">
        <v>676</v>
      </c>
      <c r="AG743" s="5"/>
      <c r="AH743" s="4" t="s">
        <v>2408</v>
      </c>
      <c r="AJ743" s="4" t="s">
        <v>38</v>
      </c>
      <c r="AK743" s="117">
        <f>IF(N743="NTD",1,VLOOKUP(X743,'8.匯率'!O:Q,2,FALSE))</f>
        <v>1</v>
      </c>
      <c r="AL743" s="204">
        <f t="shared" si="11"/>
        <v>155000</v>
      </c>
      <c r="AM743" s="117" t="str">
        <f>VLOOKUP(AJ743,'關係企業(人)'!A:C,3,FALSE)</f>
        <v>緯創資通股份有限公司</v>
      </c>
    </row>
    <row r="744" spans="1:39">
      <c r="A744" s="4" t="s">
        <v>47</v>
      </c>
      <c r="B744" s="4" t="s">
        <v>2253</v>
      </c>
      <c r="C744" s="4" t="s">
        <v>2403</v>
      </c>
      <c r="D744" s="4" t="s">
        <v>2417</v>
      </c>
      <c r="E744" s="5">
        <v>45744</v>
      </c>
      <c r="F744" s="5">
        <v>45765</v>
      </c>
      <c r="G744" s="4" t="s">
        <v>1754</v>
      </c>
      <c r="H744" s="4" t="s">
        <v>679</v>
      </c>
      <c r="I744" s="4" t="s">
        <v>2410</v>
      </c>
      <c r="J744" s="4" t="s">
        <v>1755</v>
      </c>
      <c r="K744" s="4" t="s">
        <v>2411</v>
      </c>
      <c r="L744" s="4" t="s">
        <v>2412</v>
      </c>
      <c r="M744" s="12">
        <v>100000</v>
      </c>
      <c r="N744" s="4" t="s">
        <v>48</v>
      </c>
      <c r="O744" s="12">
        <v>100000</v>
      </c>
      <c r="P744" s="4" t="s">
        <v>48</v>
      </c>
      <c r="Q744" s="4" t="s">
        <v>682</v>
      </c>
      <c r="R744" s="4" t="s">
        <v>53</v>
      </c>
      <c r="X744" s="4" t="s">
        <v>50</v>
      </c>
      <c r="Z744" s="4" t="s">
        <v>50</v>
      </c>
      <c r="AA744" s="4" t="s">
        <v>2419</v>
      </c>
      <c r="AD744" s="4" t="s">
        <v>676</v>
      </c>
      <c r="AG744" s="5"/>
      <c r="AH744" s="4" t="s">
        <v>2408</v>
      </c>
      <c r="AJ744" s="4" t="s">
        <v>38</v>
      </c>
      <c r="AK744" s="117">
        <f>IF(N744="NTD",1,VLOOKUP(X744,'8.匯率'!O:Q,2,FALSE))</f>
        <v>1</v>
      </c>
      <c r="AL744" s="204">
        <f t="shared" si="11"/>
        <v>100000</v>
      </c>
      <c r="AM744" s="117" t="str">
        <f>VLOOKUP(AJ744,'關係企業(人)'!A:C,3,FALSE)</f>
        <v>緯創資通股份有限公司</v>
      </c>
    </row>
    <row r="745" spans="1:39">
      <c r="A745" s="4" t="s">
        <v>47</v>
      </c>
      <c r="B745" s="4" t="s">
        <v>2254</v>
      </c>
      <c r="C745" s="4" t="s">
        <v>2403</v>
      </c>
      <c r="D745" s="4" t="s">
        <v>2417</v>
      </c>
      <c r="E745" s="5">
        <v>45744</v>
      </c>
      <c r="F745" s="5">
        <v>45765</v>
      </c>
      <c r="G745" s="4" t="s">
        <v>1756</v>
      </c>
      <c r="H745" s="4" t="s">
        <v>679</v>
      </c>
      <c r="I745" s="4" t="s">
        <v>2410</v>
      </c>
      <c r="J745" s="4" t="s">
        <v>1757</v>
      </c>
      <c r="K745" s="4" t="s">
        <v>2411</v>
      </c>
      <c r="L745" s="4" t="s">
        <v>2412</v>
      </c>
      <c r="M745" s="12">
        <v>155000</v>
      </c>
      <c r="N745" s="4" t="s">
        <v>48</v>
      </c>
      <c r="O745" s="12">
        <v>155000</v>
      </c>
      <c r="P745" s="4" t="s">
        <v>48</v>
      </c>
      <c r="Q745" s="4" t="s">
        <v>682</v>
      </c>
      <c r="R745" s="4" t="s">
        <v>53</v>
      </c>
      <c r="X745" s="4" t="s">
        <v>50</v>
      </c>
      <c r="Z745" s="4" t="s">
        <v>50</v>
      </c>
      <c r="AA745" s="4" t="s">
        <v>2419</v>
      </c>
      <c r="AD745" s="4" t="s">
        <v>676</v>
      </c>
      <c r="AG745" s="5"/>
      <c r="AH745" s="4" t="s">
        <v>2408</v>
      </c>
      <c r="AJ745" s="4" t="s">
        <v>38</v>
      </c>
      <c r="AK745" s="117">
        <f>IF(N745="NTD",1,VLOOKUP(X745,'8.匯率'!O:Q,2,FALSE))</f>
        <v>1</v>
      </c>
      <c r="AL745" s="204">
        <f t="shared" si="11"/>
        <v>155000</v>
      </c>
      <c r="AM745" s="117" t="str">
        <f>VLOOKUP(AJ745,'關係企業(人)'!A:C,3,FALSE)</f>
        <v>緯創資通股份有限公司</v>
      </c>
    </row>
    <row r="746" spans="1:39">
      <c r="A746" s="4" t="s">
        <v>47</v>
      </c>
      <c r="B746" s="4" t="s">
        <v>2255</v>
      </c>
      <c r="C746" s="4" t="s">
        <v>2403</v>
      </c>
      <c r="D746" s="4" t="s">
        <v>2417</v>
      </c>
      <c r="E746" s="5">
        <v>45744</v>
      </c>
      <c r="F746" s="5">
        <v>45765</v>
      </c>
      <c r="G746" s="4" t="s">
        <v>1758</v>
      </c>
      <c r="H746" s="4" t="s">
        <v>679</v>
      </c>
      <c r="I746" s="4" t="s">
        <v>2410</v>
      </c>
      <c r="J746" s="4" t="s">
        <v>1759</v>
      </c>
      <c r="K746" s="4" t="s">
        <v>2411</v>
      </c>
      <c r="L746" s="4" t="s">
        <v>2412</v>
      </c>
      <c r="M746" s="12">
        <v>132259</v>
      </c>
      <c r="N746" s="4" t="s">
        <v>48</v>
      </c>
      <c r="O746" s="12">
        <v>132259</v>
      </c>
      <c r="P746" s="4" t="s">
        <v>48</v>
      </c>
      <c r="Q746" s="4" t="s">
        <v>682</v>
      </c>
      <c r="R746" s="4" t="s">
        <v>53</v>
      </c>
      <c r="X746" s="4" t="s">
        <v>50</v>
      </c>
      <c r="Z746" s="4" t="s">
        <v>50</v>
      </c>
      <c r="AA746" s="4" t="s">
        <v>2419</v>
      </c>
      <c r="AD746" s="4" t="s">
        <v>676</v>
      </c>
      <c r="AG746" s="5"/>
      <c r="AH746" s="4" t="s">
        <v>2408</v>
      </c>
      <c r="AJ746" s="4" t="s">
        <v>38</v>
      </c>
      <c r="AK746" s="117">
        <f>IF(N746="NTD",1,VLOOKUP(X746,'8.匯率'!O:Q,2,FALSE))</f>
        <v>1</v>
      </c>
      <c r="AL746" s="204">
        <f t="shared" si="11"/>
        <v>132259</v>
      </c>
      <c r="AM746" s="117" t="str">
        <f>VLOOKUP(AJ746,'關係企業(人)'!A:C,3,FALSE)</f>
        <v>緯創資通股份有限公司</v>
      </c>
    </row>
    <row r="747" spans="1:39">
      <c r="A747" s="4" t="s">
        <v>47</v>
      </c>
      <c r="B747" s="4" t="s">
        <v>2256</v>
      </c>
      <c r="C747" s="4" t="s">
        <v>2403</v>
      </c>
      <c r="D747" s="4" t="s">
        <v>2417</v>
      </c>
      <c r="E747" s="5">
        <v>45744</v>
      </c>
      <c r="F747" s="5">
        <v>45765</v>
      </c>
      <c r="G747" s="4" t="s">
        <v>1760</v>
      </c>
      <c r="H747" s="4" t="s">
        <v>679</v>
      </c>
      <c r="I747" s="4" t="s">
        <v>2410</v>
      </c>
      <c r="J747" s="4" t="s">
        <v>1761</v>
      </c>
      <c r="K747" s="4" t="s">
        <v>2411</v>
      </c>
      <c r="L747" s="4" t="s">
        <v>2412</v>
      </c>
      <c r="M747" s="12">
        <v>138000</v>
      </c>
      <c r="N747" s="4" t="s">
        <v>48</v>
      </c>
      <c r="O747" s="12">
        <v>138000</v>
      </c>
      <c r="P747" s="4" t="s">
        <v>48</v>
      </c>
      <c r="Q747" s="4" t="s">
        <v>682</v>
      </c>
      <c r="R747" s="4" t="s">
        <v>53</v>
      </c>
      <c r="X747" s="4" t="s">
        <v>50</v>
      </c>
      <c r="Z747" s="4" t="s">
        <v>50</v>
      </c>
      <c r="AA747" s="4" t="s">
        <v>2419</v>
      </c>
      <c r="AD747" s="4" t="s">
        <v>676</v>
      </c>
      <c r="AG747" s="5"/>
      <c r="AH747" s="4" t="s">
        <v>2408</v>
      </c>
      <c r="AJ747" s="4" t="s">
        <v>38</v>
      </c>
      <c r="AK747" s="117">
        <f>IF(N747="NTD",1,VLOOKUP(X747,'8.匯率'!O:Q,2,FALSE))</f>
        <v>1</v>
      </c>
      <c r="AL747" s="204">
        <f t="shared" si="11"/>
        <v>138000</v>
      </c>
      <c r="AM747" s="117" t="str">
        <f>VLOOKUP(AJ747,'關係企業(人)'!A:C,3,FALSE)</f>
        <v>緯創資通股份有限公司</v>
      </c>
    </row>
    <row r="748" spans="1:39">
      <c r="A748" s="4" t="s">
        <v>47</v>
      </c>
      <c r="B748" s="4" t="s">
        <v>2257</v>
      </c>
      <c r="C748" s="4" t="s">
        <v>2403</v>
      </c>
      <c r="D748" s="4" t="s">
        <v>2417</v>
      </c>
      <c r="E748" s="5">
        <v>45744</v>
      </c>
      <c r="F748" s="5">
        <v>45765</v>
      </c>
      <c r="G748" s="4" t="s">
        <v>1762</v>
      </c>
      <c r="H748" s="4" t="s">
        <v>679</v>
      </c>
      <c r="I748" s="4" t="s">
        <v>2410</v>
      </c>
      <c r="J748" s="4" t="s">
        <v>1763</v>
      </c>
      <c r="K748" s="4" t="s">
        <v>2411</v>
      </c>
      <c r="L748" s="4" t="s">
        <v>2412</v>
      </c>
      <c r="M748" s="12">
        <v>122392</v>
      </c>
      <c r="N748" s="4" t="s">
        <v>48</v>
      </c>
      <c r="O748" s="12">
        <v>122392</v>
      </c>
      <c r="P748" s="4" t="s">
        <v>48</v>
      </c>
      <c r="Q748" s="4" t="s">
        <v>682</v>
      </c>
      <c r="R748" s="4" t="s">
        <v>53</v>
      </c>
      <c r="X748" s="4" t="s">
        <v>50</v>
      </c>
      <c r="Z748" s="4" t="s">
        <v>50</v>
      </c>
      <c r="AA748" s="4" t="s">
        <v>2419</v>
      </c>
      <c r="AD748" s="4" t="s">
        <v>676</v>
      </c>
      <c r="AG748" s="5"/>
      <c r="AH748" s="4" t="s">
        <v>2408</v>
      </c>
      <c r="AJ748" s="4" t="s">
        <v>38</v>
      </c>
      <c r="AK748" s="117">
        <f>IF(N748="NTD",1,VLOOKUP(X748,'8.匯率'!O:Q,2,FALSE))</f>
        <v>1</v>
      </c>
      <c r="AL748" s="204">
        <f t="shared" si="11"/>
        <v>122392</v>
      </c>
      <c r="AM748" s="117" t="str">
        <f>VLOOKUP(AJ748,'關係企業(人)'!A:C,3,FALSE)</f>
        <v>緯創資通股份有限公司</v>
      </c>
    </row>
    <row r="749" spans="1:39">
      <c r="A749" s="4" t="s">
        <v>47</v>
      </c>
      <c r="B749" s="4" t="s">
        <v>2258</v>
      </c>
      <c r="C749" s="4" t="s">
        <v>2403</v>
      </c>
      <c r="D749" s="4" t="s">
        <v>2417</v>
      </c>
      <c r="E749" s="5">
        <v>45744</v>
      </c>
      <c r="F749" s="5">
        <v>45765</v>
      </c>
      <c r="G749" s="4" t="s">
        <v>1764</v>
      </c>
      <c r="H749" s="4" t="s">
        <v>679</v>
      </c>
      <c r="I749" s="4" t="s">
        <v>2410</v>
      </c>
      <c r="J749" s="4" t="s">
        <v>1765</v>
      </c>
      <c r="K749" s="4" t="s">
        <v>2411</v>
      </c>
      <c r="L749" s="4" t="s">
        <v>2412</v>
      </c>
      <c r="M749" s="12">
        <v>131431</v>
      </c>
      <c r="N749" s="4" t="s">
        <v>48</v>
      </c>
      <c r="O749" s="12">
        <v>131431</v>
      </c>
      <c r="P749" s="4" t="s">
        <v>48</v>
      </c>
      <c r="Q749" s="4" t="s">
        <v>682</v>
      </c>
      <c r="R749" s="4" t="s">
        <v>53</v>
      </c>
      <c r="X749" s="4" t="s">
        <v>50</v>
      </c>
      <c r="Z749" s="4" t="s">
        <v>50</v>
      </c>
      <c r="AA749" s="4" t="s">
        <v>2419</v>
      </c>
      <c r="AD749" s="4" t="s">
        <v>676</v>
      </c>
      <c r="AG749" s="5"/>
      <c r="AH749" s="4" t="s">
        <v>2408</v>
      </c>
      <c r="AJ749" s="4" t="s">
        <v>38</v>
      </c>
      <c r="AK749" s="117">
        <f>IF(N749="NTD",1,VLOOKUP(X749,'8.匯率'!O:Q,2,FALSE))</f>
        <v>1</v>
      </c>
      <c r="AL749" s="204">
        <f t="shared" si="11"/>
        <v>131431</v>
      </c>
      <c r="AM749" s="117" t="str">
        <f>VLOOKUP(AJ749,'關係企業(人)'!A:C,3,FALSE)</f>
        <v>緯創資通股份有限公司</v>
      </c>
    </row>
    <row r="750" spans="1:39">
      <c r="A750" s="4" t="s">
        <v>47</v>
      </c>
      <c r="B750" s="4" t="s">
        <v>2259</v>
      </c>
      <c r="C750" s="4" t="s">
        <v>2403</v>
      </c>
      <c r="D750" s="4" t="s">
        <v>2417</v>
      </c>
      <c r="E750" s="5">
        <v>45744</v>
      </c>
      <c r="F750" s="5">
        <v>45765</v>
      </c>
      <c r="G750" s="4" t="s">
        <v>1766</v>
      </c>
      <c r="H750" s="4" t="s">
        <v>679</v>
      </c>
      <c r="I750" s="4" t="s">
        <v>2410</v>
      </c>
      <c r="J750" s="4" t="s">
        <v>1767</v>
      </c>
      <c r="K750" s="4" t="s">
        <v>2411</v>
      </c>
      <c r="L750" s="4" t="s">
        <v>2412</v>
      </c>
      <c r="M750" s="12">
        <v>151311</v>
      </c>
      <c r="N750" s="4" t="s">
        <v>48</v>
      </c>
      <c r="O750" s="12">
        <v>151311</v>
      </c>
      <c r="P750" s="4" t="s">
        <v>48</v>
      </c>
      <c r="Q750" s="4" t="s">
        <v>682</v>
      </c>
      <c r="R750" s="4" t="s">
        <v>53</v>
      </c>
      <c r="X750" s="4" t="s">
        <v>50</v>
      </c>
      <c r="Z750" s="4" t="s">
        <v>50</v>
      </c>
      <c r="AA750" s="4" t="s">
        <v>2419</v>
      </c>
      <c r="AD750" s="4" t="s">
        <v>676</v>
      </c>
      <c r="AG750" s="5"/>
      <c r="AH750" s="4" t="s">
        <v>2408</v>
      </c>
      <c r="AJ750" s="4" t="s">
        <v>38</v>
      </c>
      <c r="AK750" s="117">
        <f>IF(N750="NTD",1,VLOOKUP(X750,'8.匯率'!O:Q,2,FALSE))</f>
        <v>1</v>
      </c>
      <c r="AL750" s="204">
        <f t="shared" si="11"/>
        <v>151311</v>
      </c>
      <c r="AM750" s="117" t="str">
        <f>VLOOKUP(AJ750,'關係企業(人)'!A:C,3,FALSE)</f>
        <v>緯創資通股份有限公司</v>
      </c>
    </row>
    <row r="751" spans="1:39">
      <c r="A751" s="4" t="s">
        <v>47</v>
      </c>
      <c r="B751" s="4" t="s">
        <v>2260</v>
      </c>
      <c r="C751" s="4" t="s">
        <v>2403</v>
      </c>
      <c r="D751" s="4" t="s">
        <v>2417</v>
      </c>
      <c r="E751" s="5">
        <v>45744</v>
      </c>
      <c r="F751" s="5">
        <v>45765</v>
      </c>
      <c r="G751" s="4" t="s">
        <v>1768</v>
      </c>
      <c r="H751" s="4" t="s">
        <v>679</v>
      </c>
      <c r="I751" s="4" t="s">
        <v>2410</v>
      </c>
      <c r="J751" s="4" t="s">
        <v>1769</v>
      </c>
      <c r="K751" s="4" t="s">
        <v>2411</v>
      </c>
      <c r="L751" s="4" t="s">
        <v>2412</v>
      </c>
      <c r="M751" s="12">
        <v>138000</v>
      </c>
      <c r="N751" s="4" t="s">
        <v>48</v>
      </c>
      <c r="O751" s="12">
        <v>138000</v>
      </c>
      <c r="P751" s="4" t="s">
        <v>48</v>
      </c>
      <c r="Q751" s="4" t="s">
        <v>682</v>
      </c>
      <c r="R751" s="4" t="s">
        <v>53</v>
      </c>
      <c r="X751" s="4" t="s">
        <v>50</v>
      </c>
      <c r="Z751" s="4" t="s">
        <v>50</v>
      </c>
      <c r="AA751" s="4" t="s">
        <v>2419</v>
      </c>
      <c r="AD751" s="4" t="s">
        <v>676</v>
      </c>
      <c r="AG751" s="5"/>
      <c r="AH751" s="4" t="s">
        <v>2408</v>
      </c>
      <c r="AJ751" s="4" t="s">
        <v>38</v>
      </c>
      <c r="AK751" s="117">
        <f>IF(N751="NTD",1,VLOOKUP(X751,'8.匯率'!O:Q,2,FALSE))</f>
        <v>1</v>
      </c>
      <c r="AL751" s="204">
        <f t="shared" si="11"/>
        <v>138000</v>
      </c>
      <c r="AM751" s="117" t="str">
        <f>VLOOKUP(AJ751,'關係企業(人)'!A:C,3,FALSE)</f>
        <v>緯創資通股份有限公司</v>
      </c>
    </row>
    <row r="752" spans="1:39">
      <c r="A752" s="4" t="s">
        <v>47</v>
      </c>
      <c r="B752" s="4" t="s">
        <v>2261</v>
      </c>
      <c r="C752" s="4" t="s">
        <v>2403</v>
      </c>
      <c r="D752" s="4" t="s">
        <v>2417</v>
      </c>
      <c r="E752" s="5">
        <v>45744</v>
      </c>
      <c r="F752" s="5">
        <v>45765</v>
      </c>
      <c r="G752" s="4" t="s">
        <v>1770</v>
      </c>
      <c r="H752" s="4" t="s">
        <v>679</v>
      </c>
      <c r="I752" s="4" t="s">
        <v>2410</v>
      </c>
      <c r="J752" s="4" t="s">
        <v>1771</v>
      </c>
      <c r="K752" s="4" t="s">
        <v>2411</v>
      </c>
      <c r="L752" s="4" t="s">
        <v>2412</v>
      </c>
      <c r="M752" s="12">
        <v>128133</v>
      </c>
      <c r="N752" s="4" t="s">
        <v>48</v>
      </c>
      <c r="O752" s="12">
        <v>128133</v>
      </c>
      <c r="P752" s="4" t="s">
        <v>48</v>
      </c>
      <c r="Q752" s="4" t="s">
        <v>682</v>
      </c>
      <c r="R752" s="4" t="s">
        <v>53</v>
      </c>
      <c r="X752" s="4" t="s">
        <v>50</v>
      </c>
      <c r="Z752" s="4" t="s">
        <v>50</v>
      </c>
      <c r="AA752" s="4" t="s">
        <v>2419</v>
      </c>
      <c r="AD752" s="4" t="s">
        <v>676</v>
      </c>
      <c r="AG752" s="5"/>
      <c r="AH752" s="4" t="s">
        <v>2408</v>
      </c>
      <c r="AJ752" s="4" t="s">
        <v>38</v>
      </c>
      <c r="AK752" s="117">
        <f>IF(N752="NTD",1,VLOOKUP(X752,'8.匯率'!O:Q,2,FALSE))</f>
        <v>1</v>
      </c>
      <c r="AL752" s="204">
        <f t="shared" si="11"/>
        <v>128133</v>
      </c>
      <c r="AM752" s="117" t="str">
        <f>VLOOKUP(AJ752,'關係企業(人)'!A:C,3,FALSE)</f>
        <v>緯創資通股份有限公司</v>
      </c>
    </row>
    <row r="753" spans="1:39">
      <c r="A753" s="4" t="s">
        <v>47</v>
      </c>
      <c r="B753" s="4" t="s">
        <v>2262</v>
      </c>
      <c r="C753" s="4" t="s">
        <v>2403</v>
      </c>
      <c r="D753" s="4" t="s">
        <v>2417</v>
      </c>
      <c r="E753" s="5">
        <v>45744</v>
      </c>
      <c r="F753" s="5">
        <v>45765</v>
      </c>
      <c r="G753" s="4" t="s">
        <v>1772</v>
      </c>
      <c r="H753" s="4" t="s">
        <v>679</v>
      </c>
      <c r="I753" s="4" t="s">
        <v>2410</v>
      </c>
      <c r="J753" s="4" t="s">
        <v>1773</v>
      </c>
      <c r="K753" s="4" t="s">
        <v>2411</v>
      </c>
      <c r="L753" s="4" t="s">
        <v>2412</v>
      </c>
      <c r="M753" s="12">
        <v>110000</v>
      </c>
      <c r="N753" s="4" t="s">
        <v>48</v>
      </c>
      <c r="O753" s="12">
        <v>110000</v>
      </c>
      <c r="P753" s="4" t="s">
        <v>48</v>
      </c>
      <c r="Q753" s="4" t="s">
        <v>682</v>
      </c>
      <c r="R753" s="4" t="s">
        <v>53</v>
      </c>
      <c r="X753" s="4" t="s">
        <v>50</v>
      </c>
      <c r="Z753" s="4" t="s">
        <v>50</v>
      </c>
      <c r="AA753" s="4" t="s">
        <v>2419</v>
      </c>
      <c r="AD753" s="4" t="s">
        <v>676</v>
      </c>
      <c r="AG753" s="5"/>
      <c r="AH753" s="4" t="s">
        <v>2408</v>
      </c>
      <c r="AJ753" s="4" t="s">
        <v>38</v>
      </c>
      <c r="AK753" s="117">
        <f>IF(N753="NTD",1,VLOOKUP(X753,'8.匯率'!O:Q,2,FALSE))</f>
        <v>1</v>
      </c>
      <c r="AL753" s="204">
        <f t="shared" si="11"/>
        <v>110000</v>
      </c>
      <c r="AM753" s="117" t="str">
        <f>VLOOKUP(AJ753,'關係企業(人)'!A:C,3,FALSE)</f>
        <v>緯創資通股份有限公司</v>
      </c>
    </row>
    <row r="754" spans="1:39">
      <c r="A754" s="4" t="s">
        <v>47</v>
      </c>
      <c r="B754" s="4" t="s">
        <v>2263</v>
      </c>
      <c r="C754" s="4" t="s">
        <v>2403</v>
      </c>
      <c r="D754" s="4" t="s">
        <v>2417</v>
      </c>
      <c r="E754" s="5">
        <v>45744</v>
      </c>
      <c r="F754" s="5">
        <v>45765</v>
      </c>
      <c r="G754" s="4" t="s">
        <v>1774</v>
      </c>
      <c r="H754" s="4" t="s">
        <v>679</v>
      </c>
      <c r="I754" s="4" t="s">
        <v>2410</v>
      </c>
      <c r="J754" s="4" t="s">
        <v>1775</v>
      </c>
      <c r="K754" s="4" t="s">
        <v>2411</v>
      </c>
      <c r="L754" s="4" t="s">
        <v>2412</v>
      </c>
      <c r="M754" s="12">
        <v>110000</v>
      </c>
      <c r="N754" s="4" t="s">
        <v>48</v>
      </c>
      <c r="O754" s="12">
        <v>110000</v>
      </c>
      <c r="P754" s="4" t="s">
        <v>48</v>
      </c>
      <c r="Q754" s="4" t="s">
        <v>682</v>
      </c>
      <c r="R754" s="4" t="s">
        <v>53</v>
      </c>
      <c r="X754" s="4" t="s">
        <v>50</v>
      </c>
      <c r="Z754" s="4" t="s">
        <v>50</v>
      </c>
      <c r="AA754" s="4" t="s">
        <v>2419</v>
      </c>
      <c r="AD754" s="4" t="s">
        <v>676</v>
      </c>
      <c r="AG754" s="5"/>
      <c r="AH754" s="4" t="s">
        <v>2408</v>
      </c>
      <c r="AJ754" s="4" t="s">
        <v>38</v>
      </c>
      <c r="AK754" s="117">
        <f>IF(N754="NTD",1,VLOOKUP(X754,'8.匯率'!O:Q,2,FALSE))</f>
        <v>1</v>
      </c>
      <c r="AL754" s="204">
        <f t="shared" si="11"/>
        <v>110000</v>
      </c>
      <c r="AM754" s="117" t="str">
        <f>VLOOKUP(AJ754,'關係企業(人)'!A:C,3,FALSE)</f>
        <v>緯創資通股份有限公司</v>
      </c>
    </row>
    <row r="755" spans="1:39">
      <c r="A755" s="4" t="s">
        <v>47</v>
      </c>
      <c r="B755" s="4" t="s">
        <v>2264</v>
      </c>
      <c r="C755" s="4" t="s">
        <v>2403</v>
      </c>
      <c r="D755" s="4" t="s">
        <v>2417</v>
      </c>
      <c r="E755" s="5">
        <v>45744</v>
      </c>
      <c r="F755" s="5">
        <v>45765</v>
      </c>
      <c r="G755" s="4" t="s">
        <v>1776</v>
      </c>
      <c r="H755" s="4" t="s">
        <v>679</v>
      </c>
      <c r="I755" s="4" t="s">
        <v>2410</v>
      </c>
      <c r="J755" s="4" t="s">
        <v>1777</v>
      </c>
      <c r="K755" s="4" t="s">
        <v>2411</v>
      </c>
      <c r="L755" s="4" t="s">
        <v>2412</v>
      </c>
      <c r="M755" s="12">
        <v>138000</v>
      </c>
      <c r="N755" s="4" t="s">
        <v>48</v>
      </c>
      <c r="O755" s="12">
        <v>138000</v>
      </c>
      <c r="P755" s="4" t="s">
        <v>48</v>
      </c>
      <c r="Q755" s="4" t="s">
        <v>682</v>
      </c>
      <c r="R755" s="4" t="s">
        <v>53</v>
      </c>
      <c r="X755" s="4" t="s">
        <v>50</v>
      </c>
      <c r="Z755" s="4" t="s">
        <v>50</v>
      </c>
      <c r="AA755" s="4" t="s">
        <v>2419</v>
      </c>
      <c r="AD755" s="4" t="s">
        <v>676</v>
      </c>
      <c r="AG755" s="5"/>
      <c r="AH755" s="4" t="s">
        <v>2408</v>
      </c>
      <c r="AJ755" s="4" t="s">
        <v>38</v>
      </c>
      <c r="AK755" s="117">
        <f>IF(N755="NTD",1,VLOOKUP(X755,'8.匯率'!O:Q,2,FALSE))</f>
        <v>1</v>
      </c>
      <c r="AL755" s="204">
        <f t="shared" si="11"/>
        <v>138000</v>
      </c>
      <c r="AM755" s="117" t="str">
        <f>VLOOKUP(AJ755,'關係企業(人)'!A:C,3,FALSE)</f>
        <v>緯創資通股份有限公司</v>
      </c>
    </row>
    <row r="756" spans="1:39">
      <c r="A756" s="4" t="s">
        <v>47</v>
      </c>
      <c r="B756" s="4" t="s">
        <v>2265</v>
      </c>
      <c r="C756" s="4" t="s">
        <v>2403</v>
      </c>
      <c r="D756" s="4" t="s">
        <v>2417</v>
      </c>
      <c r="E756" s="5">
        <v>45744</v>
      </c>
      <c r="F756" s="5">
        <v>45765</v>
      </c>
      <c r="G756" s="4" t="s">
        <v>1778</v>
      </c>
      <c r="H756" s="4" t="s">
        <v>679</v>
      </c>
      <c r="I756" s="4" t="s">
        <v>2410</v>
      </c>
      <c r="J756" s="4" t="s">
        <v>1779</v>
      </c>
      <c r="K756" s="4" t="s">
        <v>2411</v>
      </c>
      <c r="L756" s="4" t="s">
        <v>2412</v>
      </c>
      <c r="M756" s="12">
        <v>128975</v>
      </c>
      <c r="N756" s="4" t="s">
        <v>48</v>
      </c>
      <c r="O756" s="12">
        <v>128975</v>
      </c>
      <c r="P756" s="4" t="s">
        <v>48</v>
      </c>
      <c r="Q756" s="4" t="s">
        <v>682</v>
      </c>
      <c r="R756" s="4" t="s">
        <v>53</v>
      </c>
      <c r="X756" s="4" t="s">
        <v>50</v>
      </c>
      <c r="Z756" s="4" t="s">
        <v>50</v>
      </c>
      <c r="AA756" s="4" t="s">
        <v>2419</v>
      </c>
      <c r="AD756" s="4" t="s">
        <v>676</v>
      </c>
      <c r="AG756" s="5"/>
      <c r="AH756" s="4" t="s">
        <v>2408</v>
      </c>
      <c r="AJ756" s="4" t="s">
        <v>38</v>
      </c>
      <c r="AK756" s="117">
        <f>IF(N756="NTD",1,VLOOKUP(X756,'8.匯率'!O:Q,2,FALSE))</f>
        <v>1</v>
      </c>
      <c r="AL756" s="204">
        <f t="shared" si="11"/>
        <v>128975</v>
      </c>
      <c r="AM756" s="117" t="str">
        <f>VLOOKUP(AJ756,'關係企業(人)'!A:C,3,FALSE)</f>
        <v>緯創資通股份有限公司</v>
      </c>
    </row>
    <row r="757" spans="1:39">
      <c r="A757" s="4" t="s">
        <v>47</v>
      </c>
      <c r="B757" s="4" t="s">
        <v>2266</v>
      </c>
      <c r="C757" s="4" t="s">
        <v>2403</v>
      </c>
      <c r="D757" s="4" t="s">
        <v>2417</v>
      </c>
      <c r="E757" s="5">
        <v>45744</v>
      </c>
      <c r="F757" s="5">
        <v>45765</v>
      </c>
      <c r="G757" s="4" t="s">
        <v>1780</v>
      </c>
      <c r="H757" s="4" t="s">
        <v>679</v>
      </c>
      <c r="I757" s="4" t="s">
        <v>2410</v>
      </c>
      <c r="J757" s="4" t="s">
        <v>1781</v>
      </c>
      <c r="K757" s="4" t="s">
        <v>2411</v>
      </c>
      <c r="L757" s="4" t="s">
        <v>2412</v>
      </c>
      <c r="M757" s="12">
        <v>140213</v>
      </c>
      <c r="N757" s="4" t="s">
        <v>48</v>
      </c>
      <c r="O757" s="12">
        <v>140213</v>
      </c>
      <c r="P757" s="4" t="s">
        <v>48</v>
      </c>
      <c r="Q757" s="4" t="s">
        <v>682</v>
      </c>
      <c r="R757" s="4" t="s">
        <v>53</v>
      </c>
      <c r="X757" s="4" t="s">
        <v>50</v>
      </c>
      <c r="Z757" s="4" t="s">
        <v>50</v>
      </c>
      <c r="AA757" s="4" t="s">
        <v>2419</v>
      </c>
      <c r="AD757" s="4" t="s">
        <v>676</v>
      </c>
      <c r="AG757" s="5"/>
      <c r="AH757" s="4" t="s">
        <v>2408</v>
      </c>
      <c r="AJ757" s="4" t="s">
        <v>38</v>
      </c>
      <c r="AK757" s="117">
        <f>IF(N757="NTD",1,VLOOKUP(X757,'8.匯率'!O:Q,2,FALSE))</f>
        <v>1</v>
      </c>
      <c r="AL757" s="204">
        <f t="shared" si="11"/>
        <v>140213</v>
      </c>
      <c r="AM757" s="117" t="str">
        <f>VLOOKUP(AJ757,'關係企業(人)'!A:C,3,FALSE)</f>
        <v>緯創資通股份有限公司</v>
      </c>
    </row>
    <row r="758" spans="1:39">
      <c r="A758" s="4" t="s">
        <v>47</v>
      </c>
      <c r="B758" s="4" t="s">
        <v>2267</v>
      </c>
      <c r="C758" s="4" t="s">
        <v>2403</v>
      </c>
      <c r="D758" s="4" t="s">
        <v>2417</v>
      </c>
      <c r="E758" s="5">
        <v>45744</v>
      </c>
      <c r="F758" s="5">
        <v>45765</v>
      </c>
      <c r="G758" s="4" t="s">
        <v>1782</v>
      </c>
      <c r="H758" s="4" t="s">
        <v>679</v>
      </c>
      <c r="I758" s="4" t="s">
        <v>2410</v>
      </c>
      <c r="J758" s="4" t="s">
        <v>1783</v>
      </c>
      <c r="K758" s="4" t="s">
        <v>2411</v>
      </c>
      <c r="L758" s="4" t="s">
        <v>2412</v>
      </c>
      <c r="M758" s="12">
        <v>131445</v>
      </c>
      <c r="N758" s="4" t="s">
        <v>48</v>
      </c>
      <c r="O758" s="12">
        <v>131445</v>
      </c>
      <c r="P758" s="4" t="s">
        <v>48</v>
      </c>
      <c r="Q758" s="4" t="s">
        <v>682</v>
      </c>
      <c r="R758" s="4" t="s">
        <v>53</v>
      </c>
      <c r="X758" s="4" t="s">
        <v>50</v>
      </c>
      <c r="Z758" s="4" t="s">
        <v>50</v>
      </c>
      <c r="AA758" s="4" t="s">
        <v>2419</v>
      </c>
      <c r="AD758" s="4" t="s">
        <v>676</v>
      </c>
      <c r="AG758" s="5"/>
      <c r="AH758" s="4" t="s">
        <v>2408</v>
      </c>
      <c r="AJ758" s="4" t="s">
        <v>38</v>
      </c>
      <c r="AK758" s="117">
        <f>IF(N758="NTD",1,VLOOKUP(X758,'8.匯率'!O:Q,2,FALSE))</f>
        <v>1</v>
      </c>
      <c r="AL758" s="204">
        <f t="shared" si="11"/>
        <v>131445</v>
      </c>
      <c r="AM758" s="117" t="str">
        <f>VLOOKUP(AJ758,'關係企業(人)'!A:C,3,FALSE)</f>
        <v>緯創資通股份有限公司</v>
      </c>
    </row>
    <row r="759" spans="1:39">
      <c r="A759" s="4" t="s">
        <v>47</v>
      </c>
      <c r="B759" s="4" t="s">
        <v>2268</v>
      </c>
      <c r="C759" s="4" t="s">
        <v>2403</v>
      </c>
      <c r="D759" s="4" t="s">
        <v>2417</v>
      </c>
      <c r="E759" s="5">
        <v>45744</v>
      </c>
      <c r="F759" s="5">
        <v>45765</v>
      </c>
      <c r="G759" s="4" t="s">
        <v>1784</v>
      </c>
      <c r="H759" s="4" t="s">
        <v>679</v>
      </c>
      <c r="I759" s="4" t="s">
        <v>2410</v>
      </c>
      <c r="J759" s="4" t="s">
        <v>1785</v>
      </c>
      <c r="K759" s="4" t="s">
        <v>2411</v>
      </c>
      <c r="L759" s="4" t="s">
        <v>2412</v>
      </c>
      <c r="M759" s="12">
        <v>138000</v>
      </c>
      <c r="N759" s="4" t="s">
        <v>48</v>
      </c>
      <c r="O759" s="12">
        <v>138000</v>
      </c>
      <c r="P759" s="4" t="s">
        <v>48</v>
      </c>
      <c r="Q759" s="4" t="s">
        <v>682</v>
      </c>
      <c r="R759" s="4" t="s">
        <v>53</v>
      </c>
      <c r="X759" s="4" t="s">
        <v>50</v>
      </c>
      <c r="Z759" s="4" t="s">
        <v>50</v>
      </c>
      <c r="AA759" s="4" t="s">
        <v>2419</v>
      </c>
      <c r="AD759" s="4" t="s">
        <v>676</v>
      </c>
      <c r="AG759" s="5"/>
      <c r="AH759" s="4" t="s">
        <v>2408</v>
      </c>
      <c r="AJ759" s="4" t="s">
        <v>38</v>
      </c>
      <c r="AK759" s="117">
        <f>IF(N759="NTD",1,VLOOKUP(X759,'8.匯率'!O:Q,2,FALSE))</f>
        <v>1</v>
      </c>
      <c r="AL759" s="204">
        <f t="shared" si="11"/>
        <v>138000</v>
      </c>
      <c r="AM759" s="117" t="str">
        <f>VLOOKUP(AJ759,'關係企業(人)'!A:C,3,FALSE)</f>
        <v>緯創資通股份有限公司</v>
      </c>
    </row>
    <row r="760" spans="1:39">
      <c r="A760" s="4" t="s">
        <v>47</v>
      </c>
      <c r="B760" s="4" t="s">
        <v>2269</v>
      </c>
      <c r="C760" s="4" t="s">
        <v>2403</v>
      </c>
      <c r="D760" s="4" t="s">
        <v>2417</v>
      </c>
      <c r="E760" s="5">
        <v>45744</v>
      </c>
      <c r="F760" s="5">
        <v>45765</v>
      </c>
      <c r="G760" s="4" t="s">
        <v>1786</v>
      </c>
      <c r="H760" s="4" t="s">
        <v>679</v>
      </c>
      <c r="I760" s="4" t="s">
        <v>2410</v>
      </c>
      <c r="J760" s="4" t="s">
        <v>1787</v>
      </c>
      <c r="K760" s="4" t="s">
        <v>2411</v>
      </c>
      <c r="L760" s="4" t="s">
        <v>2412</v>
      </c>
      <c r="M760" s="12">
        <v>110000</v>
      </c>
      <c r="N760" s="4" t="s">
        <v>48</v>
      </c>
      <c r="O760" s="12">
        <v>110000</v>
      </c>
      <c r="P760" s="4" t="s">
        <v>48</v>
      </c>
      <c r="Q760" s="4" t="s">
        <v>682</v>
      </c>
      <c r="R760" s="4" t="s">
        <v>53</v>
      </c>
      <c r="X760" s="4" t="s">
        <v>50</v>
      </c>
      <c r="Z760" s="4" t="s">
        <v>50</v>
      </c>
      <c r="AA760" s="4" t="s">
        <v>2419</v>
      </c>
      <c r="AD760" s="4" t="s">
        <v>676</v>
      </c>
      <c r="AG760" s="5"/>
      <c r="AH760" s="4" t="s">
        <v>2408</v>
      </c>
      <c r="AJ760" s="4" t="s">
        <v>38</v>
      </c>
      <c r="AK760" s="117">
        <f>IF(N760="NTD",1,VLOOKUP(X760,'8.匯率'!O:Q,2,FALSE))</f>
        <v>1</v>
      </c>
      <c r="AL760" s="204">
        <f t="shared" si="11"/>
        <v>110000</v>
      </c>
      <c r="AM760" s="117" t="str">
        <f>VLOOKUP(AJ760,'關係企業(人)'!A:C,3,FALSE)</f>
        <v>緯創資通股份有限公司</v>
      </c>
    </row>
    <row r="761" spans="1:39">
      <c r="A761" s="4" t="s">
        <v>47</v>
      </c>
      <c r="B761" s="4" t="s">
        <v>2270</v>
      </c>
      <c r="C761" s="4" t="s">
        <v>2403</v>
      </c>
      <c r="D761" s="4" t="s">
        <v>2417</v>
      </c>
      <c r="E761" s="5">
        <v>45744</v>
      </c>
      <c r="F761" s="5">
        <v>45765</v>
      </c>
      <c r="G761" s="4" t="s">
        <v>1788</v>
      </c>
      <c r="H761" s="4" t="s">
        <v>679</v>
      </c>
      <c r="I761" s="4" t="s">
        <v>2410</v>
      </c>
      <c r="J761" s="4" t="s">
        <v>1789</v>
      </c>
      <c r="K761" s="4" t="s">
        <v>2411</v>
      </c>
      <c r="L761" s="4" t="s">
        <v>2412</v>
      </c>
      <c r="M761" s="12">
        <v>138000</v>
      </c>
      <c r="N761" s="4" t="s">
        <v>48</v>
      </c>
      <c r="O761" s="12">
        <v>138000</v>
      </c>
      <c r="P761" s="4" t="s">
        <v>48</v>
      </c>
      <c r="Q761" s="4" t="s">
        <v>682</v>
      </c>
      <c r="R761" s="4" t="s">
        <v>53</v>
      </c>
      <c r="X761" s="4" t="s">
        <v>50</v>
      </c>
      <c r="Z761" s="4" t="s">
        <v>50</v>
      </c>
      <c r="AA761" s="4" t="s">
        <v>2419</v>
      </c>
      <c r="AD761" s="4" t="s">
        <v>676</v>
      </c>
      <c r="AG761" s="5"/>
      <c r="AH761" s="4" t="s">
        <v>2408</v>
      </c>
      <c r="AJ761" s="4" t="s">
        <v>38</v>
      </c>
      <c r="AK761" s="117">
        <f>IF(N761="NTD",1,VLOOKUP(X761,'8.匯率'!O:Q,2,FALSE))</f>
        <v>1</v>
      </c>
      <c r="AL761" s="204">
        <f t="shared" si="11"/>
        <v>138000</v>
      </c>
      <c r="AM761" s="117" t="str">
        <f>VLOOKUP(AJ761,'關係企業(人)'!A:C,3,FALSE)</f>
        <v>緯創資通股份有限公司</v>
      </c>
    </row>
    <row r="762" spans="1:39">
      <c r="A762" s="4" t="s">
        <v>47</v>
      </c>
      <c r="B762" s="4" t="s">
        <v>2319</v>
      </c>
      <c r="C762" s="4" t="s">
        <v>2403</v>
      </c>
      <c r="D762" s="4" t="s">
        <v>2417</v>
      </c>
      <c r="E762" s="5">
        <v>45744</v>
      </c>
      <c r="F762" s="5">
        <v>45770</v>
      </c>
      <c r="G762" s="4" t="s">
        <v>1790</v>
      </c>
      <c r="H762" s="4" t="s">
        <v>679</v>
      </c>
      <c r="I762" s="4" t="s">
        <v>2410</v>
      </c>
      <c r="J762" s="4" t="s">
        <v>1791</v>
      </c>
      <c r="K762" s="4" t="s">
        <v>2411</v>
      </c>
      <c r="L762" s="4" t="s">
        <v>2412</v>
      </c>
      <c r="M762" s="12">
        <v>100000</v>
      </c>
      <c r="N762" s="4" t="s">
        <v>48</v>
      </c>
      <c r="O762" s="12">
        <v>100000</v>
      </c>
      <c r="P762" s="4" t="s">
        <v>48</v>
      </c>
      <c r="Q762" s="4" t="s">
        <v>683</v>
      </c>
      <c r="R762" s="4" t="s">
        <v>56</v>
      </c>
      <c r="X762" s="4" t="s">
        <v>57</v>
      </c>
      <c r="Z762" s="4" t="s">
        <v>57</v>
      </c>
      <c r="AA762" s="4" t="s">
        <v>2424</v>
      </c>
      <c r="AD762" s="4" t="s">
        <v>676</v>
      </c>
      <c r="AG762" s="5"/>
      <c r="AH762" s="4" t="s">
        <v>2408</v>
      </c>
      <c r="AJ762" s="4" t="s">
        <v>55</v>
      </c>
      <c r="AK762" s="117">
        <f>IF(N762="NTD",1,VLOOKUP(X762,'8.匯率'!O:Q,2,FALSE))</f>
        <v>1</v>
      </c>
      <c r="AL762" s="204">
        <f t="shared" si="11"/>
        <v>100000</v>
      </c>
      <c r="AM762" s="117" t="str">
        <f>VLOOKUP(AJ762,'關係企業(人)'!A:C,3,FALSE)</f>
        <v>緯穎科技服務股份有限公司</v>
      </c>
    </row>
    <row r="763" spans="1:39">
      <c r="A763" s="4" t="s">
        <v>47</v>
      </c>
      <c r="B763" s="4" t="s">
        <v>2320</v>
      </c>
      <c r="C763" s="4" t="s">
        <v>2403</v>
      </c>
      <c r="D763" s="4" t="s">
        <v>2417</v>
      </c>
      <c r="E763" s="5">
        <v>45744</v>
      </c>
      <c r="F763" s="5">
        <v>45770</v>
      </c>
      <c r="G763" s="4" t="s">
        <v>1792</v>
      </c>
      <c r="H763" s="4" t="s">
        <v>679</v>
      </c>
      <c r="I763" s="4" t="s">
        <v>2410</v>
      </c>
      <c r="J763" s="4" t="s">
        <v>1793</v>
      </c>
      <c r="K763" s="4" t="s">
        <v>2411</v>
      </c>
      <c r="L763" s="4" t="s">
        <v>2412</v>
      </c>
      <c r="M763" s="12">
        <v>138000</v>
      </c>
      <c r="N763" s="4" t="s">
        <v>48</v>
      </c>
      <c r="O763" s="12">
        <v>138000</v>
      </c>
      <c r="P763" s="4" t="s">
        <v>48</v>
      </c>
      <c r="Q763" s="4" t="s">
        <v>683</v>
      </c>
      <c r="R763" s="4" t="s">
        <v>56</v>
      </c>
      <c r="X763" s="4" t="s">
        <v>57</v>
      </c>
      <c r="Z763" s="4" t="s">
        <v>57</v>
      </c>
      <c r="AA763" s="4" t="s">
        <v>2424</v>
      </c>
      <c r="AD763" s="4" t="s">
        <v>676</v>
      </c>
      <c r="AG763" s="5"/>
      <c r="AH763" s="4" t="s">
        <v>2408</v>
      </c>
      <c r="AJ763" s="4" t="s">
        <v>55</v>
      </c>
      <c r="AK763" s="117">
        <f>IF(N763="NTD",1,VLOOKUP(X763,'8.匯率'!O:Q,2,FALSE))</f>
        <v>1</v>
      </c>
      <c r="AL763" s="204">
        <f t="shared" si="11"/>
        <v>138000</v>
      </c>
      <c r="AM763" s="117" t="str">
        <f>VLOOKUP(AJ763,'關係企業(人)'!A:C,3,FALSE)</f>
        <v>緯穎科技服務股份有限公司</v>
      </c>
    </row>
    <row r="764" spans="1:39">
      <c r="A764" s="4" t="s">
        <v>47</v>
      </c>
      <c r="B764" s="4" t="s">
        <v>2321</v>
      </c>
      <c r="C764" s="4" t="s">
        <v>2403</v>
      </c>
      <c r="D764" s="4" t="s">
        <v>2417</v>
      </c>
      <c r="E764" s="5">
        <v>45744</v>
      </c>
      <c r="F764" s="5">
        <v>45770</v>
      </c>
      <c r="G764" s="4" t="s">
        <v>1794</v>
      </c>
      <c r="H764" s="4" t="s">
        <v>679</v>
      </c>
      <c r="I764" s="4" t="s">
        <v>2410</v>
      </c>
      <c r="J764" s="4" t="s">
        <v>1795</v>
      </c>
      <c r="K764" s="4" t="s">
        <v>2411</v>
      </c>
      <c r="L764" s="4" t="s">
        <v>2412</v>
      </c>
      <c r="M764" s="12">
        <v>155000</v>
      </c>
      <c r="N764" s="4" t="s">
        <v>48</v>
      </c>
      <c r="O764" s="12">
        <v>155000</v>
      </c>
      <c r="P764" s="4" t="s">
        <v>48</v>
      </c>
      <c r="Q764" s="4" t="s">
        <v>683</v>
      </c>
      <c r="R764" s="4" t="s">
        <v>56</v>
      </c>
      <c r="X764" s="4" t="s">
        <v>57</v>
      </c>
      <c r="Z764" s="4" t="s">
        <v>57</v>
      </c>
      <c r="AA764" s="4" t="s">
        <v>2424</v>
      </c>
      <c r="AD764" s="4" t="s">
        <v>676</v>
      </c>
      <c r="AG764" s="5"/>
      <c r="AH764" s="4" t="s">
        <v>2408</v>
      </c>
      <c r="AJ764" s="4" t="s">
        <v>55</v>
      </c>
      <c r="AK764" s="117">
        <f>IF(N764="NTD",1,VLOOKUP(X764,'8.匯率'!O:Q,2,FALSE))</f>
        <v>1</v>
      </c>
      <c r="AL764" s="204">
        <f t="shared" si="11"/>
        <v>155000</v>
      </c>
      <c r="AM764" s="117" t="str">
        <f>VLOOKUP(AJ764,'關係企業(人)'!A:C,3,FALSE)</f>
        <v>緯穎科技服務股份有限公司</v>
      </c>
    </row>
    <row r="765" spans="1:39">
      <c r="A765" s="4" t="s">
        <v>47</v>
      </c>
      <c r="B765" s="4" t="s">
        <v>2322</v>
      </c>
      <c r="C765" s="4" t="s">
        <v>2403</v>
      </c>
      <c r="D765" s="4" t="s">
        <v>2417</v>
      </c>
      <c r="E765" s="5">
        <v>45744</v>
      </c>
      <c r="F765" s="5">
        <v>45770</v>
      </c>
      <c r="G765" s="4" t="s">
        <v>1804</v>
      </c>
      <c r="H765" s="4" t="s">
        <v>679</v>
      </c>
      <c r="I765" s="4" t="s">
        <v>2410</v>
      </c>
      <c r="J765" s="4" t="s">
        <v>1805</v>
      </c>
      <c r="K765" s="4" t="s">
        <v>2411</v>
      </c>
      <c r="L765" s="4" t="s">
        <v>2412</v>
      </c>
      <c r="M765" s="12">
        <v>138000</v>
      </c>
      <c r="N765" s="4" t="s">
        <v>48</v>
      </c>
      <c r="O765" s="12">
        <v>138000</v>
      </c>
      <c r="P765" s="4" t="s">
        <v>48</v>
      </c>
      <c r="Q765" s="4" t="s">
        <v>683</v>
      </c>
      <c r="R765" s="4" t="s">
        <v>56</v>
      </c>
      <c r="X765" s="4" t="s">
        <v>57</v>
      </c>
      <c r="Z765" s="4" t="s">
        <v>57</v>
      </c>
      <c r="AA765" s="4" t="s">
        <v>2424</v>
      </c>
      <c r="AD765" s="4" t="s">
        <v>676</v>
      </c>
      <c r="AG765" s="5"/>
      <c r="AH765" s="4" t="s">
        <v>2408</v>
      </c>
      <c r="AJ765" s="4" t="s">
        <v>55</v>
      </c>
      <c r="AK765" s="117">
        <f>IF(N765="NTD",1,VLOOKUP(X765,'8.匯率'!O:Q,2,FALSE))</f>
        <v>1</v>
      </c>
      <c r="AL765" s="204">
        <f t="shared" si="11"/>
        <v>138000</v>
      </c>
      <c r="AM765" s="117" t="str">
        <f>VLOOKUP(AJ765,'關係企業(人)'!A:C,3,FALSE)</f>
        <v>緯穎科技服務股份有限公司</v>
      </c>
    </row>
    <row r="766" spans="1:39">
      <c r="A766" s="4" t="s">
        <v>47</v>
      </c>
      <c r="B766" s="4" t="s">
        <v>2323</v>
      </c>
      <c r="C766" s="4" t="s">
        <v>2403</v>
      </c>
      <c r="D766" s="4" t="s">
        <v>2417</v>
      </c>
      <c r="E766" s="5">
        <v>45744</v>
      </c>
      <c r="F766" s="5">
        <v>45770</v>
      </c>
      <c r="G766" s="4" t="s">
        <v>1806</v>
      </c>
      <c r="H766" s="4" t="s">
        <v>679</v>
      </c>
      <c r="I766" s="4" t="s">
        <v>2410</v>
      </c>
      <c r="J766" s="4" t="s">
        <v>1807</v>
      </c>
      <c r="K766" s="4" t="s">
        <v>2411</v>
      </c>
      <c r="L766" s="4" t="s">
        <v>2412</v>
      </c>
      <c r="M766" s="12">
        <v>90478</v>
      </c>
      <c r="N766" s="4" t="s">
        <v>48</v>
      </c>
      <c r="O766" s="12">
        <v>90478</v>
      </c>
      <c r="P766" s="4" t="s">
        <v>48</v>
      </c>
      <c r="Q766" s="4" t="s">
        <v>683</v>
      </c>
      <c r="R766" s="4" t="s">
        <v>56</v>
      </c>
      <c r="X766" s="4" t="s">
        <v>57</v>
      </c>
      <c r="Z766" s="4" t="s">
        <v>57</v>
      </c>
      <c r="AA766" s="4" t="s">
        <v>2424</v>
      </c>
      <c r="AD766" s="4" t="s">
        <v>676</v>
      </c>
      <c r="AG766" s="5"/>
      <c r="AH766" s="4" t="s">
        <v>2408</v>
      </c>
      <c r="AJ766" s="4" t="s">
        <v>55</v>
      </c>
      <c r="AK766" s="117">
        <f>IF(N766="NTD",1,VLOOKUP(X766,'8.匯率'!O:Q,2,FALSE))</f>
        <v>1</v>
      </c>
      <c r="AL766" s="204">
        <f t="shared" si="11"/>
        <v>90478</v>
      </c>
      <c r="AM766" s="117" t="str">
        <f>VLOOKUP(AJ766,'關係企業(人)'!A:C,3,FALSE)</f>
        <v>緯穎科技服務股份有限公司</v>
      </c>
    </row>
    <row r="767" spans="1:39">
      <c r="A767" s="4" t="s">
        <v>47</v>
      </c>
      <c r="B767" s="4" t="s">
        <v>2324</v>
      </c>
      <c r="C767" s="4" t="s">
        <v>2403</v>
      </c>
      <c r="D767" s="4" t="s">
        <v>2417</v>
      </c>
      <c r="E767" s="5">
        <v>45744</v>
      </c>
      <c r="F767" s="5">
        <v>45770</v>
      </c>
      <c r="G767" s="4" t="s">
        <v>1808</v>
      </c>
      <c r="H767" s="4" t="s">
        <v>679</v>
      </c>
      <c r="I767" s="4" t="s">
        <v>2410</v>
      </c>
      <c r="J767" s="4" t="s">
        <v>1809</v>
      </c>
      <c r="K767" s="4" t="s">
        <v>2411</v>
      </c>
      <c r="L767" s="4" t="s">
        <v>2412</v>
      </c>
      <c r="M767" s="12">
        <v>110000</v>
      </c>
      <c r="N767" s="4" t="s">
        <v>48</v>
      </c>
      <c r="O767" s="12">
        <v>110000</v>
      </c>
      <c r="P767" s="4" t="s">
        <v>48</v>
      </c>
      <c r="Q767" s="4" t="s">
        <v>683</v>
      </c>
      <c r="R767" s="4" t="s">
        <v>56</v>
      </c>
      <c r="X767" s="4" t="s">
        <v>57</v>
      </c>
      <c r="Z767" s="4" t="s">
        <v>57</v>
      </c>
      <c r="AA767" s="4" t="s">
        <v>2424</v>
      </c>
      <c r="AD767" s="4" t="s">
        <v>676</v>
      </c>
      <c r="AG767" s="5"/>
      <c r="AH767" s="4" t="s">
        <v>2408</v>
      </c>
      <c r="AJ767" s="4" t="s">
        <v>55</v>
      </c>
      <c r="AK767" s="117">
        <f>IF(N767="NTD",1,VLOOKUP(X767,'8.匯率'!O:Q,2,FALSE))</f>
        <v>1</v>
      </c>
      <c r="AL767" s="204">
        <f t="shared" si="11"/>
        <v>110000</v>
      </c>
      <c r="AM767" s="117" t="str">
        <f>VLOOKUP(AJ767,'關係企業(人)'!A:C,3,FALSE)</f>
        <v>緯穎科技服務股份有限公司</v>
      </c>
    </row>
    <row r="768" spans="1:39">
      <c r="A768" s="4" t="s">
        <v>47</v>
      </c>
      <c r="B768" s="4" t="s">
        <v>2325</v>
      </c>
      <c r="C768" s="4" t="s">
        <v>2403</v>
      </c>
      <c r="D768" s="4" t="s">
        <v>2417</v>
      </c>
      <c r="E768" s="5">
        <v>45744</v>
      </c>
      <c r="F768" s="5">
        <v>45770</v>
      </c>
      <c r="G768" s="4" t="s">
        <v>1818</v>
      </c>
      <c r="H768" s="4" t="s">
        <v>679</v>
      </c>
      <c r="I768" s="4" t="s">
        <v>2410</v>
      </c>
      <c r="J768" s="4" t="s">
        <v>1819</v>
      </c>
      <c r="K768" s="4" t="s">
        <v>2411</v>
      </c>
      <c r="L768" s="4" t="s">
        <v>2412</v>
      </c>
      <c r="M768" s="12">
        <v>135544</v>
      </c>
      <c r="N768" s="4" t="s">
        <v>48</v>
      </c>
      <c r="O768" s="12">
        <v>135544</v>
      </c>
      <c r="P768" s="4" t="s">
        <v>48</v>
      </c>
      <c r="Q768" s="4" t="s">
        <v>683</v>
      </c>
      <c r="R768" s="4" t="s">
        <v>56</v>
      </c>
      <c r="X768" s="4" t="s">
        <v>57</v>
      </c>
      <c r="Z768" s="4" t="s">
        <v>57</v>
      </c>
      <c r="AA768" s="4" t="s">
        <v>2424</v>
      </c>
      <c r="AD768" s="4" t="s">
        <v>676</v>
      </c>
      <c r="AG768" s="5"/>
      <c r="AH768" s="4" t="s">
        <v>2408</v>
      </c>
      <c r="AJ768" s="4" t="s">
        <v>55</v>
      </c>
      <c r="AK768" s="117">
        <f>IF(N768="NTD",1,VLOOKUP(X768,'8.匯率'!O:Q,2,FALSE))</f>
        <v>1</v>
      </c>
      <c r="AL768" s="204">
        <f t="shared" si="11"/>
        <v>135544</v>
      </c>
      <c r="AM768" s="117" t="str">
        <f>VLOOKUP(AJ768,'關係企業(人)'!A:C,3,FALSE)</f>
        <v>緯穎科技服務股份有限公司</v>
      </c>
    </row>
    <row r="769" spans="1:39">
      <c r="A769" s="4" t="s">
        <v>47</v>
      </c>
      <c r="B769" s="4" t="s">
        <v>2326</v>
      </c>
      <c r="C769" s="4" t="s">
        <v>2403</v>
      </c>
      <c r="D769" s="4" t="s">
        <v>2417</v>
      </c>
      <c r="E769" s="5">
        <v>45744</v>
      </c>
      <c r="F769" s="5">
        <v>45770</v>
      </c>
      <c r="G769" s="4" t="s">
        <v>1820</v>
      </c>
      <c r="H769" s="4" t="s">
        <v>679</v>
      </c>
      <c r="I769" s="4" t="s">
        <v>2410</v>
      </c>
      <c r="J769" s="4" t="s">
        <v>1821</v>
      </c>
      <c r="K769" s="4" t="s">
        <v>2411</v>
      </c>
      <c r="L769" s="4" t="s">
        <v>2412</v>
      </c>
      <c r="M769" s="12">
        <v>111739</v>
      </c>
      <c r="N769" s="4" t="s">
        <v>48</v>
      </c>
      <c r="O769" s="12">
        <v>111739</v>
      </c>
      <c r="P769" s="4" t="s">
        <v>48</v>
      </c>
      <c r="Q769" s="4" t="s">
        <v>683</v>
      </c>
      <c r="R769" s="4" t="s">
        <v>56</v>
      </c>
      <c r="X769" s="4" t="s">
        <v>57</v>
      </c>
      <c r="Z769" s="4" t="s">
        <v>57</v>
      </c>
      <c r="AA769" s="4" t="s">
        <v>2424</v>
      </c>
      <c r="AD769" s="4" t="s">
        <v>676</v>
      </c>
      <c r="AG769" s="5"/>
      <c r="AH769" s="4" t="s">
        <v>2408</v>
      </c>
      <c r="AJ769" s="4" t="s">
        <v>55</v>
      </c>
      <c r="AK769" s="117">
        <f>IF(N769="NTD",1,VLOOKUP(X769,'8.匯率'!O:Q,2,FALSE))</f>
        <v>1</v>
      </c>
      <c r="AL769" s="204">
        <f t="shared" si="11"/>
        <v>111739</v>
      </c>
      <c r="AM769" s="117" t="str">
        <f>VLOOKUP(AJ769,'關係企業(人)'!A:C,3,FALSE)</f>
        <v>緯穎科技服務股份有限公司</v>
      </c>
    </row>
    <row r="770" spans="1:39">
      <c r="A770" s="4" t="s">
        <v>47</v>
      </c>
      <c r="B770" s="4" t="s">
        <v>2327</v>
      </c>
      <c r="C770" s="4" t="s">
        <v>2403</v>
      </c>
      <c r="D770" s="4" t="s">
        <v>2417</v>
      </c>
      <c r="E770" s="5">
        <v>45744</v>
      </c>
      <c r="F770" s="5">
        <v>45770</v>
      </c>
      <c r="G770" s="4" t="s">
        <v>1824</v>
      </c>
      <c r="H770" s="4" t="s">
        <v>679</v>
      </c>
      <c r="I770" s="4" t="s">
        <v>2410</v>
      </c>
      <c r="J770" s="4" t="s">
        <v>1825</v>
      </c>
      <c r="K770" s="4" t="s">
        <v>2411</v>
      </c>
      <c r="L770" s="4" t="s">
        <v>2412</v>
      </c>
      <c r="M770" s="12">
        <v>83809</v>
      </c>
      <c r="N770" s="4" t="s">
        <v>48</v>
      </c>
      <c r="O770" s="12">
        <v>83809</v>
      </c>
      <c r="P770" s="4" t="s">
        <v>48</v>
      </c>
      <c r="Q770" s="4" t="s">
        <v>683</v>
      </c>
      <c r="R770" s="4" t="s">
        <v>56</v>
      </c>
      <c r="X770" s="4" t="s">
        <v>57</v>
      </c>
      <c r="Z770" s="4" t="s">
        <v>57</v>
      </c>
      <c r="AA770" s="4" t="s">
        <v>2424</v>
      </c>
      <c r="AD770" s="4" t="s">
        <v>676</v>
      </c>
      <c r="AG770" s="5"/>
      <c r="AH770" s="4" t="s">
        <v>2408</v>
      </c>
      <c r="AJ770" s="4" t="s">
        <v>55</v>
      </c>
      <c r="AK770" s="117">
        <f>IF(N770="NTD",1,VLOOKUP(X770,'8.匯率'!O:Q,2,FALSE))</f>
        <v>1</v>
      </c>
      <c r="AL770" s="204">
        <f t="shared" si="11"/>
        <v>83809</v>
      </c>
      <c r="AM770" s="117" t="str">
        <f>VLOOKUP(AJ770,'關係企業(人)'!A:C,3,FALSE)</f>
        <v>緯穎科技服務股份有限公司</v>
      </c>
    </row>
    <row r="771" spans="1:39">
      <c r="A771" s="4" t="s">
        <v>47</v>
      </c>
      <c r="B771" s="4" t="s">
        <v>2328</v>
      </c>
      <c r="C771" s="4" t="s">
        <v>2403</v>
      </c>
      <c r="D771" s="4" t="s">
        <v>2417</v>
      </c>
      <c r="E771" s="5">
        <v>45744</v>
      </c>
      <c r="F771" s="5">
        <v>45770</v>
      </c>
      <c r="G771" s="4" t="s">
        <v>1826</v>
      </c>
      <c r="H771" s="4" t="s">
        <v>679</v>
      </c>
      <c r="I771" s="4" t="s">
        <v>2410</v>
      </c>
      <c r="J771" s="4" t="s">
        <v>1827</v>
      </c>
      <c r="K771" s="4" t="s">
        <v>2411</v>
      </c>
      <c r="L771" s="4" t="s">
        <v>2412</v>
      </c>
      <c r="M771" s="12">
        <v>155000</v>
      </c>
      <c r="N771" s="4" t="s">
        <v>48</v>
      </c>
      <c r="O771" s="12">
        <v>155000</v>
      </c>
      <c r="P771" s="4" t="s">
        <v>48</v>
      </c>
      <c r="Q771" s="4" t="s">
        <v>683</v>
      </c>
      <c r="R771" s="4" t="s">
        <v>56</v>
      </c>
      <c r="X771" s="4" t="s">
        <v>57</v>
      </c>
      <c r="Z771" s="4" t="s">
        <v>57</v>
      </c>
      <c r="AA771" s="4" t="s">
        <v>2424</v>
      </c>
      <c r="AD771" s="4" t="s">
        <v>676</v>
      </c>
      <c r="AG771" s="5"/>
      <c r="AH771" s="4" t="s">
        <v>2408</v>
      </c>
      <c r="AJ771" s="4" t="s">
        <v>55</v>
      </c>
      <c r="AK771" s="117">
        <f>IF(N771="NTD",1,VLOOKUP(X771,'8.匯率'!O:Q,2,FALSE))</f>
        <v>1</v>
      </c>
      <c r="AL771" s="204">
        <f t="shared" ref="AL771:AL834" si="12">M771*AK771</f>
        <v>155000</v>
      </c>
      <c r="AM771" s="117" t="str">
        <f>VLOOKUP(AJ771,'關係企業(人)'!A:C,3,FALSE)</f>
        <v>緯穎科技服務股份有限公司</v>
      </c>
    </row>
    <row r="772" spans="1:39">
      <c r="A772" s="4" t="s">
        <v>47</v>
      </c>
      <c r="B772" s="4" t="s">
        <v>2329</v>
      </c>
      <c r="C772" s="4" t="s">
        <v>2403</v>
      </c>
      <c r="D772" s="4" t="s">
        <v>2417</v>
      </c>
      <c r="E772" s="5">
        <v>45744</v>
      </c>
      <c r="F772" s="5">
        <v>45770</v>
      </c>
      <c r="G772" s="4" t="s">
        <v>1830</v>
      </c>
      <c r="H772" s="4" t="s">
        <v>679</v>
      </c>
      <c r="I772" s="4" t="s">
        <v>2410</v>
      </c>
      <c r="J772" s="4" t="s">
        <v>1831</v>
      </c>
      <c r="K772" s="4" t="s">
        <v>2411</v>
      </c>
      <c r="L772" s="4" t="s">
        <v>2412</v>
      </c>
      <c r="M772" s="12">
        <v>93309</v>
      </c>
      <c r="N772" s="4" t="s">
        <v>48</v>
      </c>
      <c r="O772" s="12">
        <v>93309</v>
      </c>
      <c r="P772" s="4" t="s">
        <v>48</v>
      </c>
      <c r="Q772" s="4" t="s">
        <v>683</v>
      </c>
      <c r="R772" s="4" t="s">
        <v>56</v>
      </c>
      <c r="X772" s="4" t="s">
        <v>57</v>
      </c>
      <c r="Z772" s="4" t="s">
        <v>57</v>
      </c>
      <c r="AA772" s="4" t="s">
        <v>2424</v>
      </c>
      <c r="AD772" s="4" t="s">
        <v>676</v>
      </c>
      <c r="AG772" s="5"/>
      <c r="AH772" s="4" t="s">
        <v>2408</v>
      </c>
      <c r="AJ772" s="4" t="s">
        <v>55</v>
      </c>
      <c r="AK772" s="117">
        <f>IF(N772="NTD",1,VLOOKUP(X772,'8.匯率'!O:Q,2,FALSE))</f>
        <v>1</v>
      </c>
      <c r="AL772" s="204">
        <f t="shared" si="12"/>
        <v>93309</v>
      </c>
      <c r="AM772" s="117" t="str">
        <f>VLOOKUP(AJ772,'關係企業(人)'!A:C,3,FALSE)</f>
        <v>緯穎科技服務股份有限公司</v>
      </c>
    </row>
    <row r="773" spans="1:39">
      <c r="A773" s="4" t="s">
        <v>47</v>
      </c>
      <c r="B773" s="4" t="s">
        <v>2330</v>
      </c>
      <c r="C773" s="4" t="s">
        <v>2403</v>
      </c>
      <c r="D773" s="4" t="s">
        <v>2417</v>
      </c>
      <c r="E773" s="5">
        <v>45744</v>
      </c>
      <c r="F773" s="5">
        <v>45770</v>
      </c>
      <c r="G773" s="4" t="s">
        <v>1836</v>
      </c>
      <c r="H773" s="4" t="s">
        <v>679</v>
      </c>
      <c r="I773" s="4" t="s">
        <v>2410</v>
      </c>
      <c r="J773" s="4" t="s">
        <v>1837</v>
      </c>
      <c r="K773" s="4" t="s">
        <v>2411</v>
      </c>
      <c r="L773" s="4" t="s">
        <v>2412</v>
      </c>
      <c r="M773" s="12">
        <v>131431</v>
      </c>
      <c r="N773" s="4" t="s">
        <v>48</v>
      </c>
      <c r="O773" s="12">
        <v>131431</v>
      </c>
      <c r="P773" s="4" t="s">
        <v>48</v>
      </c>
      <c r="Q773" s="4" t="s">
        <v>683</v>
      </c>
      <c r="R773" s="4" t="s">
        <v>56</v>
      </c>
      <c r="X773" s="4" t="s">
        <v>57</v>
      </c>
      <c r="Z773" s="4" t="s">
        <v>57</v>
      </c>
      <c r="AA773" s="4" t="s">
        <v>2424</v>
      </c>
      <c r="AD773" s="4" t="s">
        <v>676</v>
      </c>
      <c r="AG773" s="5"/>
      <c r="AH773" s="4" t="s">
        <v>2408</v>
      </c>
      <c r="AJ773" s="4" t="s">
        <v>55</v>
      </c>
      <c r="AK773" s="117">
        <f>IF(N773="NTD",1,VLOOKUP(X773,'8.匯率'!O:Q,2,FALSE))</f>
        <v>1</v>
      </c>
      <c r="AL773" s="204">
        <f t="shared" si="12"/>
        <v>131431</v>
      </c>
      <c r="AM773" s="117" t="str">
        <f>VLOOKUP(AJ773,'關係企業(人)'!A:C,3,FALSE)</f>
        <v>緯穎科技服務股份有限公司</v>
      </c>
    </row>
    <row r="774" spans="1:39">
      <c r="A774" s="4" t="s">
        <v>47</v>
      </c>
      <c r="B774" s="4" t="s">
        <v>2331</v>
      </c>
      <c r="C774" s="4" t="s">
        <v>2403</v>
      </c>
      <c r="D774" s="4" t="s">
        <v>2417</v>
      </c>
      <c r="E774" s="5">
        <v>45744</v>
      </c>
      <c r="F774" s="5">
        <v>45770</v>
      </c>
      <c r="G774" s="4" t="s">
        <v>1838</v>
      </c>
      <c r="H774" s="4" t="s">
        <v>679</v>
      </c>
      <c r="I774" s="4" t="s">
        <v>2410</v>
      </c>
      <c r="J774" s="4" t="s">
        <v>1839</v>
      </c>
      <c r="K774" s="4" t="s">
        <v>2411</v>
      </c>
      <c r="L774" s="4" t="s">
        <v>2412</v>
      </c>
      <c r="M774" s="12">
        <v>110000</v>
      </c>
      <c r="N774" s="4" t="s">
        <v>48</v>
      </c>
      <c r="O774" s="12">
        <v>110000</v>
      </c>
      <c r="P774" s="4" t="s">
        <v>48</v>
      </c>
      <c r="Q774" s="4" t="s">
        <v>683</v>
      </c>
      <c r="R774" s="4" t="s">
        <v>56</v>
      </c>
      <c r="X774" s="4" t="s">
        <v>57</v>
      </c>
      <c r="Z774" s="4" t="s">
        <v>57</v>
      </c>
      <c r="AA774" s="4" t="s">
        <v>2424</v>
      </c>
      <c r="AD774" s="4" t="s">
        <v>676</v>
      </c>
      <c r="AG774" s="5"/>
      <c r="AH774" s="4" t="s">
        <v>2408</v>
      </c>
      <c r="AJ774" s="4" t="s">
        <v>55</v>
      </c>
      <c r="AK774" s="117">
        <f>IF(N774="NTD",1,VLOOKUP(X774,'8.匯率'!O:Q,2,FALSE))</f>
        <v>1</v>
      </c>
      <c r="AL774" s="204">
        <f t="shared" si="12"/>
        <v>110000</v>
      </c>
      <c r="AM774" s="117" t="str">
        <f>VLOOKUP(AJ774,'關係企業(人)'!A:C,3,FALSE)</f>
        <v>緯穎科技服務股份有限公司</v>
      </c>
    </row>
    <row r="775" spans="1:39">
      <c r="A775" s="4" t="s">
        <v>47</v>
      </c>
      <c r="B775" s="4" t="s">
        <v>2332</v>
      </c>
      <c r="C775" s="4" t="s">
        <v>2403</v>
      </c>
      <c r="D775" s="4" t="s">
        <v>2417</v>
      </c>
      <c r="E775" s="5">
        <v>45744</v>
      </c>
      <c r="F775" s="5">
        <v>45770</v>
      </c>
      <c r="G775" s="4" t="s">
        <v>1842</v>
      </c>
      <c r="H775" s="4" t="s">
        <v>679</v>
      </c>
      <c r="I775" s="4" t="s">
        <v>2410</v>
      </c>
      <c r="J775" s="4" t="s">
        <v>1843</v>
      </c>
      <c r="K775" s="4" t="s">
        <v>2411</v>
      </c>
      <c r="L775" s="4" t="s">
        <v>2412</v>
      </c>
      <c r="M775" s="12">
        <v>138000</v>
      </c>
      <c r="N775" s="4" t="s">
        <v>48</v>
      </c>
      <c r="O775" s="12">
        <v>138000</v>
      </c>
      <c r="P775" s="4" t="s">
        <v>48</v>
      </c>
      <c r="Q775" s="4" t="s">
        <v>683</v>
      </c>
      <c r="R775" s="4" t="s">
        <v>56</v>
      </c>
      <c r="X775" s="4" t="s">
        <v>57</v>
      </c>
      <c r="Z775" s="4" t="s">
        <v>57</v>
      </c>
      <c r="AA775" s="4" t="s">
        <v>2424</v>
      </c>
      <c r="AD775" s="4" t="s">
        <v>676</v>
      </c>
      <c r="AG775" s="5"/>
      <c r="AH775" s="4" t="s">
        <v>2408</v>
      </c>
      <c r="AJ775" s="4" t="s">
        <v>55</v>
      </c>
      <c r="AK775" s="117">
        <f>IF(N775="NTD",1,VLOOKUP(X775,'8.匯率'!O:Q,2,FALSE))</f>
        <v>1</v>
      </c>
      <c r="AL775" s="204">
        <f t="shared" si="12"/>
        <v>138000</v>
      </c>
      <c r="AM775" s="117" t="str">
        <f>VLOOKUP(AJ775,'關係企業(人)'!A:C,3,FALSE)</f>
        <v>緯穎科技服務股份有限公司</v>
      </c>
    </row>
    <row r="776" spans="1:39">
      <c r="A776" s="4" t="s">
        <v>47</v>
      </c>
      <c r="B776" s="4" t="s">
        <v>2333</v>
      </c>
      <c r="C776" s="4" t="s">
        <v>2403</v>
      </c>
      <c r="D776" s="4" t="s">
        <v>2417</v>
      </c>
      <c r="E776" s="5">
        <v>45744</v>
      </c>
      <c r="F776" s="5">
        <v>45770</v>
      </c>
      <c r="G776" s="4" t="s">
        <v>1844</v>
      </c>
      <c r="H776" s="4" t="s">
        <v>679</v>
      </c>
      <c r="I776" s="4" t="s">
        <v>2410</v>
      </c>
      <c r="J776" s="4" t="s">
        <v>1845</v>
      </c>
      <c r="K776" s="4" t="s">
        <v>2411</v>
      </c>
      <c r="L776" s="4" t="s">
        <v>2412</v>
      </c>
      <c r="M776" s="12">
        <v>131417</v>
      </c>
      <c r="N776" s="4" t="s">
        <v>48</v>
      </c>
      <c r="O776" s="12">
        <v>131417</v>
      </c>
      <c r="P776" s="4" t="s">
        <v>48</v>
      </c>
      <c r="Q776" s="4" t="s">
        <v>683</v>
      </c>
      <c r="R776" s="4" t="s">
        <v>56</v>
      </c>
      <c r="X776" s="4" t="s">
        <v>57</v>
      </c>
      <c r="Z776" s="4" t="s">
        <v>57</v>
      </c>
      <c r="AA776" s="4" t="s">
        <v>2424</v>
      </c>
      <c r="AD776" s="4" t="s">
        <v>676</v>
      </c>
      <c r="AG776" s="5"/>
      <c r="AH776" s="4" t="s">
        <v>2408</v>
      </c>
      <c r="AJ776" s="4" t="s">
        <v>55</v>
      </c>
      <c r="AK776" s="117">
        <f>IF(N776="NTD",1,VLOOKUP(X776,'8.匯率'!O:Q,2,FALSE))</f>
        <v>1</v>
      </c>
      <c r="AL776" s="204">
        <f t="shared" si="12"/>
        <v>131417</v>
      </c>
      <c r="AM776" s="117" t="str">
        <f>VLOOKUP(AJ776,'關係企業(人)'!A:C,3,FALSE)</f>
        <v>緯穎科技服務股份有限公司</v>
      </c>
    </row>
    <row r="777" spans="1:39">
      <c r="A777" s="4" t="s">
        <v>47</v>
      </c>
      <c r="B777" s="4" t="s">
        <v>2334</v>
      </c>
      <c r="C777" s="4" t="s">
        <v>2403</v>
      </c>
      <c r="D777" s="4" t="s">
        <v>2417</v>
      </c>
      <c r="E777" s="5">
        <v>45744</v>
      </c>
      <c r="F777" s="5">
        <v>45770</v>
      </c>
      <c r="G777" s="4" t="s">
        <v>1846</v>
      </c>
      <c r="H777" s="4" t="s">
        <v>679</v>
      </c>
      <c r="I777" s="4" t="s">
        <v>2410</v>
      </c>
      <c r="J777" s="4" t="s">
        <v>1847</v>
      </c>
      <c r="K777" s="4" t="s">
        <v>2411</v>
      </c>
      <c r="L777" s="4" t="s">
        <v>2412</v>
      </c>
      <c r="M777" s="12">
        <v>104753</v>
      </c>
      <c r="N777" s="4" t="s">
        <v>48</v>
      </c>
      <c r="O777" s="12">
        <v>104753</v>
      </c>
      <c r="P777" s="4" t="s">
        <v>48</v>
      </c>
      <c r="Q777" s="4" t="s">
        <v>683</v>
      </c>
      <c r="R777" s="4" t="s">
        <v>56</v>
      </c>
      <c r="X777" s="4" t="s">
        <v>57</v>
      </c>
      <c r="Z777" s="4" t="s">
        <v>57</v>
      </c>
      <c r="AA777" s="4" t="s">
        <v>2424</v>
      </c>
      <c r="AD777" s="4" t="s">
        <v>676</v>
      </c>
      <c r="AG777" s="5"/>
      <c r="AH777" s="4" t="s">
        <v>2408</v>
      </c>
      <c r="AJ777" s="4" t="s">
        <v>55</v>
      </c>
      <c r="AK777" s="117">
        <f>IF(N777="NTD",1,VLOOKUP(X777,'8.匯率'!O:Q,2,FALSE))</f>
        <v>1</v>
      </c>
      <c r="AL777" s="204">
        <f t="shared" si="12"/>
        <v>104753</v>
      </c>
      <c r="AM777" s="117" t="str">
        <f>VLOOKUP(AJ777,'關係企業(人)'!A:C,3,FALSE)</f>
        <v>緯穎科技服務股份有限公司</v>
      </c>
    </row>
    <row r="778" spans="1:39">
      <c r="A778" s="4" t="s">
        <v>47</v>
      </c>
      <c r="B778" s="4" t="s">
        <v>2335</v>
      </c>
      <c r="C778" s="4" t="s">
        <v>2403</v>
      </c>
      <c r="D778" s="4" t="s">
        <v>2417</v>
      </c>
      <c r="E778" s="5">
        <v>45744</v>
      </c>
      <c r="F778" s="5">
        <v>45770</v>
      </c>
      <c r="G778" s="4" t="s">
        <v>1848</v>
      </c>
      <c r="H778" s="4" t="s">
        <v>679</v>
      </c>
      <c r="I778" s="4" t="s">
        <v>2410</v>
      </c>
      <c r="J778" s="4" t="s">
        <v>1849</v>
      </c>
      <c r="K778" s="4" t="s">
        <v>2411</v>
      </c>
      <c r="L778" s="4" t="s">
        <v>2412</v>
      </c>
      <c r="M778" s="12">
        <v>19706</v>
      </c>
      <c r="N778" s="4" t="s">
        <v>48</v>
      </c>
      <c r="O778" s="12">
        <v>19706</v>
      </c>
      <c r="P778" s="4" t="s">
        <v>48</v>
      </c>
      <c r="Q778" s="4" t="s">
        <v>683</v>
      </c>
      <c r="R778" s="4" t="s">
        <v>56</v>
      </c>
      <c r="X778" s="4" t="s">
        <v>57</v>
      </c>
      <c r="Z778" s="4" t="s">
        <v>57</v>
      </c>
      <c r="AA778" s="4" t="s">
        <v>2424</v>
      </c>
      <c r="AD778" s="4" t="s">
        <v>676</v>
      </c>
      <c r="AG778" s="5"/>
      <c r="AH778" s="4" t="s">
        <v>2408</v>
      </c>
      <c r="AJ778" s="4" t="s">
        <v>55</v>
      </c>
      <c r="AK778" s="117">
        <f>IF(N778="NTD",1,VLOOKUP(X778,'8.匯率'!O:Q,2,FALSE))</f>
        <v>1</v>
      </c>
      <c r="AL778" s="204">
        <f t="shared" si="12"/>
        <v>19706</v>
      </c>
      <c r="AM778" s="117" t="str">
        <f>VLOOKUP(AJ778,'關係企業(人)'!A:C,3,FALSE)</f>
        <v>緯穎科技服務股份有限公司</v>
      </c>
    </row>
    <row r="779" spans="1:39">
      <c r="A779" s="4" t="s">
        <v>47</v>
      </c>
      <c r="B779" s="4" t="s">
        <v>2336</v>
      </c>
      <c r="C779" s="4" t="s">
        <v>2403</v>
      </c>
      <c r="D779" s="4" t="s">
        <v>2417</v>
      </c>
      <c r="E779" s="5">
        <v>45744</v>
      </c>
      <c r="F779" s="5">
        <v>45770</v>
      </c>
      <c r="G779" s="4" t="s">
        <v>1852</v>
      </c>
      <c r="H779" s="4" t="s">
        <v>679</v>
      </c>
      <c r="I779" s="4" t="s">
        <v>2410</v>
      </c>
      <c r="J779" s="4" t="s">
        <v>1853</v>
      </c>
      <c r="K779" s="4" t="s">
        <v>2411</v>
      </c>
      <c r="L779" s="4" t="s">
        <v>2412</v>
      </c>
      <c r="M779" s="12">
        <v>138000</v>
      </c>
      <c r="N779" s="4" t="s">
        <v>48</v>
      </c>
      <c r="O779" s="12">
        <v>138000</v>
      </c>
      <c r="P779" s="4" t="s">
        <v>48</v>
      </c>
      <c r="Q779" s="4" t="s">
        <v>683</v>
      </c>
      <c r="R779" s="4" t="s">
        <v>56</v>
      </c>
      <c r="X779" s="4" t="s">
        <v>57</v>
      </c>
      <c r="Z779" s="4" t="s">
        <v>57</v>
      </c>
      <c r="AA779" s="4" t="s">
        <v>2424</v>
      </c>
      <c r="AD779" s="4" t="s">
        <v>676</v>
      </c>
      <c r="AG779" s="5"/>
      <c r="AH779" s="4" t="s">
        <v>2408</v>
      </c>
      <c r="AJ779" s="4" t="s">
        <v>55</v>
      </c>
      <c r="AK779" s="117">
        <f>IF(N779="NTD",1,VLOOKUP(X779,'8.匯率'!O:Q,2,FALSE))</f>
        <v>1</v>
      </c>
      <c r="AL779" s="204">
        <f t="shared" si="12"/>
        <v>138000</v>
      </c>
      <c r="AM779" s="117" t="str">
        <f>VLOOKUP(AJ779,'關係企業(人)'!A:C,3,FALSE)</f>
        <v>緯穎科技服務股份有限公司</v>
      </c>
    </row>
    <row r="780" spans="1:39">
      <c r="A780" s="4" t="s">
        <v>47</v>
      </c>
      <c r="B780" s="4" t="s">
        <v>2337</v>
      </c>
      <c r="C780" s="4" t="s">
        <v>2403</v>
      </c>
      <c r="D780" s="4" t="s">
        <v>2417</v>
      </c>
      <c r="E780" s="5">
        <v>45744</v>
      </c>
      <c r="F780" s="5">
        <v>45770</v>
      </c>
      <c r="G780" s="4" t="s">
        <v>1856</v>
      </c>
      <c r="H780" s="4" t="s">
        <v>679</v>
      </c>
      <c r="I780" s="4" t="s">
        <v>2410</v>
      </c>
      <c r="J780" s="4" t="s">
        <v>1857</v>
      </c>
      <c r="K780" s="4" t="s">
        <v>2411</v>
      </c>
      <c r="L780" s="4" t="s">
        <v>2412</v>
      </c>
      <c r="M780" s="12">
        <v>99517</v>
      </c>
      <c r="N780" s="4" t="s">
        <v>48</v>
      </c>
      <c r="O780" s="12">
        <v>99517</v>
      </c>
      <c r="P780" s="4" t="s">
        <v>48</v>
      </c>
      <c r="Q780" s="4" t="s">
        <v>683</v>
      </c>
      <c r="R780" s="4" t="s">
        <v>56</v>
      </c>
      <c r="X780" s="4" t="s">
        <v>57</v>
      </c>
      <c r="Z780" s="4" t="s">
        <v>57</v>
      </c>
      <c r="AA780" s="4" t="s">
        <v>2424</v>
      </c>
      <c r="AD780" s="4" t="s">
        <v>676</v>
      </c>
      <c r="AG780" s="5"/>
      <c r="AH780" s="4" t="s">
        <v>2408</v>
      </c>
      <c r="AJ780" s="4" t="s">
        <v>55</v>
      </c>
      <c r="AK780" s="117">
        <f>IF(N780="NTD",1,VLOOKUP(X780,'8.匯率'!O:Q,2,FALSE))</f>
        <v>1</v>
      </c>
      <c r="AL780" s="204">
        <f t="shared" si="12"/>
        <v>99517</v>
      </c>
      <c r="AM780" s="117" t="str">
        <f>VLOOKUP(AJ780,'關係企業(人)'!A:C,3,FALSE)</f>
        <v>緯穎科技服務股份有限公司</v>
      </c>
    </row>
    <row r="781" spans="1:39">
      <c r="A781" s="4" t="s">
        <v>47</v>
      </c>
      <c r="B781" s="4" t="s">
        <v>2338</v>
      </c>
      <c r="C781" s="4" t="s">
        <v>2403</v>
      </c>
      <c r="D781" s="4" t="s">
        <v>2417</v>
      </c>
      <c r="E781" s="5">
        <v>45744</v>
      </c>
      <c r="F781" s="5">
        <v>45770</v>
      </c>
      <c r="G781" s="4" t="s">
        <v>1858</v>
      </c>
      <c r="H781" s="4" t="s">
        <v>679</v>
      </c>
      <c r="I781" s="4" t="s">
        <v>2410</v>
      </c>
      <c r="J781" s="4" t="s">
        <v>1859</v>
      </c>
      <c r="K781" s="4" t="s">
        <v>2411</v>
      </c>
      <c r="L781" s="4" t="s">
        <v>2412</v>
      </c>
      <c r="M781" s="12">
        <v>118280</v>
      </c>
      <c r="N781" s="4" t="s">
        <v>48</v>
      </c>
      <c r="O781" s="12">
        <v>118280</v>
      </c>
      <c r="P781" s="4" t="s">
        <v>48</v>
      </c>
      <c r="Q781" s="4" t="s">
        <v>683</v>
      </c>
      <c r="R781" s="4" t="s">
        <v>56</v>
      </c>
      <c r="X781" s="4" t="s">
        <v>57</v>
      </c>
      <c r="Z781" s="4" t="s">
        <v>57</v>
      </c>
      <c r="AA781" s="4" t="s">
        <v>2424</v>
      </c>
      <c r="AD781" s="4" t="s">
        <v>676</v>
      </c>
      <c r="AG781" s="5"/>
      <c r="AH781" s="4" t="s">
        <v>2408</v>
      </c>
      <c r="AJ781" s="4" t="s">
        <v>55</v>
      </c>
      <c r="AK781" s="117">
        <f>IF(N781="NTD",1,VLOOKUP(X781,'8.匯率'!O:Q,2,FALSE))</f>
        <v>1</v>
      </c>
      <c r="AL781" s="204">
        <f t="shared" si="12"/>
        <v>118280</v>
      </c>
      <c r="AM781" s="117" t="str">
        <f>VLOOKUP(AJ781,'關係企業(人)'!A:C,3,FALSE)</f>
        <v>緯穎科技服務股份有限公司</v>
      </c>
    </row>
    <row r="782" spans="1:39">
      <c r="A782" s="4" t="s">
        <v>47</v>
      </c>
      <c r="B782" s="4" t="s">
        <v>2339</v>
      </c>
      <c r="C782" s="4" t="s">
        <v>2403</v>
      </c>
      <c r="D782" s="4" t="s">
        <v>2417</v>
      </c>
      <c r="E782" s="5">
        <v>45744</v>
      </c>
      <c r="F782" s="5">
        <v>45770</v>
      </c>
      <c r="G782" s="4" t="s">
        <v>1862</v>
      </c>
      <c r="H782" s="4" t="s">
        <v>679</v>
      </c>
      <c r="I782" s="4" t="s">
        <v>2410</v>
      </c>
      <c r="J782" s="4" t="s">
        <v>1863</v>
      </c>
      <c r="K782" s="4" t="s">
        <v>2411</v>
      </c>
      <c r="L782" s="4" t="s">
        <v>2412</v>
      </c>
      <c r="M782" s="12">
        <v>39427</v>
      </c>
      <c r="N782" s="4" t="s">
        <v>48</v>
      </c>
      <c r="O782" s="12">
        <v>39427</v>
      </c>
      <c r="P782" s="4" t="s">
        <v>48</v>
      </c>
      <c r="Q782" s="4" t="s">
        <v>683</v>
      </c>
      <c r="R782" s="4" t="s">
        <v>56</v>
      </c>
      <c r="X782" s="4" t="s">
        <v>57</v>
      </c>
      <c r="Z782" s="4" t="s">
        <v>57</v>
      </c>
      <c r="AA782" s="4" t="s">
        <v>2424</v>
      </c>
      <c r="AD782" s="4" t="s">
        <v>676</v>
      </c>
      <c r="AG782" s="5"/>
      <c r="AH782" s="4" t="s">
        <v>2408</v>
      </c>
      <c r="AJ782" s="4" t="s">
        <v>55</v>
      </c>
      <c r="AK782" s="117">
        <f>IF(N782="NTD",1,VLOOKUP(X782,'8.匯率'!O:Q,2,FALSE))</f>
        <v>1</v>
      </c>
      <c r="AL782" s="204">
        <f t="shared" si="12"/>
        <v>39427</v>
      </c>
      <c r="AM782" s="117" t="str">
        <f>VLOOKUP(AJ782,'關係企業(人)'!A:C,3,FALSE)</f>
        <v>緯穎科技服務股份有限公司</v>
      </c>
    </row>
    <row r="783" spans="1:39">
      <c r="A783" s="4" t="s">
        <v>47</v>
      </c>
      <c r="B783" s="4" t="s">
        <v>2271</v>
      </c>
      <c r="C783" s="4" t="s">
        <v>2403</v>
      </c>
      <c r="D783" s="4" t="s">
        <v>2417</v>
      </c>
      <c r="E783" s="5">
        <v>45744</v>
      </c>
      <c r="F783" s="5">
        <v>45772</v>
      </c>
      <c r="G783" s="4" t="s">
        <v>1874</v>
      </c>
      <c r="H783" s="4" t="s">
        <v>679</v>
      </c>
      <c r="I783" s="4" t="s">
        <v>2410</v>
      </c>
      <c r="J783" s="4" t="s">
        <v>1875</v>
      </c>
      <c r="K783" s="4" t="s">
        <v>2411</v>
      </c>
      <c r="L783" s="4" t="s">
        <v>2412</v>
      </c>
      <c r="M783" s="12">
        <v>145762</v>
      </c>
      <c r="N783" s="4" t="s">
        <v>48</v>
      </c>
      <c r="O783" s="12">
        <v>145762</v>
      </c>
      <c r="P783" s="4" t="s">
        <v>48</v>
      </c>
      <c r="Q783" s="4" t="s">
        <v>680</v>
      </c>
      <c r="R783" s="4" t="s">
        <v>698</v>
      </c>
      <c r="X783" s="4" t="s">
        <v>50</v>
      </c>
      <c r="Z783" s="4" t="s">
        <v>50</v>
      </c>
      <c r="AA783" s="4" t="s">
        <v>2419</v>
      </c>
      <c r="AD783" s="4" t="s">
        <v>676</v>
      </c>
      <c r="AG783" s="5"/>
      <c r="AH783" s="4" t="s">
        <v>2408</v>
      </c>
      <c r="AJ783" s="4" t="s">
        <v>38</v>
      </c>
      <c r="AK783" s="117">
        <f>IF(N783="NTD",1,VLOOKUP(X783,'8.匯率'!O:Q,2,FALSE))</f>
        <v>1</v>
      </c>
      <c r="AL783" s="204">
        <f t="shared" si="12"/>
        <v>145762</v>
      </c>
      <c r="AM783" s="117" t="str">
        <f>VLOOKUP(AJ783,'關係企業(人)'!A:C,3,FALSE)</f>
        <v>緯創資通股份有限公司</v>
      </c>
    </row>
    <row r="784" spans="1:39">
      <c r="A784" s="4" t="s">
        <v>47</v>
      </c>
      <c r="B784" s="4" t="s">
        <v>2272</v>
      </c>
      <c r="C784" s="4" t="s">
        <v>2403</v>
      </c>
      <c r="D784" s="4" t="s">
        <v>2417</v>
      </c>
      <c r="E784" s="5">
        <v>45744</v>
      </c>
      <c r="F784" s="5">
        <v>45772</v>
      </c>
      <c r="G784" s="4" t="s">
        <v>1876</v>
      </c>
      <c r="H784" s="4" t="s">
        <v>679</v>
      </c>
      <c r="I784" s="4" t="s">
        <v>2410</v>
      </c>
      <c r="J784" s="4" t="s">
        <v>1877</v>
      </c>
      <c r="K784" s="4" t="s">
        <v>2411</v>
      </c>
      <c r="L784" s="4" t="s">
        <v>2412</v>
      </c>
      <c r="M784" s="12">
        <v>155000</v>
      </c>
      <c r="N784" s="4" t="s">
        <v>48</v>
      </c>
      <c r="O784" s="12">
        <v>155000</v>
      </c>
      <c r="P784" s="4" t="s">
        <v>48</v>
      </c>
      <c r="Q784" s="4" t="s">
        <v>680</v>
      </c>
      <c r="R784" s="4" t="s">
        <v>698</v>
      </c>
      <c r="X784" s="4" t="s">
        <v>50</v>
      </c>
      <c r="Z784" s="4" t="s">
        <v>50</v>
      </c>
      <c r="AA784" s="4" t="s">
        <v>2419</v>
      </c>
      <c r="AD784" s="4" t="s">
        <v>676</v>
      </c>
      <c r="AG784" s="5"/>
      <c r="AH784" s="4" t="s">
        <v>2408</v>
      </c>
      <c r="AJ784" s="4" t="s">
        <v>38</v>
      </c>
      <c r="AK784" s="117">
        <f>IF(N784="NTD",1,VLOOKUP(X784,'8.匯率'!O:Q,2,FALSE))</f>
        <v>1</v>
      </c>
      <c r="AL784" s="204">
        <f t="shared" si="12"/>
        <v>155000</v>
      </c>
      <c r="AM784" s="117" t="str">
        <f>VLOOKUP(AJ784,'關係企業(人)'!A:C,3,FALSE)</f>
        <v>緯創資通股份有限公司</v>
      </c>
    </row>
    <row r="785" spans="1:39">
      <c r="A785" s="4" t="s">
        <v>47</v>
      </c>
      <c r="B785" s="4" t="s">
        <v>2273</v>
      </c>
      <c r="C785" s="4" t="s">
        <v>2403</v>
      </c>
      <c r="D785" s="4" t="s">
        <v>2417</v>
      </c>
      <c r="E785" s="5">
        <v>45744</v>
      </c>
      <c r="F785" s="5">
        <v>45772</v>
      </c>
      <c r="G785" s="4" t="s">
        <v>1878</v>
      </c>
      <c r="H785" s="4" t="s">
        <v>679</v>
      </c>
      <c r="I785" s="4" t="s">
        <v>2410</v>
      </c>
      <c r="J785" s="4" t="s">
        <v>1879</v>
      </c>
      <c r="K785" s="4" t="s">
        <v>2411</v>
      </c>
      <c r="L785" s="4" t="s">
        <v>2412</v>
      </c>
      <c r="M785" s="12">
        <v>138000</v>
      </c>
      <c r="N785" s="4" t="s">
        <v>48</v>
      </c>
      <c r="O785" s="12">
        <v>138000</v>
      </c>
      <c r="P785" s="4" t="s">
        <v>48</v>
      </c>
      <c r="Q785" s="4" t="s">
        <v>680</v>
      </c>
      <c r="R785" s="4" t="s">
        <v>698</v>
      </c>
      <c r="X785" s="4" t="s">
        <v>50</v>
      </c>
      <c r="Z785" s="4" t="s">
        <v>50</v>
      </c>
      <c r="AA785" s="4" t="s">
        <v>2419</v>
      </c>
      <c r="AD785" s="4" t="s">
        <v>676</v>
      </c>
      <c r="AG785" s="5"/>
      <c r="AH785" s="4" t="s">
        <v>2408</v>
      </c>
      <c r="AJ785" s="4" t="s">
        <v>38</v>
      </c>
      <c r="AK785" s="117">
        <f>IF(N785="NTD",1,VLOOKUP(X785,'8.匯率'!O:Q,2,FALSE))</f>
        <v>1</v>
      </c>
      <c r="AL785" s="204">
        <f t="shared" si="12"/>
        <v>138000</v>
      </c>
      <c r="AM785" s="117" t="str">
        <f>VLOOKUP(AJ785,'關係企業(人)'!A:C,3,FALSE)</f>
        <v>緯創資通股份有限公司</v>
      </c>
    </row>
    <row r="786" spans="1:39">
      <c r="A786" s="4" t="s">
        <v>47</v>
      </c>
      <c r="B786" s="4" t="s">
        <v>2274</v>
      </c>
      <c r="C786" s="4" t="s">
        <v>2403</v>
      </c>
      <c r="D786" s="4" t="s">
        <v>2417</v>
      </c>
      <c r="E786" s="5">
        <v>45744</v>
      </c>
      <c r="F786" s="5">
        <v>45772</v>
      </c>
      <c r="G786" s="4" t="s">
        <v>1880</v>
      </c>
      <c r="H786" s="4" t="s">
        <v>679</v>
      </c>
      <c r="I786" s="4" t="s">
        <v>2410</v>
      </c>
      <c r="J786" s="4" t="s">
        <v>1881</v>
      </c>
      <c r="K786" s="4" t="s">
        <v>2411</v>
      </c>
      <c r="L786" s="4" t="s">
        <v>2412</v>
      </c>
      <c r="M786" s="12">
        <v>140923</v>
      </c>
      <c r="N786" s="4" t="s">
        <v>48</v>
      </c>
      <c r="O786" s="12">
        <v>140923</v>
      </c>
      <c r="P786" s="4" t="s">
        <v>48</v>
      </c>
      <c r="Q786" s="4" t="s">
        <v>680</v>
      </c>
      <c r="R786" s="4" t="s">
        <v>698</v>
      </c>
      <c r="X786" s="4" t="s">
        <v>50</v>
      </c>
      <c r="Z786" s="4" t="s">
        <v>50</v>
      </c>
      <c r="AA786" s="4" t="s">
        <v>2419</v>
      </c>
      <c r="AD786" s="4" t="s">
        <v>676</v>
      </c>
      <c r="AG786" s="5"/>
      <c r="AH786" s="4" t="s">
        <v>2408</v>
      </c>
      <c r="AJ786" s="4" t="s">
        <v>38</v>
      </c>
      <c r="AK786" s="117">
        <f>IF(N786="NTD",1,VLOOKUP(X786,'8.匯率'!O:Q,2,FALSE))</f>
        <v>1</v>
      </c>
      <c r="AL786" s="204">
        <f t="shared" si="12"/>
        <v>140923</v>
      </c>
      <c r="AM786" s="117" t="str">
        <f>VLOOKUP(AJ786,'關係企業(人)'!A:C,3,FALSE)</f>
        <v>緯創資通股份有限公司</v>
      </c>
    </row>
    <row r="787" spans="1:39">
      <c r="A787" s="4" t="s">
        <v>47</v>
      </c>
      <c r="B787" s="4" t="s">
        <v>2275</v>
      </c>
      <c r="C787" s="4" t="s">
        <v>2403</v>
      </c>
      <c r="D787" s="4" t="s">
        <v>2417</v>
      </c>
      <c r="E787" s="5">
        <v>45744</v>
      </c>
      <c r="F787" s="5">
        <v>45772</v>
      </c>
      <c r="G787" s="4" t="s">
        <v>1882</v>
      </c>
      <c r="H787" s="4" t="s">
        <v>679</v>
      </c>
      <c r="I787" s="4" t="s">
        <v>2410</v>
      </c>
      <c r="J787" s="4" t="s">
        <v>1883</v>
      </c>
      <c r="K787" s="4" t="s">
        <v>2411</v>
      </c>
      <c r="L787" s="4" t="s">
        <v>2412</v>
      </c>
      <c r="M787" s="12">
        <v>155000</v>
      </c>
      <c r="N787" s="4" t="s">
        <v>48</v>
      </c>
      <c r="O787" s="12">
        <v>155000</v>
      </c>
      <c r="P787" s="4" t="s">
        <v>48</v>
      </c>
      <c r="Q787" s="4" t="s">
        <v>680</v>
      </c>
      <c r="R787" s="4" t="s">
        <v>698</v>
      </c>
      <c r="X787" s="4" t="s">
        <v>50</v>
      </c>
      <c r="Z787" s="4" t="s">
        <v>50</v>
      </c>
      <c r="AA787" s="4" t="s">
        <v>2419</v>
      </c>
      <c r="AD787" s="4" t="s">
        <v>676</v>
      </c>
      <c r="AG787" s="5"/>
      <c r="AH787" s="4" t="s">
        <v>2408</v>
      </c>
      <c r="AJ787" s="4" t="s">
        <v>38</v>
      </c>
      <c r="AK787" s="117">
        <f>IF(N787="NTD",1,VLOOKUP(X787,'8.匯率'!O:Q,2,FALSE))</f>
        <v>1</v>
      </c>
      <c r="AL787" s="204">
        <f t="shared" si="12"/>
        <v>155000</v>
      </c>
      <c r="AM787" s="117" t="str">
        <f>VLOOKUP(AJ787,'關係企業(人)'!A:C,3,FALSE)</f>
        <v>緯創資通股份有限公司</v>
      </c>
    </row>
    <row r="788" spans="1:39">
      <c r="A788" s="4" t="s">
        <v>47</v>
      </c>
      <c r="B788" s="4" t="s">
        <v>2276</v>
      </c>
      <c r="C788" s="4" t="s">
        <v>2403</v>
      </c>
      <c r="D788" s="4" t="s">
        <v>2417</v>
      </c>
      <c r="E788" s="5">
        <v>45744</v>
      </c>
      <c r="F788" s="5">
        <v>45772</v>
      </c>
      <c r="G788" s="4" t="s">
        <v>1884</v>
      </c>
      <c r="H788" s="4" t="s">
        <v>679</v>
      </c>
      <c r="I788" s="4" t="s">
        <v>2410</v>
      </c>
      <c r="J788" s="4" t="s">
        <v>1885</v>
      </c>
      <c r="K788" s="4" t="s">
        <v>2411</v>
      </c>
      <c r="L788" s="4" t="s">
        <v>2412</v>
      </c>
      <c r="M788" s="12">
        <v>174814</v>
      </c>
      <c r="N788" s="4" t="s">
        <v>48</v>
      </c>
      <c r="O788" s="12">
        <v>174814</v>
      </c>
      <c r="P788" s="4" t="s">
        <v>48</v>
      </c>
      <c r="Q788" s="4" t="s">
        <v>680</v>
      </c>
      <c r="R788" s="4" t="s">
        <v>698</v>
      </c>
      <c r="X788" s="4" t="s">
        <v>50</v>
      </c>
      <c r="Z788" s="4" t="s">
        <v>50</v>
      </c>
      <c r="AA788" s="4" t="s">
        <v>2419</v>
      </c>
      <c r="AD788" s="4" t="s">
        <v>676</v>
      </c>
      <c r="AG788" s="5"/>
      <c r="AH788" s="4" t="s">
        <v>2408</v>
      </c>
      <c r="AJ788" s="4" t="s">
        <v>38</v>
      </c>
      <c r="AK788" s="117">
        <f>IF(N788="NTD",1,VLOOKUP(X788,'8.匯率'!O:Q,2,FALSE))</f>
        <v>1</v>
      </c>
      <c r="AL788" s="204">
        <f t="shared" si="12"/>
        <v>174814</v>
      </c>
      <c r="AM788" s="117" t="str">
        <f>VLOOKUP(AJ788,'關係企業(人)'!A:C,3,FALSE)</f>
        <v>緯創資通股份有限公司</v>
      </c>
    </row>
    <row r="789" spans="1:39">
      <c r="A789" s="4" t="s">
        <v>47</v>
      </c>
      <c r="B789" s="4" t="s">
        <v>2277</v>
      </c>
      <c r="C789" s="4" t="s">
        <v>2403</v>
      </c>
      <c r="D789" s="4" t="s">
        <v>2417</v>
      </c>
      <c r="E789" s="5">
        <v>45744</v>
      </c>
      <c r="F789" s="5">
        <v>45772</v>
      </c>
      <c r="G789" s="4" t="s">
        <v>1886</v>
      </c>
      <c r="H789" s="4" t="s">
        <v>679</v>
      </c>
      <c r="I789" s="4" t="s">
        <v>2410</v>
      </c>
      <c r="J789" s="4" t="s">
        <v>1887</v>
      </c>
      <c r="K789" s="4" t="s">
        <v>2411</v>
      </c>
      <c r="L789" s="4" t="s">
        <v>2412</v>
      </c>
      <c r="M789" s="12">
        <v>140260</v>
      </c>
      <c r="N789" s="4" t="s">
        <v>48</v>
      </c>
      <c r="O789" s="12">
        <v>140260</v>
      </c>
      <c r="P789" s="4" t="s">
        <v>48</v>
      </c>
      <c r="Q789" s="4" t="s">
        <v>680</v>
      </c>
      <c r="R789" s="4" t="s">
        <v>698</v>
      </c>
      <c r="X789" s="4" t="s">
        <v>50</v>
      </c>
      <c r="Z789" s="4" t="s">
        <v>50</v>
      </c>
      <c r="AA789" s="4" t="s">
        <v>2419</v>
      </c>
      <c r="AD789" s="4" t="s">
        <v>676</v>
      </c>
      <c r="AG789" s="5"/>
      <c r="AH789" s="4" t="s">
        <v>2408</v>
      </c>
      <c r="AJ789" s="4" t="s">
        <v>38</v>
      </c>
      <c r="AK789" s="117">
        <f>IF(N789="NTD",1,VLOOKUP(X789,'8.匯率'!O:Q,2,FALSE))</f>
        <v>1</v>
      </c>
      <c r="AL789" s="204">
        <f t="shared" si="12"/>
        <v>140260</v>
      </c>
      <c r="AM789" s="117" t="str">
        <f>VLOOKUP(AJ789,'關係企業(人)'!A:C,3,FALSE)</f>
        <v>緯創資通股份有限公司</v>
      </c>
    </row>
    <row r="790" spans="1:39">
      <c r="A790" s="4" t="s">
        <v>47</v>
      </c>
      <c r="B790" s="4" t="s">
        <v>2278</v>
      </c>
      <c r="C790" s="4" t="s">
        <v>2403</v>
      </c>
      <c r="D790" s="4" t="s">
        <v>2417</v>
      </c>
      <c r="E790" s="5">
        <v>45744</v>
      </c>
      <c r="F790" s="5">
        <v>45772</v>
      </c>
      <c r="G790" s="4" t="s">
        <v>1864</v>
      </c>
      <c r="H790" s="4" t="s">
        <v>679</v>
      </c>
      <c r="I790" s="4" t="s">
        <v>2410</v>
      </c>
      <c r="J790" s="4" t="s">
        <v>1865</v>
      </c>
      <c r="K790" s="4" t="s">
        <v>2411</v>
      </c>
      <c r="L790" s="4" t="s">
        <v>2412</v>
      </c>
      <c r="M790" s="12">
        <v>134716</v>
      </c>
      <c r="N790" s="4" t="s">
        <v>48</v>
      </c>
      <c r="O790" s="12">
        <v>134716</v>
      </c>
      <c r="P790" s="4" t="s">
        <v>48</v>
      </c>
      <c r="Q790" s="4" t="s">
        <v>680</v>
      </c>
      <c r="R790" s="4" t="s">
        <v>143</v>
      </c>
      <c r="X790" s="4" t="s">
        <v>50</v>
      </c>
      <c r="Z790" s="4" t="s">
        <v>50</v>
      </c>
      <c r="AA790" s="4" t="s">
        <v>2419</v>
      </c>
      <c r="AD790" s="4" t="s">
        <v>676</v>
      </c>
      <c r="AG790" s="5"/>
      <c r="AH790" s="4" t="s">
        <v>2408</v>
      </c>
      <c r="AJ790" s="4" t="s">
        <v>38</v>
      </c>
      <c r="AK790" s="117">
        <f>IF(N790="NTD",1,VLOOKUP(X790,'8.匯率'!O:Q,2,FALSE))</f>
        <v>1</v>
      </c>
      <c r="AL790" s="204">
        <f t="shared" si="12"/>
        <v>134716</v>
      </c>
      <c r="AM790" s="117" t="str">
        <f>VLOOKUP(AJ790,'關係企業(人)'!A:C,3,FALSE)</f>
        <v>緯創資通股份有限公司</v>
      </c>
    </row>
    <row r="791" spans="1:39">
      <c r="A791" s="4" t="s">
        <v>47</v>
      </c>
      <c r="B791" s="4" t="s">
        <v>2279</v>
      </c>
      <c r="C791" s="4" t="s">
        <v>2403</v>
      </c>
      <c r="D791" s="4" t="s">
        <v>2417</v>
      </c>
      <c r="E791" s="5">
        <v>45744</v>
      </c>
      <c r="F791" s="5">
        <v>45772</v>
      </c>
      <c r="G791" s="4" t="s">
        <v>1866</v>
      </c>
      <c r="H791" s="4" t="s">
        <v>679</v>
      </c>
      <c r="I791" s="4" t="s">
        <v>2410</v>
      </c>
      <c r="J791" s="4" t="s">
        <v>1867</v>
      </c>
      <c r="K791" s="4" t="s">
        <v>2411</v>
      </c>
      <c r="L791" s="4" t="s">
        <v>2412</v>
      </c>
      <c r="M791" s="12">
        <v>108042</v>
      </c>
      <c r="N791" s="4" t="s">
        <v>48</v>
      </c>
      <c r="O791" s="12">
        <v>108042</v>
      </c>
      <c r="P791" s="4" t="s">
        <v>48</v>
      </c>
      <c r="Q791" s="4" t="s">
        <v>680</v>
      </c>
      <c r="R791" s="4" t="s">
        <v>143</v>
      </c>
      <c r="X791" s="4" t="s">
        <v>50</v>
      </c>
      <c r="Z791" s="4" t="s">
        <v>50</v>
      </c>
      <c r="AA791" s="4" t="s">
        <v>2419</v>
      </c>
      <c r="AD791" s="4" t="s">
        <v>676</v>
      </c>
      <c r="AG791" s="5"/>
      <c r="AH791" s="4" t="s">
        <v>2408</v>
      </c>
      <c r="AJ791" s="4" t="s">
        <v>38</v>
      </c>
      <c r="AK791" s="117">
        <f>IF(N791="NTD",1,VLOOKUP(X791,'8.匯率'!O:Q,2,FALSE))</f>
        <v>1</v>
      </c>
      <c r="AL791" s="204">
        <f t="shared" si="12"/>
        <v>108042</v>
      </c>
      <c r="AM791" s="117" t="str">
        <f>VLOOKUP(AJ791,'關係企業(人)'!A:C,3,FALSE)</f>
        <v>緯創資通股份有限公司</v>
      </c>
    </row>
    <row r="792" spans="1:39">
      <c r="A792" s="4" t="s">
        <v>47</v>
      </c>
      <c r="B792" s="4" t="s">
        <v>2280</v>
      </c>
      <c r="C792" s="4" t="s">
        <v>2403</v>
      </c>
      <c r="D792" s="4" t="s">
        <v>2417</v>
      </c>
      <c r="E792" s="5">
        <v>45744</v>
      </c>
      <c r="F792" s="5">
        <v>45772</v>
      </c>
      <c r="G792" s="4" t="s">
        <v>1870</v>
      </c>
      <c r="H792" s="4" t="s">
        <v>679</v>
      </c>
      <c r="I792" s="4" t="s">
        <v>2410</v>
      </c>
      <c r="J792" s="4" t="s">
        <v>1871</v>
      </c>
      <c r="K792" s="4" t="s">
        <v>2411</v>
      </c>
      <c r="L792" s="4" t="s">
        <v>2412</v>
      </c>
      <c r="M792" s="12">
        <v>131431</v>
      </c>
      <c r="N792" s="4" t="s">
        <v>48</v>
      </c>
      <c r="O792" s="12">
        <v>131431</v>
      </c>
      <c r="P792" s="4" t="s">
        <v>48</v>
      </c>
      <c r="Q792" s="4" t="s">
        <v>680</v>
      </c>
      <c r="R792" s="4" t="s">
        <v>675</v>
      </c>
      <c r="X792" s="4" t="s">
        <v>50</v>
      </c>
      <c r="Z792" s="4" t="s">
        <v>50</v>
      </c>
      <c r="AA792" s="4" t="s">
        <v>2419</v>
      </c>
      <c r="AD792" s="4" t="s">
        <v>676</v>
      </c>
      <c r="AG792" s="5"/>
      <c r="AH792" s="4" t="s">
        <v>2408</v>
      </c>
      <c r="AJ792" s="4" t="s">
        <v>38</v>
      </c>
      <c r="AK792" s="117">
        <f>IF(N792="NTD",1,VLOOKUP(X792,'8.匯率'!O:Q,2,FALSE))</f>
        <v>1</v>
      </c>
      <c r="AL792" s="204">
        <f t="shared" si="12"/>
        <v>131431</v>
      </c>
      <c r="AM792" s="117" t="str">
        <f>VLOOKUP(AJ792,'關係企業(人)'!A:C,3,FALSE)</f>
        <v>緯創資通股份有限公司</v>
      </c>
    </row>
    <row r="793" spans="1:39">
      <c r="A793" s="4" t="s">
        <v>47</v>
      </c>
      <c r="B793" s="4" t="s">
        <v>2281</v>
      </c>
      <c r="C793" s="4" t="s">
        <v>2403</v>
      </c>
      <c r="D793" s="4" t="s">
        <v>2417</v>
      </c>
      <c r="E793" s="5">
        <v>45744</v>
      </c>
      <c r="F793" s="5">
        <v>45772</v>
      </c>
      <c r="G793" s="4" t="s">
        <v>1868</v>
      </c>
      <c r="H793" s="4" t="s">
        <v>679</v>
      </c>
      <c r="I793" s="4" t="s">
        <v>2410</v>
      </c>
      <c r="J793" s="4" t="s">
        <v>1869</v>
      </c>
      <c r="K793" s="4" t="s">
        <v>2411</v>
      </c>
      <c r="L793" s="4" t="s">
        <v>2412</v>
      </c>
      <c r="M793" s="12">
        <v>173746</v>
      </c>
      <c r="N793" s="4" t="s">
        <v>48</v>
      </c>
      <c r="O793" s="12">
        <v>173746</v>
      </c>
      <c r="P793" s="4" t="s">
        <v>48</v>
      </c>
      <c r="Q793" s="4" t="s">
        <v>680</v>
      </c>
      <c r="R793" s="4" t="s">
        <v>143</v>
      </c>
      <c r="X793" s="4" t="s">
        <v>50</v>
      </c>
      <c r="Z793" s="4" t="s">
        <v>50</v>
      </c>
      <c r="AA793" s="4" t="s">
        <v>2419</v>
      </c>
      <c r="AD793" s="4" t="s">
        <v>676</v>
      </c>
      <c r="AG793" s="5"/>
      <c r="AH793" s="4" t="s">
        <v>2408</v>
      </c>
      <c r="AJ793" s="4" t="s">
        <v>38</v>
      </c>
      <c r="AK793" s="117">
        <f>IF(N793="NTD",1,VLOOKUP(X793,'8.匯率'!O:Q,2,FALSE))</f>
        <v>1</v>
      </c>
      <c r="AL793" s="204">
        <f t="shared" si="12"/>
        <v>173746</v>
      </c>
      <c r="AM793" s="117" t="str">
        <f>VLOOKUP(AJ793,'關係企業(人)'!A:C,3,FALSE)</f>
        <v>緯創資通股份有限公司</v>
      </c>
    </row>
    <row r="794" spans="1:39">
      <c r="A794" s="4" t="s">
        <v>47</v>
      </c>
      <c r="B794" s="4" t="s">
        <v>2282</v>
      </c>
      <c r="C794" s="4" t="s">
        <v>2403</v>
      </c>
      <c r="D794" s="4" t="s">
        <v>2417</v>
      </c>
      <c r="E794" s="5">
        <v>45744</v>
      </c>
      <c r="F794" s="5">
        <v>45772</v>
      </c>
      <c r="G794" s="4" t="s">
        <v>1690</v>
      </c>
      <c r="H794" s="4" t="s">
        <v>679</v>
      </c>
      <c r="I794" s="4" t="s">
        <v>2410</v>
      </c>
      <c r="J794" s="4" t="s">
        <v>1691</v>
      </c>
      <c r="K794" s="4" t="s">
        <v>2411</v>
      </c>
      <c r="L794" s="4" t="s">
        <v>2412</v>
      </c>
      <c r="M794" s="12">
        <v>94303</v>
      </c>
      <c r="N794" s="4" t="s">
        <v>48</v>
      </c>
      <c r="O794" s="12">
        <v>94303</v>
      </c>
      <c r="P794" s="4" t="s">
        <v>48</v>
      </c>
      <c r="Q794" s="4" t="s">
        <v>681</v>
      </c>
      <c r="R794" s="4" t="s">
        <v>54</v>
      </c>
      <c r="X794" s="4" t="s">
        <v>50</v>
      </c>
      <c r="Z794" s="4" t="s">
        <v>50</v>
      </c>
      <c r="AA794" s="4" t="s">
        <v>2419</v>
      </c>
      <c r="AD794" s="4" t="s">
        <v>676</v>
      </c>
      <c r="AG794" s="5"/>
      <c r="AH794" s="4" t="s">
        <v>2408</v>
      </c>
      <c r="AJ794" s="4" t="s">
        <v>38</v>
      </c>
      <c r="AK794" s="117">
        <f>IF(N794="NTD",1,VLOOKUP(X794,'8.匯率'!O:Q,2,FALSE))</f>
        <v>1</v>
      </c>
      <c r="AL794" s="204">
        <f t="shared" si="12"/>
        <v>94303</v>
      </c>
      <c r="AM794" s="117" t="str">
        <f>VLOOKUP(AJ794,'關係企業(人)'!A:C,3,FALSE)</f>
        <v>緯創資通股份有限公司</v>
      </c>
    </row>
    <row r="795" spans="1:39">
      <c r="A795" s="4" t="s">
        <v>47</v>
      </c>
      <c r="B795" s="4" t="s">
        <v>2283</v>
      </c>
      <c r="C795" s="4" t="s">
        <v>2403</v>
      </c>
      <c r="D795" s="4" t="s">
        <v>2417</v>
      </c>
      <c r="E795" s="5">
        <v>45744</v>
      </c>
      <c r="F795" s="5">
        <v>45772</v>
      </c>
      <c r="G795" s="4" t="s">
        <v>1694</v>
      </c>
      <c r="H795" s="4" t="s">
        <v>679</v>
      </c>
      <c r="I795" s="4" t="s">
        <v>2410</v>
      </c>
      <c r="J795" s="4" t="s">
        <v>1695</v>
      </c>
      <c r="K795" s="4" t="s">
        <v>2411</v>
      </c>
      <c r="L795" s="4" t="s">
        <v>2412</v>
      </c>
      <c r="M795" s="12">
        <v>90000</v>
      </c>
      <c r="N795" s="4" t="s">
        <v>48</v>
      </c>
      <c r="O795" s="12">
        <v>90000</v>
      </c>
      <c r="P795" s="4" t="s">
        <v>48</v>
      </c>
      <c r="Q795" s="4" t="s">
        <v>681</v>
      </c>
      <c r="R795" s="4" t="s">
        <v>54</v>
      </c>
      <c r="X795" s="4" t="s">
        <v>50</v>
      </c>
      <c r="Z795" s="4" t="s">
        <v>50</v>
      </c>
      <c r="AA795" s="4" t="s">
        <v>2419</v>
      </c>
      <c r="AD795" s="4" t="s">
        <v>676</v>
      </c>
      <c r="AG795" s="5"/>
      <c r="AH795" s="4" t="s">
        <v>2408</v>
      </c>
      <c r="AJ795" s="4" t="s">
        <v>38</v>
      </c>
      <c r="AK795" s="117">
        <f>IF(N795="NTD",1,VLOOKUP(X795,'8.匯率'!O:Q,2,FALSE))</f>
        <v>1</v>
      </c>
      <c r="AL795" s="204">
        <f t="shared" si="12"/>
        <v>90000</v>
      </c>
      <c r="AM795" s="117" t="str">
        <f>VLOOKUP(AJ795,'關係企業(人)'!A:C,3,FALSE)</f>
        <v>緯創資通股份有限公司</v>
      </c>
    </row>
    <row r="796" spans="1:39">
      <c r="A796" s="4" t="s">
        <v>47</v>
      </c>
      <c r="B796" s="4" t="s">
        <v>2284</v>
      </c>
      <c r="C796" s="4" t="s">
        <v>2403</v>
      </c>
      <c r="D796" s="4" t="s">
        <v>2417</v>
      </c>
      <c r="E796" s="5">
        <v>45744</v>
      </c>
      <c r="F796" s="5">
        <v>45772</v>
      </c>
      <c r="G796" s="4" t="s">
        <v>1696</v>
      </c>
      <c r="H796" s="4" t="s">
        <v>679</v>
      </c>
      <c r="I796" s="4" t="s">
        <v>2410</v>
      </c>
      <c r="J796" s="4" t="s">
        <v>1697</v>
      </c>
      <c r="K796" s="4" t="s">
        <v>2411</v>
      </c>
      <c r="L796" s="4" t="s">
        <v>2412</v>
      </c>
      <c r="M796" s="12">
        <v>78584</v>
      </c>
      <c r="N796" s="4" t="s">
        <v>48</v>
      </c>
      <c r="O796" s="12">
        <v>78584</v>
      </c>
      <c r="P796" s="4" t="s">
        <v>48</v>
      </c>
      <c r="Q796" s="4" t="s">
        <v>681</v>
      </c>
      <c r="R796" s="4" t="s">
        <v>54</v>
      </c>
      <c r="X796" s="4" t="s">
        <v>50</v>
      </c>
      <c r="Z796" s="4" t="s">
        <v>50</v>
      </c>
      <c r="AA796" s="4" t="s">
        <v>2419</v>
      </c>
      <c r="AD796" s="4" t="s">
        <v>676</v>
      </c>
      <c r="AG796" s="5"/>
      <c r="AH796" s="4" t="s">
        <v>2408</v>
      </c>
      <c r="AJ796" s="4" t="s">
        <v>38</v>
      </c>
      <c r="AK796" s="117">
        <f>IF(N796="NTD",1,VLOOKUP(X796,'8.匯率'!O:Q,2,FALSE))</f>
        <v>1</v>
      </c>
      <c r="AL796" s="204">
        <f t="shared" si="12"/>
        <v>78584</v>
      </c>
      <c r="AM796" s="117" t="str">
        <f>VLOOKUP(AJ796,'關係企業(人)'!A:C,3,FALSE)</f>
        <v>緯創資通股份有限公司</v>
      </c>
    </row>
    <row r="797" spans="1:39">
      <c r="A797" s="4" t="s">
        <v>47</v>
      </c>
      <c r="B797" s="4" t="s">
        <v>2285</v>
      </c>
      <c r="C797" s="4" t="s">
        <v>2403</v>
      </c>
      <c r="D797" s="4" t="s">
        <v>2417</v>
      </c>
      <c r="E797" s="5">
        <v>45744</v>
      </c>
      <c r="F797" s="5">
        <v>45772</v>
      </c>
      <c r="G797" s="4" t="s">
        <v>1698</v>
      </c>
      <c r="H797" s="4" t="s">
        <v>679</v>
      </c>
      <c r="I797" s="4" t="s">
        <v>2410</v>
      </c>
      <c r="J797" s="4" t="s">
        <v>1699</v>
      </c>
      <c r="K797" s="4" t="s">
        <v>2411</v>
      </c>
      <c r="L797" s="4" t="s">
        <v>2412</v>
      </c>
      <c r="M797" s="12">
        <v>90000</v>
      </c>
      <c r="N797" s="4" t="s">
        <v>48</v>
      </c>
      <c r="O797" s="12">
        <v>90000</v>
      </c>
      <c r="P797" s="4" t="s">
        <v>48</v>
      </c>
      <c r="Q797" s="4" t="s">
        <v>681</v>
      </c>
      <c r="R797" s="4" t="s">
        <v>54</v>
      </c>
      <c r="X797" s="4" t="s">
        <v>50</v>
      </c>
      <c r="Z797" s="4" t="s">
        <v>50</v>
      </c>
      <c r="AA797" s="4" t="s">
        <v>2419</v>
      </c>
      <c r="AD797" s="4" t="s">
        <v>676</v>
      </c>
      <c r="AG797" s="5"/>
      <c r="AH797" s="4" t="s">
        <v>2408</v>
      </c>
      <c r="AJ797" s="4" t="s">
        <v>38</v>
      </c>
      <c r="AK797" s="117">
        <f>IF(N797="NTD",1,VLOOKUP(X797,'8.匯率'!O:Q,2,FALSE))</f>
        <v>1</v>
      </c>
      <c r="AL797" s="204">
        <f t="shared" si="12"/>
        <v>90000</v>
      </c>
      <c r="AM797" s="117" t="str">
        <f>VLOOKUP(AJ797,'關係企業(人)'!A:C,3,FALSE)</f>
        <v>緯創資通股份有限公司</v>
      </c>
    </row>
    <row r="798" spans="1:39">
      <c r="A798" s="4" t="s">
        <v>47</v>
      </c>
      <c r="B798" s="4" t="s">
        <v>2286</v>
      </c>
      <c r="C798" s="4" t="s">
        <v>2403</v>
      </c>
      <c r="D798" s="4" t="s">
        <v>2417</v>
      </c>
      <c r="E798" s="5">
        <v>45744</v>
      </c>
      <c r="F798" s="5">
        <v>45772</v>
      </c>
      <c r="G798" s="4" t="s">
        <v>1700</v>
      </c>
      <c r="H798" s="4" t="s">
        <v>679</v>
      </c>
      <c r="I798" s="4" t="s">
        <v>2410</v>
      </c>
      <c r="J798" s="4" t="s">
        <v>1701</v>
      </c>
      <c r="K798" s="4" t="s">
        <v>2411</v>
      </c>
      <c r="L798" s="4" t="s">
        <v>2412</v>
      </c>
      <c r="M798" s="12">
        <v>111725</v>
      </c>
      <c r="N798" s="4" t="s">
        <v>48</v>
      </c>
      <c r="O798" s="12">
        <v>111725</v>
      </c>
      <c r="P798" s="4" t="s">
        <v>48</v>
      </c>
      <c r="Q798" s="4" t="s">
        <v>681</v>
      </c>
      <c r="R798" s="4" t="s">
        <v>54</v>
      </c>
      <c r="X798" s="4" t="s">
        <v>50</v>
      </c>
      <c r="Z798" s="4" t="s">
        <v>50</v>
      </c>
      <c r="AA798" s="4" t="s">
        <v>2419</v>
      </c>
      <c r="AD798" s="4" t="s">
        <v>676</v>
      </c>
      <c r="AG798" s="5"/>
      <c r="AH798" s="4" t="s">
        <v>2408</v>
      </c>
      <c r="AJ798" s="4" t="s">
        <v>38</v>
      </c>
      <c r="AK798" s="117">
        <f>IF(N798="NTD",1,VLOOKUP(X798,'8.匯率'!O:Q,2,FALSE))</f>
        <v>1</v>
      </c>
      <c r="AL798" s="204">
        <f t="shared" si="12"/>
        <v>111725</v>
      </c>
      <c r="AM798" s="117" t="str">
        <f>VLOOKUP(AJ798,'關係企業(人)'!A:C,3,FALSE)</f>
        <v>緯創資通股份有限公司</v>
      </c>
    </row>
    <row r="799" spans="1:39">
      <c r="A799" s="4" t="s">
        <v>47</v>
      </c>
      <c r="B799" s="4" t="s">
        <v>2287</v>
      </c>
      <c r="C799" s="4" t="s">
        <v>2403</v>
      </c>
      <c r="D799" s="4" t="s">
        <v>2417</v>
      </c>
      <c r="E799" s="5">
        <v>45744</v>
      </c>
      <c r="F799" s="5">
        <v>45772</v>
      </c>
      <c r="G799" s="4" t="s">
        <v>1702</v>
      </c>
      <c r="H799" s="4" t="s">
        <v>679</v>
      </c>
      <c r="I799" s="4" t="s">
        <v>2410</v>
      </c>
      <c r="J799" s="4" t="s">
        <v>1703</v>
      </c>
      <c r="K799" s="4" t="s">
        <v>2411</v>
      </c>
      <c r="L799" s="4" t="s">
        <v>2412</v>
      </c>
      <c r="M799" s="12">
        <v>131431</v>
      </c>
      <c r="N799" s="4" t="s">
        <v>48</v>
      </c>
      <c r="O799" s="12">
        <v>131431</v>
      </c>
      <c r="P799" s="4" t="s">
        <v>48</v>
      </c>
      <c r="Q799" s="4" t="s">
        <v>681</v>
      </c>
      <c r="R799" s="4" t="s">
        <v>54</v>
      </c>
      <c r="X799" s="4" t="s">
        <v>50</v>
      </c>
      <c r="Z799" s="4" t="s">
        <v>50</v>
      </c>
      <c r="AA799" s="4" t="s">
        <v>2419</v>
      </c>
      <c r="AD799" s="4" t="s">
        <v>676</v>
      </c>
      <c r="AG799" s="5"/>
      <c r="AH799" s="4" t="s">
        <v>2408</v>
      </c>
      <c r="AJ799" s="4" t="s">
        <v>38</v>
      </c>
      <c r="AK799" s="117">
        <f>IF(N799="NTD",1,VLOOKUP(X799,'8.匯率'!O:Q,2,FALSE))</f>
        <v>1</v>
      </c>
      <c r="AL799" s="204">
        <f t="shared" si="12"/>
        <v>131431</v>
      </c>
      <c r="AM799" s="117" t="str">
        <f>VLOOKUP(AJ799,'關係企業(人)'!A:C,3,FALSE)</f>
        <v>緯創資通股份有限公司</v>
      </c>
    </row>
    <row r="800" spans="1:39">
      <c r="A800" s="4" t="s">
        <v>47</v>
      </c>
      <c r="B800" s="4" t="s">
        <v>2288</v>
      </c>
      <c r="C800" s="4" t="s">
        <v>2403</v>
      </c>
      <c r="D800" s="4" t="s">
        <v>2417</v>
      </c>
      <c r="E800" s="5">
        <v>45744</v>
      </c>
      <c r="F800" s="5">
        <v>45772</v>
      </c>
      <c r="G800" s="4" t="s">
        <v>1704</v>
      </c>
      <c r="H800" s="4" t="s">
        <v>679</v>
      </c>
      <c r="I800" s="4" t="s">
        <v>2410</v>
      </c>
      <c r="J800" s="4" t="s">
        <v>1705</v>
      </c>
      <c r="K800" s="4" t="s">
        <v>2411</v>
      </c>
      <c r="L800" s="4" t="s">
        <v>2412</v>
      </c>
      <c r="M800" s="12">
        <v>102135</v>
      </c>
      <c r="N800" s="4" t="s">
        <v>48</v>
      </c>
      <c r="O800" s="12">
        <v>102135</v>
      </c>
      <c r="P800" s="4" t="s">
        <v>48</v>
      </c>
      <c r="Q800" s="4" t="s">
        <v>681</v>
      </c>
      <c r="R800" s="4" t="s">
        <v>54</v>
      </c>
      <c r="X800" s="4" t="s">
        <v>50</v>
      </c>
      <c r="Z800" s="4" t="s">
        <v>50</v>
      </c>
      <c r="AA800" s="4" t="s">
        <v>2419</v>
      </c>
      <c r="AD800" s="4" t="s">
        <v>676</v>
      </c>
      <c r="AG800" s="5"/>
      <c r="AH800" s="4" t="s">
        <v>2408</v>
      </c>
      <c r="AJ800" s="4" t="s">
        <v>38</v>
      </c>
      <c r="AK800" s="117">
        <f>IF(N800="NTD",1,VLOOKUP(X800,'8.匯率'!O:Q,2,FALSE))</f>
        <v>1</v>
      </c>
      <c r="AL800" s="204">
        <f t="shared" si="12"/>
        <v>102135</v>
      </c>
      <c r="AM800" s="117" t="str">
        <f>VLOOKUP(AJ800,'關係企業(人)'!A:C,3,FALSE)</f>
        <v>緯創資通股份有限公司</v>
      </c>
    </row>
    <row r="801" spans="1:39">
      <c r="A801" s="4" t="s">
        <v>47</v>
      </c>
      <c r="B801" s="4" t="s">
        <v>2289</v>
      </c>
      <c r="C801" s="4" t="s">
        <v>2403</v>
      </c>
      <c r="D801" s="4" t="s">
        <v>2417</v>
      </c>
      <c r="E801" s="5">
        <v>45744</v>
      </c>
      <c r="F801" s="5">
        <v>45772</v>
      </c>
      <c r="G801" s="4" t="s">
        <v>1706</v>
      </c>
      <c r="H801" s="4" t="s">
        <v>679</v>
      </c>
      <c r="I801" s="4" t="s">
        <v>2410</v>
      </c>
      <c r="J801" s="4" t="s">
        <v>1707</v>
      </c>
      <c r="K801" s="4" t="s">
        <v>2411</v>
      </c>
      <c r="L801" s="4" t="s">
        <v>2412</v>
      </c>
      <c r="M801" s="12">
        <v>110000</v>
      </c>
      <c r="N801" s="4" t="s">
        <v>48</v>
      </c>
      <c r="O801" s="12">
        <v>110000</v>
      </c>
      <c r="P801" s="4" t="s">
        <v>48</v>
      </c>
      <c r="Q801" s="4" t="s">
        <v>681</v>
      </c>
      <c r="R801" s="4" t="s">
        <v>54</v>
      </c>
      <c r="X801" s="4" t="s">
        <v>50</v>
      </c>
      <c r="Z801" s="4" t="s">
        <v>50</v>
      </c>
      <c r="AA801" s="4" t="s">
        <v>2419</v>
      </c>
      <c r="AD801" s="4" t="s">
        <v>676</v>
      </c>
      <c r="AG801" s="5"/>
      <c r="AH801" s="4" t="s">
        <v>2408</v>
      </c>
      <c r="AJ801" s="4" t="s">
        <v>38</v>
      </c>
      <c r="AK801" s="117">
        <f>IF(N801="NTD",1,VLOOKUP(X801,'8.匯率'!O:Q,2,FALSE))</f>
        <v>1</v>
      </c>
      <c r="AL801" s="204">
        <f t="shared" si="12"/>
        <v>110000</v>
      </c>
      <c r="AM801" s="117" t="str">
        <f>VLOOKUP(AJ801,'關係企業(人)'!A:C,3,FALSE)</f>
        <v>緯創資通股份有限公司</v>
      </c>
    </row>
    <row r="802" spans="1:39">
      <c r="A802" s="4" t="s">
        <v>47</v>
      </c>
      <c r="B802" s="4" t="s">
        <v>2290</v>
      </c>
      <c r="C802" s="4" t="s">
        <v>2403</v>
      </c>
      <c r="D802" s="4" t="s">
        <v>2417</v>
      </c>
      <c r="E802" s="5">
        <v>45744</v>
      </c>
      <c r="F802" s="5">
        <v>45772</v>
      </c>
      <c r="G802" s="4" t="s">
        <v>1708</v>
      </c>
      <c r="H802" s="4" t="s">
        <v>679</v>
      </c>
      <c r="I802" s="4" t="s">
        <v>2410</v>
      </c>
      <c r="J802" s="4" t="s">
        <v>1709</v>
      </c>
      <c r="K802" s="4" t="s">
        <v>2411</v>
      </c>
      <c r="L802" s="4" t="s">
        <v>2412</v>
      </c>
      <c r="M802" s="12">
        <v>110000</v>
      </c>
      <c r="N802" s="4" t="s">
        <v>48</v>
      </c>
      <c r="O802" s="12">
        <v>110000</v>
      </c>
      <c r="P802" s="4" t="s">
        <v>48</v>
      </c>
      <c r="Q802" s="4" t="s">
        <v>681</v>
      </c>
      <c r="R802" s="4" t="s">
        <v>54</v>
      </c>
      <c r="X802" s="4" t="s">
        <v>50</v>
      </c>
      <c r="Z802" s="4" t="s">
        <v>50</v>
      </c>
      <c r="AA802" s="4" t="s">
        <v>2419</v>
      </c>
      <c r="AD802" s="4" t="s">
        <v>676</v>
      </c>
      <c r="AG802" s="5"/>
      <c r="AH802" s="4" t="s">
        <v>2408</v>
      </c>
      <c r="AJ802" s="4" t="s">
        <v>38</v>
      </c>
      <c r="AK802" s="117">
        <f>IF(N802="NTD",1,VLOOKUP(X802,'8.匯率'!O:Q,2,FALSE))</f>
        <v>1</v>
      </c>
      <c r="AL802" s="204">
        <f t="shared" si="12"/>
        <v>110000</v>
      </c>
      <c r="AM802" s="117" t="str">
        <f>VLOOKUP(AJ802,'關係企業(人)'!A:C,3,FALSE)</f>
        <v>緯創資通股份有限公司</v>
      </c>
    </row>
    <row r="803" spans="1:39">
      <c r="A803" s="4" t="s">
        <v>47</v>
      </c>
      <c r="B803" s="4" t="s">
        <v>2291</v>
      </c>
      <c r="C803" s="4" t="s">
        <v>2403</v>
      </c>
      <c r="D803" s="4" t="s">
        <v>2417</v>
      </c>
      <c r="E803" s="5">
        <v>45744</v>
      </c>
      <c r="F803" s="5">
        <v>45772</v>
      </c>
      <c r="G803" s="4" t="s">
        <v>1710</v>
      </c>
      <c r="H803" s="4" t="s">
        <v>679</v>
      </c>
      <c r="I803" s="4" t="s">
        <v>2410</v>
      </c>
      <c r="J803" s="4" t="s">
        <v>1711</v>
      </c>
      <c r="K803" s="4" t="s">
        <v>2411</v>
      </c>
      <c r="L803" s="4" t="s">
        <v>2412</v>
      </c>
      <c r="M803" s="12">
        <v>116651</v>
      </c>
      <c r="N803" s="4" t="s">
        <v>48</v>
      </c>
      <c r="O803" s="12">
        <v>116651</v>
      </c>
      <c r="P803" s="4" t="s">
        <v>48</v>
      </c>
      <c r="Q803" s="4" t="s">
        <v>681</v>
      </c>
      <c r="R803" s="4" t="s">
        <v>54</v>
      </c>
      <c r="X803" s="4" t="s">
        <v>50</v>
      </c>
      <c r="Z803" s="4" t="s">
        <v>50</v>
      </c>
      <c r="AA803" s="4" t="s">
        <v>2419</v>
      </c>
      <c r="AD803" s="4" t="s">
        <v>676</v>
      </c>
      <c r="AG803" s="5"/>
      <c r="AH803" s="4" t="s">
        <v>2408</v>
      </c>
      <c r="AJ803" s="4" t="s">
        <v>38</v>
      </c>
      <c r="AK803" s="117">
        <f>IF(N803="NTD",1,VLOOKUP(X803,'8.匯率'!O:Q,2,FALSE))</f>
        <v>1</v>
      </c>
      <c r="AL803" s="204">
        <f t="shared" si="12"/>
        <v>116651</v>
      </c>
      <c r="AM803" s="117" t="str">
        <f>VLOOKUP(AJ803,'關係企業(人)'!A:C,3,FALSE)</f>
        <v>緯創資通股份有限公司</v>
      </c>
    </row>
    <row r="804" spans="1:39">
      <c r="A804" s="4" t="s">
        <v>47</v>
      </c>
      <c r="B804" s="4" t="s">
        <v>2292</v>
      </c>
      <c r="C804" s="4" t="s">
        <v>2403</v>
      </c>
      <c r="D804" s="4" t="s">
        <v>2417</v>
      </c>
      <c r="E804" s="5">
        <v>45744</v>
      </c>
      <c r="F804" s="5">
        <v>45772</v>
      </c>
      <c r="G804" s="4" t="s">
        <v>1712</v>
      </c>
      <c r="H804" s="4" t="s">
        <v>679</v>
      </c>
      <c r="I804" s="4" t="s">
        <v>2410</v>
      </c>
      <c r="J804" s="4" t="s">
        <v>1713</v>
      </c>
      <c r="K804" s="4" t="s">
        <v>2411</v>
      </c>
      <c r="L804" s="4" t="s">
        <v>2412</v>
      </c>
      <c r="M804" s="12">
        <v>90000</v>
      </c>
      <c r="N804" s="4" t="s">
        <v>48</v>
      </c>
      <c r="O804" s="12">
        <v>90000</v>
      </c>
      <c r="P804" s="4" t="s">
        <v>48</v>
      </c>
      <c r="Q804" s="4" t="s">
        <v>681</v>
      </c>
      <c r="R804" s="4" t="s">
        <v>54</v>
      </c>
      <c r="X804" s="4" t="s">
        <v>50</v>
      </c>
      <c r="Z804" s="4" t="s">
        <v>50</v>
      </c>
      <c r="AA804" s="4" t="s">
        <v>2419</v>
      </c>
      <c r="AD804" s="4" t="s">
        <v>676</v>
      </c>
      <c r="AG804" s="5"/>
      <c r="AH804" s="4" t="s">
        <v>2408</v>
      </c>
      <c r="AJ804" s="4" t="s">
        <v>38</v>
      </c>
      <c r="AK804" s="117">
        <f>IF(N804="NTD",1,VLOOKUP(X804,'8.匯率'!O:Q,2,FALSE))</f>
        <v>1</v>
      </c>
      <c r="AL804" s="204">
        <f t="shared" si="12"/>
        <v>90000</v>
      </c>
      <c r="AM804" s="117" t="str">
        <f>VLOOKUP(AJ804,'關係企業(人)'!A:C,3,FALSE)</f>
        <v>緯創資通股份有限公司</v>
      </c>
    </row>
    <row r="805" spans="1:39">
      <c r="A805" s="4" t="s">
        <v>47</v>
      </c>
      <c r="B805" s="4" t="s">
        <v>2293</v>
      </c>
      <c r="C805" s="4" t="s">
        <v>2403</v>
      </c>
      <c r="D805" s="4" t="s">
        <v>2417</v>
      </c>
      <c r="E805" s="5">
        <v>45744</v>
      </c>
      <c r="F805" s="5">
        <v>45772</v>
      </c>
      <c r="G805" s="4" t="s">
        <v>1714</v>
      </c>
      <c r="H805" s="4" t="s">
        <v>679</v>
      </c>
      <c r="I805" s="4" t="s">
        <v>2410</v>
      </c>
      <c r="J805" s="4" t="s">
        <v>1715</v>
      </c>
      <c r="K805" s="4" t="s">
        <v>2411</v>
      </c>
      <c r="L805" s="4" t="s">
        <v>2412</v>
      </c>
      <c r="M805" s="12">
        <v>128961</v>
      </c>
      <c r="N805" s="4" t="s">
        <v>48</v>
      </c>
      <c r="O805" s="12">
        <v>128961</v>
      </c>
      <c r="P805" s="4" t="s">
        <v>48</v>
      </c>
      <c r="Q805" s="4" t="s">
        <v>681</v>
      </c>
      <c r="R805" s="4" t="s">
        <v>54</v>
      </c>
      <c r="X805" s="4" t="s">
        <v>50</v>
      </c>
      <c r="Z805" s="4" t="s">
        <v>50</v>
      </c>
      <c r="AA805" s="4" t="s">
        <v>2419</v>
      </c>
      <c r="AD805" s="4" t="s">
        <v>676</v>
      </c>
      <c r="AG805" s="5"/>
      <c r="AH805" s="4" t="s">
        <v>2408</v>
      </c>
      <c r="AJ805" s="4" t="s">
        <v>38</v>
      </c>
      <c r="AK805" s="117">
        <f>IF(N805="NTD",1,VLOOKUP(X805,'8.匯率'!O:Q,2,FALSE))</f>
        <v>1</v>
      </c>
      <c r="AL805" s="204">
        <f t="shared" si="12"/>
        <v>128961</v>
      </c>
      <c r="AM805" s="117" t="str">
        <f>VLOOKUP(AJ805,'關係企業(人)'!A:C,3,FALSE)</f>
        <v>緯創資通股份有限公司</v>
      </c>
    </row>
    <row r="806" spans="1:39">
      <c r="A806" s="4" t="s">
        <v>47</v>
      </c>
      <c r="B806" s="4" t="s">
        <v>2294</v>
      </c>
      <c r="C806" s="4" t="s">
        <v>2403</v>
      </c>
      <c r="D806" s="4" t="s">
        <v>2417</v>
      </c>
      <c r="E806" s="5">
        <v>45744</v>
      </c>
      <c r="F806" s="5">
        <v>45772</v>
      </c>
      <c r="G806" s="4" t="s">
        <v>1716</v>
      </c>
      <c r="H806" s="4" t="s">
        <v>679</v>
      </c>
      <c r="I806" s="4" t="s">
        <v>2410</v>
      </c>
      <c r="J806" s="4" t="s">
        <v>1717</v>
      </c>
      <c r="K806" s="4" t="s">
        <v>2411</v>
      </c>
      <c r="L806" s="4" t="s">
        <v>2412</v>
      </c>
      <c r="M806" s="12">
        <v>154086</v>
      </c>
      <c r="N806" s="4" t="s">
        <v>48</v>
      </c>
      <c r="O806" s="12">
        <v>154086</v>
      </c>
      <c r="P806" s="4" t="s">
        <v>48</v>
      </c>
      <c r="Q806" s="4" t="s">
        <v>681</v>
      </c>
      <c r="R806" s="4" t="s">
        <v>54</v>
      </c>
      <c r="X806" s="4" t="s">
        <v>50</v>
      </c>
      <c r="Z806" s="4" t="s">
        <v>50</v>
      </c>
      <c r="AA806" s="4" t="s">
        <v>2419</v>
      </c>
      <c r="AD806" s="4" t="s">
        <v>676</v>
      </c>
      <c r="AG806" s="5"/>
      <c r="AH806" s="4" t="s">
        <v>2408</v>
      </c>
      <c r="AJ806" s="4" t="s">
        <v>38</v>
      </c>
      <c r="AK806" s="117">
        <f>IF(N806="NTD",1,VLOOKUP(X806,'8.匯率'!O:Q,2,FALSE))</f>
        <v>1</v>
      </c>
      <c r="AL806" s="204">
        <f t="shared" si="12"/>
        <v>154086</v>
      </c>
      <c r="AM806" s="117" t="str">
        <f>VLOOKUP(AJ806,'關係企業(人)'!A:C,3,FALSE)</f>
        <v>緯創資通股份有限公司</v>
      </c>
    </row>
    <row r="807" spans="1:39">
      <c r="A807" s="4" t="s">
        <v>47</v>
      </c>
      <c r="B807" s="4" t="s">
        <v>2295</v>
      </c>
      <c r="C807" s="4" t="s">
        <v>2403</v>
      </c>
      <c r="D807" s="4" t="s">
        <v>2417</v>
      </c>
      <c r="E807" s="5">
        <v>45744</v>
      </c>
      <c r="F807" s="5">
        <v>45772</v>
      </c>
      <c r="G807" s="4" t="s">
        <v>1718</v>
      </c>
      <c r="H807" s="4" t="s">
        <v>679</v>
      </c>
      <c r="I807" s="4" t="s">
        <v>2410</v>
      </c>
      <c r="J807" s="4" t="s">
        <v>1719</v>
      </c>
      <c r="K807" s="4" t="s">
        <v>2411</v>
      </c>
      <c r="L807" s="4" t="s">
        <v>2412</v>
      </c>
      <c r="M807" s="12">
        <v>94281</v>
      </c>
      <c r="N807" s="4" t="s">
        <v>48</v>
      </c>
      <c r="O807" s="12">
        <v>94281</v>
      </c>
      <c r="P807" s="4" t="s">
        <v>48</v>
      </c>
      <c r="Q807" s="4" t="s">
        <v>681</v>
      </c>
      <c r="R807" s="4" t="s">
        <v>54</v>
      </c>
      <c r="X807" s="4" t="s">
        <v>50</v>
      </c>
      <c r="Z807" s="4" t="s">
        <v>50</v>
      </c>
      <c r="AA807" s="4" t="s">
        <v>2419</v>
      </c>
      <c r="AD807" s="4" t="s">
        <v>676</v>
      </c>
      <c r="AG807" s="5"/>
      <c r="AH807" s="4" t="s">
        <v>2408</v>
      </c>
      <c r="AJ807" s="4" t="s">
        <v>38</v>
      </c>
      <c r="AK807" s="117">
        <f>IF(N807="NTD",1,VLOOKUP(X807,'8.匯率'!O:Q,2,FALSE))</f>
        <v>1</v>
      </c>
      <c r="AL807" s="204">
        <f t="shared" si="12"/>
        <v>94281</v>
      </c>
      <c r="AM807" s="117" t="str">
        <f>VLOOKUP(AJ807,'關係企業(人)'!A:C,3,FALSE)</f>
        <v>緯創資通股份有限公司</v>
      </c>
    </row>
    <row r="808" spans="1:39">
      <c r="A808" s="4" t="s">
        <v>47</v>
      </c>
      <c r="B808" s="4" t="s">
        <v>2296</v>
      </c>
      <c r="C808" s="4" t="s">
        <v>2403</v>
      </c>
      <c r="D808" s="4" t="s">
        <v>2417</v>
      </c>
      <c r="E808" s="5">
        <v>45744</v>
      </c>
      <c r="F808" s="5">
        <v>45772</v>
      </c>
      <c r="G808" s="4" t="s">
        <v>1720</v>
      </c>
      <c r="H808" s="4" t="s">
        <v>679</v>
      </c>
      <c r="I808" s="4" t="s">
        <v>2410</v>
      </c>
      <c r="J808" s="4" t="s">
        <v>1721</v>
      </c>
      <c r="K808" s="4" t="s">
        <v>2411</v>
      </c>
      <c r="L808" s="4" t="s">
        <v>2412</v>
      </c>
      <c r="M808" s="12">
        <v>101858</v>
      </c>
      <c r="N808" s="4" t="s">
        <v>48</v>
      </c>
      <c r="O808" s="12">
        <v>101858</v>
      </c>
      <c r="P808" s="4" t="s">
        <v>48</v>
      </c>
      <c r="Q808" s="4" t="s">
        <v>681</v>
      </c>
      <c r="R808" s="4" t="s">
        <v>54</v>
      </c>
      <c r="X808" s="4" t="s">
        <v>50</v>
      </c>
      <c r="Z808" s="4" t="s">
        <v>50</v>
      </c>
      <c r="AA808" s="4" t="s">
        <v>2419</v>
      </c>
      <c r="AD808" s="4" t="s">
        <v>676</v>
      </c>
      <c r="AG808" s="5"/>
      <c r="AH808" s="4" t="s">
        <v>2408</v>
      </c>
      <c r="AJ808" s="4" t="s">
        <v>38</v>
      </c>
      <c r="AK808" s="117">
        <f>IF(N808="NTD",1,VLOOKUP(X808,'8.匯率'!O:Q,2,FALSE))</f>
        <v>1</v>
      </c>
      <c r="AL808" s="204">
        <f t="shared" si="12"/>
        <v>101858</v>
      </c>
      <c r="AM808" s="117" t="str">
        <f>VLOOKUP(AJ808,'關係企業(人)'!A:C,3,FALSE)</f>
        <v>緯創資通股份有限公司</v>
      </c>
    </row>
    <row r="809" spans="1:39">
      <c r="A809" s="4" t="s">
        <v>47</v>
      </c>
      <c r="B809" s="4" t="s">
        <v>2297</v>
      </c>
      <c r="C809" s="4" t="s">
        <v>2403</v>
      </c>
      <c r="D809" s="4" t="s">
        <v>2417</v>
      </c>
      <c r="E809" s="5">
        <v>45744</v>
      </c>
      <c r="F809" s="5">
        <v>45772</v>
      </c>
      <c r="G809" s="4" t="s">
        <v>1722</v>
      </c>
      <c r="H809" s="4" t="s">
        <v>679</v>
      </c>
      <c r="I809" s="4" t="s">
        <v>2410</v>
      </c>
      <c r="J809" s="4" t="s">
        <v>1723</v>
      </c>
      <c r="K809" s="4" t="s">
        <v>2411</v>
      </c>
      <c r="L809" s="4" t="s">
        <v>2412</v>
      </c>
      <c r="M809" s="12">
        <v>134702</v>
      </c>
      <c r="N809" s="4" t="s">
        <v>48</v>
      </c>
      <c r="O809" s="12">
        <v>134702</v>
      </c>
      <c r="P809" s="4" t="s">
        <v>48</v>
      </c>
      <c r="Q809" s="4" t="s">
        <v>681</v>
      </c>
      <c r="R809" s="4" t="s">
        <v>54</v>
      </c>
      <c r="X809" s="4" t="s">
        <v>50</v>
      </c>
      <c r="Z809" s="4" t="s">
        <v>50</v>
      </c>
      <c r="AA809" s="4" t="s">
        <v>2419</v>
      </c>
      <c r="AD809" s="4" t="s">
        <v>676</v>
      </c>
      <c r="AG809" s="5"/>
      <c r="AH809" s="4" t="s">
        <v>2408</v>
      </c>
      <c r="AJ809" s="4" t="s">
        <v>38</v>
      </c>
      <c r="AK809" s="117">
        <f>IF(N809="NTD",1,VLOOKUP(X809,'8.匯率'!O:Q,2,FALSE))</f>
        <v>1</v>
      </c>
      <c r="AL809" s="204">
        <f t="shared" si="12"/>
        <v>134702</v>
      </c>
      <c r="AM809" s="117" t="str">
        <f>VLOOKUP(AJ809,'關係企業(人)'!A:C,3,FALSE)</f>
        <v>緯創資通股份有限公司</v>
      </c>
    </row>
    <row r="810" spans="1:39">
      <c r="A810" s="4" t="s">
        <v>47</v>
      </c>
      <c r="B810" s="4" t="s">
        <v>2298</v>
      </c>
      <c r="C810" s="4" t="s">
        <v>2403</v>
      </c>
      <c r="D810" s="4" t="s">
        <v>2417</v>
      </c>
      <c r="E810" s="5">
        <v>45744</v>
      </c>
      <c r="F810" s="5">
        <v>45772</v>
      </c>
      <c r="G810" s="4" t="s">
        <v>1724</v>
      </c>
      <c r="H810" s="4" t="s">
        <v>679</v>
      </c>
      <c r="I810" s="4" t="s">
        <v>2410</v>
      </c>
      <c r="J810" s="4" t="s">
        <v>1725</v>
      </c>
      <c r="K810" s="4" t="s">
        <v>2411</v>
      </c>
      <c r="L810" s="4" t="s">
        <v>2412</v>
      </c>
      <c r="M810" s="12">
        <v>138000</v>
      </c>
      <c r="N810" s="4" t="s">
        <v>48</v>
      </c>
      <c r="O810" s="12">
        <v>138000</v>
      </c>
      <c r="P810" s="4" t="s">
        <v>48</v>
      </c>
      <c r="Q810" s="4" t="s">
        <v>681</v>
      </c>
      <c r="R810" s="4" t="s">
        <v>54</v>
      </c>
      <c r="X810" s="4" t="s">
        <v>50</v>
      </c>
      <c r="Z810" s="4" t="s">
        <v>50</v>
      </c>
      <c r="AA810" s="4" t="s">
        <v>2419</v>
      </c>
      <c r="AD810" s="4" t="s">
        <v>676</v>
      </c>
      <c r="AG810" s="5"/>
      <c r="AH810" s="4" t="s">
        <v>2408</v>
      </c>
      <c r="AJ810" s="4" t="s">
        <v>38</v>
      </c>
      <c r="AK810" s="117">
        <f>IF(N810="NTD",1,VLOOKUP(X810,'8.匯率'!O:Q,2,FALSE))</f>
        <v>1</v>
      </c>
      <c r="AL810" s="204">
        <f t="shared" si="12"/>
        <v>138000</v>
      </c>
      <c r="AM810" s="117" t="str">
        <f>VLOOKUP(AJ810,'關係企業(人)'!A:C,3,FALSE)</f>
        <v>緯創資通股份有限公司</v>
      </c>
    </row>
    <row r="811" spans="1:39">
      <c r="A811" s="4" t="s">
        <v>47</v>
      </c>
      <c r="B811" s="4" t="s">
        <v>2299</v>
      </c>
      <c r="C811" s="4" t="s">
        <v>2403</v>
      </c>
      <c r="D811" s="4" t="s">
        <v>2417</v>
      </c>
      <c r="E811" s="5">
        <v>45744</v>
      </c>
      <c r="F811" s="5">
        <v>45772</v>
      </c>
      <c r="G811" s="4" t="s">
        <v>1726</v>
      </c>
      <c r="H811" s="4" t="s">
        <v>679</v>
      </c>
      <c r="I811" s="4" t="s">
        <v>2410</v>
      </c>
      <c r="J811" s="4" t="s">
        <v>1727</v>
      </c>
      <c r="K811" s="4" t="s">
        <v>2411</v>
      </c>
      <c r="L811" s="4" t="s">
        <v>2412</v>
      </c>
      <c r="M811" s="12">
        <v>131417</v>
      </c>
      <c r="N811" s="4" t="s">
        <v>48</v>
      </c>
      <c r="O811" s="12">
        <v>131417</v>
      </c>
      <c r="P811" s="4" t="s">
        <v>48</v>
      </c>
      <c r="Q811" s="4" t="s">
        <v>681</v>
      </c>
      <c r="R811" s="4" t="s">
        <v>54</v>
      </c>
      <c r="X811" s="4" t="s">
        <v>50</v>
      </c>
      <c r="Z811" s="4" t="s">
        <v>50</v>
      </c>
      <c r="AA811" s="4" t="s">
        <v>2419</v>
      </c>
      <c r="AD811" s="4" t="s">
        <v>676</v>
      </c>
      <c r="AG811" s="5"/>
      <c r="AH811" s="4" t="s">
        <v>2408</v>
      </c>
      <c r="AJ811" s="4" t="s">
        <v>38</v>
      </c>
      <c r="AK811" s="117">
        <f>IF(N811="NTD",1,VLOOKUP(X811,'8.匯率'!O:Q,2,FALSE))</f>
        <v>1</v>
      </c>
      <c r="AL811" s="204">
        <f t="shared" si="12"/>
        <v>131417</v>
      </c>
      <c r="AM811" s="117" t="str">
        <f>VLOOKUP(AJ811,'關係企業(人)'!A:C,3,FALSE)</f>
        <v>緯創資通股份有限公司</v>
      </c>
    </row>
    <row r="812" spans="1:39">
      <c r="A812" s="4" t="s">
        <v>47</v>
      </c>
      <c r="B812" s="4" t="s">
        <v>2300</v>
      </c>
      <c r="C812" s="4" t="s">
        <v>2403</v>
      </c>
      <c r="D812" s="4" t="s">
        <v>2417</v>
      </c>
      <c r="E812" s="5">
        <v>45744</v>
      </c>
      <c r="F812" s="5">
        <v>45772</v>
      </c>
      <c r="G812" s="4" t="s">
        <v>1728</v>
      </c>
      <c r="H812" s="4" t="s">
        <v>679</v>
      </c>
      <c r="I812" s="4" t="s">
        <v>2410</v>
      </c>
      <c r="J812" s="4" t="s">
        <v>1729</v>
      </c>
      <c r="K812" s="4" t="s">
        <v>2411</v>
      </c>
      <c r="L812" s="4" t="s">
        <v>2412</v>
      </c>
      <c r="M812" s="12">
        <v>3420</v>
      </c>
      <c r="N812" s="4" t="s">
        <v>48</v>
      </c>
      <c r="O812" s="12">
        <v>3420</v>
      </c>
      <c r="P812" s="4" t="s">
        <v>48</v>
      </c>
      <c r="Q812" s="4" t="s">
        <v>681</v>
      </c>
      <c r="R812" s="4" t="s">
        <v>54</v>
      </c>
      <c r="X812" s="4" t="s">
        <v>50</v>
      </c>
      <c r="Z812" s="4" t="s">
        <v>50</v>
      </c>
      <c r="AA812" s="4" t="s">
        <v>2419</v>
      </c>
      <c r="AD812" s="4" t="s">
        <v>676</v>
      </c>
      <c r="AG812" s="5"/>
      <c r="AH812" s="4" t="s">
        <v>2408</v>
      </c>
      <c r="AJ812" s="4" t="s">
        <v>38</v>
      </c>
      <c r="AK812" s="117">
        <f>IF(N812="NTD",1,VLOOKUP(X812,'8.匯率'!O:Q,2,FALSE))</f>
        <v>1</v>
      </c>
      <c r="AL812" s="204">
        <f t="shared" si="12"/>
        <v>3420</v>
      </c>
      <c r="AM812" s="117" t="str">
        <f>VLOOKUP(AJ812,'關係企業(人)'!A:C,3,FALSE)</f>
        <v>緯創資通股份有限公司</v>
      </c>
    </row>
    <row r="813" spans="1:39">
      <c r="A813" s="4" t="s">
        <v>47</v>
      </c>
      <c r="B813" s="4" t="s">
        <v>2301</v>
      </c>
      <c r="C813" s="4" t="s">
        <v>2403</v>
      </c>
      <c r="D813" s="4" t="s">
        <v>2417</v>
      </c>
      <c r="E813" s="5">
        <v>45744</v>
      </c>
      <c r="F813" s="5">
        <v>45772</v>
      </c>
      <c r="G813" s="4" t="s">
        <v>1732</v>
      </c>
      <c r="H813" s="4" t="s">
        <v>679</v>
      </c>
      <c r="I813" s="4" t="s">
        <v>2410</v>
      </c>
      <c r="J813" s="4" t="s">
        <v>1733</v>
      </c>
      <c r="K813" s="4" t="s">
        <v>2411</v>
      </c>
      <c r="L813" s="4" t="s">
        <v>2412</v>
      </c>
      <c r="M813" s="12">
        <v>42849</v>
      </c>
      <c r="N813" s="4" t="s">
        <v>48</v>
      </c>
      <c r="O813" s="12">
        <v>42849</v>
      </c>
      <c r="P813" s="4" t="s">
        <v>48</v>
      </c>
      <c r="Q813" s="4" t="s">
        <v>681</v>
      </c>
      <c r="R813" s="4" t="s">
        <v>54</v>
      </c>
      <c r="X813" s="4" t="s">
        <v>50</v>
      </c>
      <c r="Z813" s="4" t="s">
        <v>50</v>
      </c>
      <c r="AA813" s="4" t="s">
        <v>2419</v>
      </c>
      <c r="AD813" s="4" t="s">
        <v>676</v>
      </c>
      <c r="AG813" s="5"/>
      <c r="AH813" s="4" t="s">
        <v>2408</v>
      </c>
      <c r="AJ813" s="4" t="s">
        <v>38</v>
      </c>
      <c r="AK813" s="117">
        <f>IF(N813="NTD",1,VLOOKUP(X813,'8.匯率'!O:Q,2,FALSE))</f>
        <v>1</v>
      </c>
      <c r="AL813" s="204">
        <f t="shared" si="12"/>
        <v>42849</v>
      </c>
      <c r="AM813" s="117" t="str">
        <f>VLOOKUP(AJ813,'關係企業(人)'!A:C,3,FALSE)</f>
        <v>緯創資通股份有限公司</v>
      </c>
    </row>
    <row r="814" spans="1:39">
      <c r="A814" s="4" t="s">
        <v>47</v>
      </c>
      <c r="B814" s="4" t="s">
        <v>2302</v>
      </c>
      <c r="C814" s="4" t="s">
        <v>2403</v>
      </c>
      <c r="D814" s="4" t="s">
        <v>2417</v>
      </c>
      <c r="E814" s="5">
        <v>45744</v>
      </c>
      <c r="F814" s="5">
        <v>45772</v>
      </c>
      <c r="G814" s="4" t="s">
        <v>1888</v>
      </c>
      <c r="H814" s="4" t="s">
        <v>679</v>
      </c>
      <c r="I814" s="4" t="s">
        <v>2410</v>
      </c>
      <c r="J814" s="4" t="s">
        <v>1889</v>
      </c>
      <c r="K814" s="4" t="s">
        <v>2411</v>
      </c>
      <c r="L814" s="4" t="s">
        <v>2412</v>
      </c>
      <c r="M814" s="12">
        <v>81189</v>
      </c>
      <c r="N814" s="4" t="s">
        <v>48</v>
      </c>
      <c r="O814" s="12">
        <v>81189</v>
      </c>
      <c r="P814" s="4" t="s">
        <v>48</v>
      </c>
      <c r="Q814" s="4" t="s">
        <v>680</v>
      </c>
      <c r="R814" s="4" t="s">
        <v>698</v>
      </c>
      <c r="X814" s="4" t="s">
        <v>50</v>
      </c>
      <c r="Z814" s="4" t="s">
        <v>50</v>
      </c>
      <c r="AA814" s="4" t="s">
        <v>2419</v>
      </c>
      <c r="AD814" s="4" t="s">
        <v>676</v>
      </c>
      <c r="AG814" s="5"/>
      <c r="AH814" s="4" t="s">
        <v>2408</v>
      </c>
      <c r="AJ814" s="4" t="s">
        <v>38</v>
      </c>
      <c r="AK814" s="117">
        <f>IF(N814="NTD",1,VLOOKUP(X814,'8.匯率'!O:Q,2,FALSE))</f>
        <v>1</v>
      </c>
      <c r="AL814" s="204">
        <f t="shared" si="12"/>
        <v>81189</v>
      </c>
      <c r="AM814" s="117" t="str">
        <f>VLOOKUP(AJ814,'關係企業(人)'!A:C,3,FALSE)</f>
        <v>緯創資通股份有限公司</v>
      </c>
    </row>
    <row r="815" spans="1:39">
      <c r="A815" s="4" t="s">
        <v>47</v>
      </c>
      <c r="B815" s="4" t="s">
        <v>2219</v>
      </c>
      <c r="C815" s="4" t="s">
        <v>2403</v>
      </c>
      <c r="D815" s="4" t="s">
        <v>2417</v>
      </c>
      <c r="E815" s="5">
        <v>45775</v>
      </c>
      <c r="F815" s="5">
        <v>45775</v>
      </c>
      <c r="G815" s="4" t="s">
        <v>2535</v>
      </c>
      <c r="H815" s="4" t="s">
        <v>679</v>
      </c>
      <c r="I815" s="4" t="s">
        <v>2410</v>
      </c>
      <c r="J815" s="4" t="s">
        <v>2220</v>
      </c>
      <c r="K815" s="4" t="s">
        <v>2406</v>
      </c>
      <c r="L815" s="4" t="s">
        <v>2407</v>
      </c>
      <c r="M815" s="12">
        <v>-155000</v>
      </c>
      <c r="N815" s="4" t="s">
        <v>48</v>
      </c>
      <c r="O815" s="12">
        <v>-155000</v>
      </c>
      <c r="P815" s="4" t="s">
        <v>48</v>
      </c>
      <c r="Q815" s="4" t="s">
        <v>680</v>
      </c>
      <c r="R815" s="4" t="s">
        <v>698</v>
      </c>
      <c r="X815" s="4" t="s">
        <v>50</v>
      </c>
      <c r="Z815" s="4" t="s">
        <v>50</v>
      </c>
      <c r="AA815" s="4" t="s">
        <v>2419</v>
      </c>
      <c r="AD815" s="4" t="s">
        <v>676</v>
      </c>
      <c r="AG815" s="5"/>
      <c r="AH815" s="4" t="s">
        <v>2408</v>
      </c>
      <c r="AJ815" s="4" t="s">
        <v>38</v>
      </c>
      <c r="AK815" s="117">
        <f>IF(N815="NTD",1,VLOOKUP(X815,'8.匯率'!O:Q,2,FALSE))</f>
        <v>1</v>
      </c>
      <c r="AL815" s="204">
        <f t="shared" si="12"/>
        <v>-155000</v>
      </c>
      <c r="AM815" s="117" t="str">
        <f>VLOOKUP(AJ815,'關係企業(人)'!A:C,3,FALSE)</f>
        <v>緯創資通股份有限公司</v>
      </c>
    </row>
    <row r="816" spans="1:39">
      <c r="A816" s="4" t="s">
        <v>47</v>
      </c>
      <c r="B816" s="4" t="s">
        <v>2221</v>
      </c>
      <c r="C816" s="4" t="s">
        <v>2403</v>
      </c>
      <c r="D816" s="4" t="s">
        <v>2417</v>
      </c>
      <c r="E816" s="5">
        <v>45775</v>
      </c>
      <c r="F816" s="5">
        <v>45775</v>
      </c>
      <c r="G816" s="4" t="s">
        <v>2536</v>
      </c>
      <c r="H816" s="4" t="s">
        <v>679</v>
      </c>
      <c r="I816" s="4" t="s">
        <v>2410</v>
      </c>
      <c r="J816" s="4" t="s">
        <v>2222</v>
      </c>
      <c r="K816" s="4" t="s">
        <v>2406</v>
      </c>
      <c r="L816" s="4" t="s">
        <v>2407</v>
      </c>
      <c r="M816" s="12">
        <v>-155000</v>
      </c>
      <c r="N816" s="4" t="s">
        <v>48</v>
      </c>
      <c r="O816" s="12">
        <v>-155000</v>
      </c>
      <c r="P816" s="4" t="s">
        <v>48</v>
      </c>
      <c r="Q816" s="4" t="s">
        <v>680</v>
      </c>
      <c r="R816" s="4" t="s">
        <v>698</v>
      </c>
      <c r="X816" s="4" t="s">
        <v>50</v>
      </c>
      <c r="Z816" s="4" t="s">
        <v>50</v>
      </c>
      <c r="AA816" s="4" t="s">
        <v>2419</v>
      </c>
      <c r="AD816" s="4" t="s">
        <v>676</v>
      </c>
      <c r="AG816" s="5"/>
      <c r="AH816" s="4" t="s">
        <v>2408</v>
      </c>
      <c r="AJ816" s="4" t="s">
        <v>38</v>
      </c>
      <c r="AK816" s="117">
        <f>IF(N816="NTD",1,VLOOKUP(X816,'8.匯率'!O:Q,2,FALSE))</f>
        <v>1</v>
      </c>
      <c r="AL816" s="204">
        <f t="shared" si="12"/>
        <v>-155000</v>
      </c>
      <c r="AM816" s="117" t="str">
        <f>VLOOKUP(AJ816,'關係企業(人)'!A:C,3,FALSE)</f>
        <v>緯創資通股份有限公司</v>
      </c>
    </row>
    <row r="817" spans="1:39">
      <c r="A817" s="4" t="s">
        <v>47</v>
      </c>
      <c r="B817" s="4" t="s">
        <v>2223</v>
      </c>
      <c r="C817" s="4" t="s">
        <v>2403</v>
      </c>
      <c r="D817" s="4" t="s">
        <v>2417</v>
      </c>
      <c r="E817" s="5">
        <v>45775</v>
      </c>
      <c r="F817" s="5">
        <v>45775</v>
      </c>
      <c r="G817" s="4" t="s">
        <v>2537</v>
      </c>
      <c r="H817" s="4" t="s">
        <v>679</v>
      </c>
      <c r="I817" s="4" t="s">
        <v>2410</v>
      </c>
      <c r="J817" s="4" t="s">
        <v>2224</v>
      </c>
      <c r="K817" s="4" t="s">
        <v>2406</v>
      </c>
      <c r="L817" s="4" t="s">
        <v>2407</v>
      </c>
      <c r="M817" s="12">
        <v>-138000</v>
      </c>
      <c r="N817" s="4" t="s">
        <v>48</v>
      </c>
      <c r="O817" s="12">
        <v>-138000</v>
      </c>
      <c r="P817" s="4" t="s">
        <v>48</v>
      </c>
      <c r="Q817" s="4" t="s">
        <v>680</v>
      </c>
      <c r="R817" s="4" t="s">
        <v>698</v>
      </c>
      <c r="X817" s="4" t="s">
        <v>50</v>
      </c>
      <c r="Z817" s="4" t="s">
        <v>50</v>
      </c>
      <c r="AA817" s="4" t="s">
        <v>2419</v>
      </c>
      <c r="AD817" s="4" t="s">
        <v>676</v>
      </c>
      <c r="AG817" s="5"/>
      <c r="AH817" s="4" t="s">
        <v>2408</v>
      </c>
      <c r="AJ817" s="4" t="s">
        <v>38</v>
      </c>
      <c r="AK817" s="117">
        <f>IF(N817="NTD",1,VLOOKUP(X817,'8.匯率'!O:Q,2,FALSE))</f>
        <v>1</v>
      </c>
      <c r="AL817" s="204">
        <f t="shared" si="12"/>
        <v>-138000</v>
      </c>
      <c r="AM817" s="117" t="str">
        <f>VLOOKUP(AJ817,'關係企業(人)'!A:C,3,FALSE)</f>
        <v>緯創資通股份有限公司</v>
      </c>
    </row>
    <row r="818" spans="1:39">
      <c r="A818" s="4" t="s">
        <v>47</v>
      </c>
      <c r="B818" s="4" t="s">
        <v>2225</v>
      </c>
      <c r="C818" s="4" t="s">
        <v>2403</v>
      </c>
      <c r="D818" s="4" t="s">
        <v>2417</v>
      </c>
      <c r="E818" s="5">
        <v>45775</v>
      </c>
      <c r="F818" s="5">
        <v>45775</v>
      </c>
      <c r="G818" s="4" t="s">
        <v>2538</v>
      </c>
      <c r="H818" s="4" t="s">
        <v>679</v>
      </c>
      <c r="I818" s="4" t="s">
        <v>2410</v>
      </c>
      <c r="J818" s="4" t="s">
        <v>2226</v>
      </c>
      <c r="K818" s="4" t="s">
        <v>2406</v>
      </c>
      <c r="L818" s="4" t="s">
        <v>2407</v>
      </c>
      <c r="M818" s="12">
        <v>-164650</v>
      </c>
      <c r="N818" s="4" t="s">
        <v>48</v>
      </c>
      <c r="O818" s="12">
        <v>-164650</v>
      </c>
      <c r="P818" s="4" t="s">
        <v>48</v>
      </c>
      <c r="Q818" s="4" t="s">
        <v>680</v>
      </c>
      <c r="R818" s="4" t="s">
        <v>698</v>
      </c>
      <c r="X818" s="4" t="s">
        <v>50</v>
      </c>
      <c r="Z818" s="4" t="s">
        <v>50</v>
      </c>
      <c r="AA818" s="4" t="s">
        <v>2419</v>
      </c>
      <c r="AD818" s="4" t="s">
        <v>676</v>
      </c>
      <c r="AG818" s="5"/>
      <c r="AH818" s="4" t="s">
        <v>2408</v>
      </c>
      <c r="AJ818" s="4" t="s">
        <v>38</v>
      </c>
      <c r="AK818" s="117">
        <f>IF(N818="NTD",1,VLOOKUP(X818,'8.匯率'!O:Q,2,FALSE))</f>
        <v>1</v>
      </c>
      <c r="AL818" s="204">
        <f t="shared" si="12"/>
        <v>-164650</v>
      </c>
      <c r="AM818" s="117" t="str">
        <f>VLOOKUP(AJ818,'關係企業(人)'!A:C,3,FALSE)</f>
        <v>緯創資通股份有限公司</v>
      </c>
    </row>
    <row r="819" spans="1:39">
      <c r="A819" s="4" t="s">
        <v>47</v>
      </c>
      <c r="B819" s="4" t="s">
        <v>2227</v>
      </c>
      <c r="C819" s="4" t="s">
        <v>2403</v>
      </c>
      <c r="D819" s="4" t="s">
        <v>2417</v>
      </c>
      <c r="E819" s="5">
        <v>45775</v>
      </c>
      <c r="F819" s="5">
        <v>45775</v>
      </c>
      <c r="G819" s="4" t="s">
        <v>2539</v>
      </c>
      <c r="H819" s="4" t="s">
        <v>679</v>
      </c>
      <c r="I819" s="4" t="s">
        <v>2410</v>
      </c>
      <c r="J819" s="4" t="s">
        <v>2228</v>
      </c>
      <c r="K819" s="4" t="s">
        <v>2406</v>
      </c>
      <c r="L819" s="4" t="s">
        <v>2407</v>
      </c>
      <c r="M819" s="12">
        <v>-155000</v>
      </c>
      <c r="N819" s="4" t="s">
        <v>48</v>
      </c>
      <c r="O819" s="12">
        <v>-155000</v>
      </c>
      <c r="P819" s="4" t="s">
        <v>48</v>
      </c>
      <c r="Q819" s="4" t="s">
        <v>680</v>
      </c>
      <c r="R819" s="4" t="s">
        <v>698</v>
      </c>
      <c r="X819" s="4" t="s">
        <v>50</v>
      </c>
      <c r="Z819" s="4" t="s">
        <v>50</v>
      </c>
      <c r="AA819" s="4" t="s">
        <v>2419</v>
      </c>
      <c r="AD819" s="4" t="s">
        <v>676</v>
      </c>
      <c r="AG819" s="5"/>
      <c r="AH819" s="4" t="s">
        <v>2408</v>
      </c>
      <c r="AJ819" s="4" t="s">
        <v>38</v>
      </c>
      <c r="AK819" s="117">
        <f>IF(N819="NTD",1,VLOOKUP(X819,'8.匯率'!O:Q,2,FALSE))</f>
        <v>1</v>
      </c>
      <c r="AL819" s="204">
        <f t="shared" si="12"/>
        <v>-155000</v>
      </c>
      <c r="AM819" s="117" t="str">
        <f>VLOOKUP(AJ819,'關係企業(人)'!A:C,3,FALSE)</f>
        <v>緯創資通股份有限公司</v>
      </c>
    </row>
    <row r="820" spans="1:39">
      <c r="A820" s="4" t="s">
        <v>47</v>
      </c>
      <c r="B820" s="4" t="s">
        <v>2229</v>
      </c>
      <c r="C820" s="4" t="s">
        <v>2403</v>
      </c>
      <c r="D820" s="4" t="s">
        <v>2417</v>
      </c>
      <c r="E820" s="5">
        <v>45775</v>
      </c>
      <c r="F820" s="5">
        <v>45775</v>
      </c>
      <c r="G820" s="4" t="s">
        <v>2540</v>
      </c>
      <c r="H820" s="4" t="s">
        <v>679</v>
      </c>
      <c r="I820" s="4" t="s">
        <v>2410</v>
      </c>
      <c r="J820" s="4" t="s">
        <v>2230</v>
      </c>
      <c r="K820" s="4" t="s">
        <v>2406</v>
      </c>
      <c r="L820" s="4" t="s">
        <v>2407</v>
      </c>
      <c r="M820" s="12">
        <v>-160200</v>
      </c>
      <c r="N820" s="4" t="s">
        <v>48</v>
      </c>
      <c r="O820" s="12">
        <v>-160200</v>
      </c>
      <c r="P820" s="4" t="s">
        <v>48</v>
      </c>
      <c r="Q820" s="4" t="s">
        <v>680</v>
      </c>
      <c r="R820" s="4" t="s">
        <v>698</v>
      </c>
      <c r="X820" s="4" t="s">
        <v>50</v>
      </c>
      <c r="Z820" s="4" t="s">
        <v>50</v>
      </c>
      <c r="AA820" s="4" t="s">
        <v>2419</v>
      </c>
      <c r="AD820" s="4" t="s">
        <v>676</v>
      </c>
      <c r="AG820" s="5"/>
      <c r="AH820" s="4" t="s">
        <v>2408</v>
      </c>
      <c r="AJ820" s="4" t="s">
        <v>38</v>
      </c>
      <c r="AK820" s="117">
        <f>IF(N820="NTD",1,VLOOKUP(X820,'8.匯率'!O:Q,2,FALSE))</f>
        <v>1</v>
      </c>
      <c r="AL820" s="204">
        <f t="shared" si="12"/>
        <v>-160200</v>
      </c>
      <c r="AM820" s="117" t="str">
        <f>VLOOKUP(AJ820,'關係企業(人)'!A:C,3,FALSE)</f>
        <v>緯創資通股份有限公司</v>
      </c>
    </row>
    <row r="821" spans="1:39">
      <c r="A821" s="4" t="s">
        <v>47</v>
      </c>
      <c r="B821" s="4" t="s">
        <v>2231</v>
      </c>
      <c r="C821" s="4" t="s">
        <v>2403</v>
      </c>
      <c r="D821" s="4" t="s">
        <v>2417</v>
      </c>
      <c r="E821" s="5">
        <v>45775</v>
      </c>
      <c r="F821" s="5">
        <v>45775</v>
      </c>
      <c r="G821" s="4" t="s">
        <v>2541</v>
      </c>
      <c r="H821" s="4" t="s">
        <v>679</v>
      </c>
      <c r="I821" s="4" t="s">
        <v>2410</v>
      </c>
      <c r="J821" s="4" t="s">
        <v>2232</v>
      </c>
      <c r="K821" s="4" t="s">
        <v>2406</v>
      </c>
      <c r="L821" s="4" t="s">
        <v>2407</v>
      </c>
      <c r="M821" s="12">
        <v>-131750</v>
      </c>
      <c r="N821" s="4" t="s">
        <v>48</v>
      </c>
      <c r="O821" s="12">
        <v>-131750</v>
      </c>
      <c r="P821" s="4" t="s">
        <v>48</v>
      </c>
      <c r="Q821" s="4" t="s">
        <v>680</v>
      </c>
      <c r="R821" s="4" t="s">
        <v>698</v>
      </c>
      <c r="X821" s="4" t="s">
        <v>50</v>
      </c>
      <c r="Z821" s="4" t="s">
        <v>50</v>
      </c>
      <c r="AA821" s="4" t="s">
        <v>2419</v>
      </c>
      <c r="AD821" s="4" t="s">
        <v>676</v>
      </c>
      <c r="AG821" s="5"/>
      <c r="AH821" s="4" t="s">
        <v>2408</v>
      </c>
      <c r="AJ821" s="4" t="s">
        <v>38</v>
      </c>
      <c r="AK821" s="117">
        <f>IF(N821="NTD",1,VLOOKUP(X821,'8.匯率'!O:Q,2,FALSE))</f>
        <v>1</v>
      </c>
      <c r="AL821" s="204">
        <f t="shared" si="12"/>
        <v>-131750</v>
      </c>
      <c r="AM821" s="117" t="str">
        <f>VLOOKUP(AJ821,'關係企業(人)'!A:C,3,FALSE)</f>
        <v>緯創資通股份有限公司</v>
      </c>
    </row>
    <row r="822" spans="1:39">
      <c r="A822" s="4" t="s">
        <v>47</v>
      </c>
      <c r="B822" s="4" t="s">
        <v>2039</v>
      </c>
      <c r="C822" s="4" t="s">
        <v>2403</v>
      </c>
      <c r="D822" s="4" t="s">
        <v>2417</v>
      </c>
      <c r="E822" s="5">
        <v>45775</v>
      </c>
      <c r="F822" s="5">
        <v>45775</v>
      </c>
      <c r="G822" s="4" t="s">
        <v>2542</v>
      </c>
      <c r="H822" s="4" t="s">
        <v>679</v>
      </c>
      <c r="I822" s="4" t="s">
        <v>2410</v>
      </c>
      <c r="J822" s="4" t="s">
        <v>2040</v>
      </c>
      <c r="K822" s="4" t="s">
        <v>2406</v>
      </c>
      <c r="L822" s="4" t="s">
        <v>2407</v>
      </c>
      <c r="M822" s="12">
        <v>-104500</v>
      </c>
      <c r="N822" s="4" t="s">
        <v>48</v>
      </c>
      <c r="O822" s="12">
        <v>-104500</v>
      </c>
      <c r="P822" s="4" t="s">
        <v>48</v>
      </c>
      <c r="Q822" s="4" t="s">
        <v>681</v>
      </c>
      <c r="R822" s="4" t="s">
        <v>54</v>
      </c>
      <c r="X822" s="4" t="s">
        <v>50</v>
      </c>
      <c r="Z822" s="4" t="s">
        <v>50</v>
      </c>
      <c r="AA822" s="4" t="s">
        <v>2419</v>
      </c>
      <c r="AD822" s="4" t="s">
        <v>676</v>
      </c>
      <c r="AG822" s="5"/>
      <c r="AH822" s="4" t="s">
        <v>2408</v>
      </c>
      <c r="AJ822" s="4" t="s">
        <v>38</v>
      </c>
      <c r="AK822" s="117">
        <f>IF(N822="NTD",1,VLOOKUP(X822,'8.匯率'!O:Q,2,FALSE))</f>
        <v>1</v>
      </c>
      <c r="AL822" s="204">
        <f t="shared" si="12"/>
        <v>-104500</v>
      </c>
      <c r="AM822" s="117" t="str">
        <f>VLOOKUP(AJ822,'關係企業(人)'!A:C,3,FALSE)</f>
        <v>緯創資通股份有限公司</v>
      </c>
    </row>
    <row r="823" spans="1:39">
      <c r="A823" s="4" t="s">
        <v>47</v>
      </c>
      <c r="B823" s="4" t="s">
        <v>2041</v>
      </c>
      <c r="C823" s="4" t="s">
        <v>2403</v>
      </c>
      <c r="D823" s="4" t="s">
        <v>2417</v>
      </c>
      <c r="E823" s="5">
        <v>45775</v>
      </c>
      <c r="F823" s="5">
        <v>45775</v>
      </c>
      <c r="G823" s="4" t="s">
        <v>2543</v>
      </c>
      <c r="H823" s="4" t="s">
        <v>679</v>
      </c>
      <c r="I823" s="4" t="s">
        <v>2410</v>
      </c>
      <c r="J823" s="4" t="s">
        <v>2042</v>
      </c>
      <c r="K823" s="4" t="s">
        <v>2406</v>
      </c>
      <c r="L823" s="4" t="s">
        <v>2407</v>
      </c>
      <c r="M823" s="12">
        <v>-131100</v>
      </c>
      <c r="N823" s="4" t="s">
        <v>48</v>
      </c>
      <c r="O823" s="12">
        <v>-131100</v>
      </c>
      <c r="P823" s="4" t="s">
        <v>48</v>
      </c>
      <c r="Q823" s="4" t="s">
        <v>681</v>
      </c>
      <c r="R823" s="4" t="s">
        <v>54</v>
      </c>
      <c r="X823" s="4" t="s">
        <v>50</v>
      </c>
      <c r="Z823" s="4" t="s">
        <v>50</v>
      </c>
      <c r="AA823" s="4" t="s">
        <v>2419</v>
      </c>
      <c r="AD823" s="4" t="s">
        <v>676</v>
      </c>
      <c r="AG823" s="5"/>
      <c r="AH823" s="4" t="s">
        <v>2408</v>
      </c>
      <c r="AJ823" s="4" t="s">
        <v>38</v>
      </c>
      <c r="AK823" s="117">
        <f>IF(N823="NTD",1,VLOOKUP(X823,'8.匯率'!O:Q,2,FALSE))</f>
        <v>1</v>
      </c>
      <c r="AL823" s="204">
        <f t="shared" si="12"/>
        <v>-131100</v>
      </c>
      <c r="AM823" s="117" t="str">
        <f>VLOOKUP(AJ823,'關係企業(人)'!A:C,3,FALSE)</f>
        <v>緯創資通股份有限公司</v>
      </c>
    </row>
    <row r="824" spans="1:39">
      <c r="A824" s="4" t="s">
        <v>47</v>
      </c>
      <c r="B824" s="4" t="s">
        <v>2043</v>
      </c>
      <c r="C824" s="4" t="s">
        <v>2403</v>
      </c>
      <c r="D824" s="4" t="s">
        <v>2417</v>
      </c>
      <c r="E824" s="5">
        <v>45775</v>
      </c>
      <c r="F824" s="5">
        <v>45775</v>
      </c>
      <c r="G824" s="4" t="s">
        <v>2544</v>
      </c>
      <c r="H824" s="4" t="s">
        <v>679</v>
      </c>
      <c r="I824" s="4" t="s">
        <v>2410</v>
      </c>
      <c r="J824" s="4" t="s">
        <v>2044</v>
      </c>
      <c r="K824" s="4" t="s">
        <v>2406</v>
      </c>
      <c r="L824" s="4" t="s">
        <v>2407</v>
      </c>
      <c r="M824" s="12">
        <v>-56250</v>
      </c>
      <c r="N824" s="4" t="s">
        <v>48</v>
      </c>
      <c r="O824" s="12">
        <v>-56250</v>
      </c>
      <c r="P824" s="4" t="s">
        <v>48</v>
      </c>
      <c r="Q824" s="4" t="s">
        <v>681</v>
      </c>
      <c r="R824" s="4" t="s">
        <v>54</v>
      </c>
      <c r="X824" s="4" t="s">
        <v>50</v>
      </c>
      <c r="Z824" s="4" t="s">
        <v>50</v>
      </c>
      <c r="AA824" s="4" t="s">
        <v>2419</v>
      </c>
      <c r="AD824" s="4" t="s">
        <v>676</v>
      </c>
      <c r="AG824" s="5"/>
      <c r="AH824" s="4" t="s">
        <v>2408</v>
      </c>
      <c r="AJ824" s="4" t="s">
        <v>38</v>
      </c>
      <c r="AK824" s="117">
        <f>IF(N824="NTD",1,VLOOKUP(X824,'8.匯率'!O:Q,2,FALSE))</f>
        <v>1</v>
      </c>
      <c r="AL824" s="204">
        <f t="shared" si="12"/>
        <v>-56250</v>
      </c>
      <c r="AM824" s="117" t="str">
        <f>VLOOKUP(AJ824,'關係企業(人)'!A:C,3,FALSE)</f>
        <v>緯創資通股份有限公司</v>
      </c>
    </row>
    <row r="825" spans="1:39">
      <c r="A825" s="4" t="s">
        <v>47</v>
      </c>
      <c r="B825" s="4" t="s">
        <v>2079</v>
      </c>
      <c r="C825" s="4" t="s">
        <v>2403</v>
      </c>
      <c r="D825" s="4" t="s">
        <v>2417</v>
      </c>
      <c r="E825" s="5">
        <v>45775</v>
      </c>
      <c r="F825" s="5">
        <v>45775</v>
      </c>
      <c r="G825" s="4" t="s">
        <v>2545</v>
      </c>
      <c r="H825" s="4" t="s">
        <v>679</v>
      </c>
      <c r="I825" s="4" t="s">
        <v>2410</v>
      </c>
      <c r="J825" s="4" t="s">
        <v>2080</v>
      </c>
      <c r="K825" s="4" t="s">
        <v>2406</v>
      </c>
      <c r="L825" s="4" t="s">
        <v>2407</v>
      </c>
      <c r="M825" s="12">
        <v>-138000</v>
      </c>
      <c r="N825" s="4" t="s">
        <v>48</v>
      </c>
      <c r="O825" s="12">
        <v>-138000</v>
      </c>
      <c r="P825" s="4" t="s">
        <v>48</v>
      </c>
      <c r="Q825" s="4" t="s">
        <v>682</v>
      </c>
      <c r="R825" s="4" t="s">
        <v>53</v>
      </c>
      <c r="X825" s="4" t="s">
        <v>50</v>
      </c>
      <c r="Z825" s="4" t="s">
        <v>50</v>
      </c>
      <c r="AA825" s="4" t="s">
        <v>2419</v>
      </c>
      <c r="AD825" s="4" t="s">
        <v>676</v>
      </c>
      <c r="AG825" s="5"/>
      <c r="AH825" s="4" t="s">
        <v>2408</v>
      </c>
      <c r="AJ825" s="4" t="s">
        <v>38</v>
      </c>
      <c r="AK825" s="117">
        <f>IF(N825="NTD",1,VLOOKUP(X825,'8.匯率'!O:Q,2,FALSE))</f>
        <v>1</v>
      </c>
      <c r="AL825" s="204">
        <f t="shared" si="12"/>
        <v>-138000</v>
      </c>
      <c r="AM825" s="117" t="str">
        <f>VLOOKUP(AJ825,'關係企業(人)'!A:C,3,FALSE)</f>
        <v>緯創資通股份有限公司</v>
      </c>
    </row>
    <row r="826" spans="1:39">
      <c r="A826" s="4" t="s">
        <v>47</v>
      </c>
      <c r="B826" s="4" t="s">
        <v>2081</v>
      </c>
      <c r="C826" s="4" t="s">
        <v>2403</v>
      </c>
      <c r="D826" s="4" t="s">
        <v>2417</v>
      </c>
      <c r="E826" s="5">
        <v>45775</v>
      </c>
      <c r="F826" s="5">
        <v>45775</v>
      </c>
      <c r="G826" s="4" t="s">
        <v>2546</v>
      </c>
      <c r="H826" s="4" t="s">
        <v>679</v>
      </c>
      <c r="I826" s="4" t="s">
        <v>2410</v>
      </c>
      <c r="J826" s="4" t="s">
        <v>2082</v>
      </c>
      <c r="K826" s="4" t="s">
        <v>2406</v>
      </c>
      <c r="L826" s="4" t="s">
        <v>2407</v>
      </c>
      <c r="M826" s="12">
        <v>-127650</v>
      </c>
      <c r="N826" s="4" t="s">
        <v>48</v>
      </c>
      <c r="O826" s="12">
        <v>-127650</v>
      </c>
      <c r="P826" s="4" t="s">
        <v>48</v>
      </c>
      <c r="Q826" s="4" t="s">
        <v>682</v>
      </c>
      <c r="R826" s="4" t="s">
        <v>53</v>
      </c>
      <c r="X826" s="4" t="s">
        <v>50</v>
      </c>
      <c r="Z826" s="4" t="s">
        <v>50</v>
      </c>
      <c r="AA826" s="4" t="s">
        <v>2419</v>
      </c>
      <c r="AD826" s="4" t="s">
        <v>676</v>
      </c>
      <c r="AG826" s="5"/>
      <c r="AH826" s="4" t="s">
        <v>2408</v>
      </c>
      <c r="AJ826" s="4" t="s">
        <v>38</v>
      </c>
      <c r="AK826" s="117">
        <f>IF(N826="NTD",1,VLOOKUP(X826,'8.匯率'!O:Q,2,FALSE))</f>
        <v>1</v>
      </c>
      <c r="AL826" s="204">
        <f t="shared" si="12"/>
        <v>-127650</v>
      </c>
      <c r="AM826" s="117" t="str">
        <f>VLOOKUP(AJ826,'關係企業(人)'!A:C,3,FALSE)</f>
        <v>緯創資通股份有限公司</v>
      </c>
    </row>
    <row r="827" spans="1:39">
      <c r="A827" s="4" t="s">
        <v>47</v>
      </c>
      <c r="B827" s="4" t="s">
        <v>2083</v>
      </c>
      <c r="C827" s="4" t="s">
        <v>2403</v>
      </c>
      <c r="D827" s="4" t="s">
        <v>2417</v>
      </c>
      <c r="E827" s="5">
        <v>45775</v>
      </c>
      <c r="F827" s="5">
        <v>45775</v>
      </c>
      <c r="G827" s="4" t="s">
        <v>2547</v>
      </c>
      <c r="H827" s="4" t="s">
        <v>679</v>
      </c>
      <c r="I827" s="4" t="s">
        <v>2410</v>
      </c>
      <c r="J827" s="4" t="s">
        <v>2084</v>
      </c>
      <c r="K827" s="4" t="s">
        <v>2406</v>
      </c>
      <c r="L827" s="4" t="s">
        <v>2407</v>
      </c>
      <c r="M827" s="12">
        <v>-110000</v>
      </c>
      <c r="N827" s="4" t="s">
        <v>48</v>
      </c>
      <c r="O827" s="12">
        <v>-110000</v>
      </c>
      <c r="P827" s="4" t="s">
        <v>48</v>
      </c>
      <c r="Q827" s="4" t="s">
        <v>682</v>
      </c>
      <c r="R827" s="4" t="s">
        <v>53</v>
      </c>
      <c r="X827" s="4" t="s">
        <v>50</v>
      </c>
      <c r="Z827" s="4" t="s">
        <v>50</v>
      </c>
      <c r="AA827" s="4" t="s">
        <v>2419</v>
      </c>
      <c r="AD827" s="4" t="s">
        <v>676</v>
      </c>
      <c r="AG827" s="5"/>
      <c r="AH827" s="4" t="s">
        <v>2408</v>
      </c>
      <c r="AJ827" s="4" t="s">
        <v>38</v>
      </c>
      <c r="AK827" s="117">
        <f>IF(N827="NTD",1,VLOOKUP(X827,'8.匯率'!O:Q,2,FALSE))</f>
        <v>1</v>
      </c>
      <c r="AL827" s="204">
        <f t="shared" si="12"/>
        <v>-110000</v>
      </c>
      <c r="AM827" s="117" t="str">
        <f>VLOOKUP(AJ827,'關係企業(人)'!A:C,3,FALSE)</f>
        <v>緯創資通股份有限公司</v>
      </c>
    </row>
    <row r="828" spans="1:39">
      <c r="A828" s="4" t="s">
        <v>47</v>
      </c>
      <c r="B828" s="4" t="s">
        <v>2085</v>
      </c>
      <c r="C828" s="4" t="s">
        <v>2403</v>
      </c>
      <c r="D828" s="4" t="s">
        <v>2417</v>
      </c>
      <c r="E828" s="5">
        <v>45775</v>
      </c>
      <c r="F828" s="5">
        <v>45775</v>
      </c>
      <c r="G828" s="4" t="s">
        <v>2548</v>
      </c>
      <c r="H828" s="4" t="s">
        <v>679</v>
      </c>
      <c r="I828" s="4" t="s">
        <v>2410</v>
      </c>
      <c r="J828" s="4" t="s">
        <v>2086</v>
      </c>
      <c r="K828" s="4" t="s">
        <v>2406</v>
      </c>
      <c r="L828" s="4" t="s">
        <v>2407</v>
      </c>
      <c r="M828" s="12">
        <v>-138000</v>
      </c>
      <c r="N828" s="4" t="s">
        <v>48</v>
      </c>
      <c r="O828" s="12">
        <v>-138000</v>
      </c>
      <c r="P828" s="4" t="s">
        <v>48</v>
      </c>
      <c r="Q828" s="4" t="s">
        <v>682</v>
      </c>
      <c r="R828" s="4" t="s">
        <v>53</v>
      </c>
      <c r="X828" s="4" t="s">
        <v>50</v>
      </c>
      <c r="Z828" s="4" t="s">
        <v>50</v>
      </c>
      <c r="AA828" s="4" t="s">
        <v>2419</v>
      </c>
      <c r="AD828" s="4" t="s">
        <v>676</v>
      </c>
      <c r="AG828" s="5"/>
      <c r="AH828" s="4" t="s">
        <v>2408</v>
      </c>
      <c r="AJ828" s="4" t="s">
        <v>38</v>
      </c>
      <c r="AK828" s="117">
        <f>IF(N828="NTD",1,VLOOKUP(X828,'8.匯率'!O:Q,2,FALSE))</f>
        <v>1</v>
      </c>
      <c r="AL828" s="204">
        <f t="shared" si="12"/>
        <v>-138000</v>
      </c>
      <c r="AM828" s="117" t="str">
        <f>VLOOKUP(AJ828,'關係企業(人)'!A:C,3,FALSE)</f>
        <v>緯創資通股份有限公司</v>
      </c>
    </row>
    <row r="829" spans="1:39">
      <c r="A829" s="4" t="s">
        <v>47</v>
      </c>
      <c r="B829" s="4" t="s">
        <v>2087</v>
      </c>
      <c r="C829" s="4" t="s">
        <v>2403</v>
      </c>
      <c r="D829" s="4" t="s">
        <v>2417</v>
      </c>
      <c r="E829" s="5">
        <v>45775</v>
      </c>
      <c r="F829" s="5">
        <v>45775</v>
      </c>
      <c r="G829" s="4" t="s">
        <v>2549</v>
      </c>
      <c r="H829" s="4" t="s">
        <v>679</v>
      </c>
      <c r="I829" s="4" t="s">
        <v>2410</v>
      </c>
      <c r="J829" s="4" t="s">
        <v>2088</v>
      </c>
      <c r="K829" s="4" t="s">
        <v>2406</v>
      </c>
      <c r="L829" s="4" t="s">
        <v>2407</v>
      </c>
      <c r="M829" s="12">
        <v>-138000</v>
      </c>
      <c r="N829" s="4" t="s">
        <v>48</v>
      </c>
      <c r="O829" s="12">
        <v>-138000</v>
      </c>
      <c r="P829" s="4" t="s">
        <v>48</v>
      </c>
      <c r="Q829" s="4" t="s">
        <v>682</v>
      </c>
      <c r="R829" s="4" t="s">
        <v>53</v>
      </c>
      <c r="X829" s="4" t="s">
        <v>50</v>
      </c>
      <c r="Z829" s="4" t="s">
        <v>50</v>
      </c>
      <c r="AA829" s="4" t="s">
        <v>2419</v>
      </c>
      <c r="AD829" s="4" t="s">
        <v>676</v>
      </c>
      <c r="AG829" s="5"/>
      <c r="AH829" s="4" t="s">
        <v>2408</v>
      </c>
      <c r="AJ829" s="4" t="s">
        <v>38</v>
      </c>
      <c r="AK829" s="117">
        <f>IF(N829="NTD",1,VLOOKUP(X829,'8.匯率'!O:Q,2,FALSE))</f>
        <v>1</v>
      </c>
      <c r="AL829" s="204">
        <f t="shared" si="12"/>
        <v>-138000</v>
      </c>
      <c r="AM829" s="117" t="str">
        <f>VLOOKUP(AJ829,'關係企業(人)'!A:C,3,FALSE)</f>
        <v>緯創資通股份有限公司</v>
      </c>
    </row>
    <row r="830" spans="1:39">
      <c r="A830" s="4" t="s">
        <v>47</v>
      </c>
      <c r="B830" s="4" t="s">
        <v>2089</v>
      </c>
      <c r="C830" s="4" t="s">
        <v>2403</v>
      </c>
      <c r="D830" s="4" t="s">
        <v>2417</v>
      </c>
      <c r="E830" s="5">
        <v>45775</v>
      </c>
      <c r="F830" s="5">
        <v>45775</v>
      </c>
      <c r="G830" s="4" t="s">
        <v>2550</v>
      </c>
      <c r="H830" s="4" t="s">
        <v>679</v>
      </c>
      <c r="I830" s="4" t="s">
        <v>2410</v>
      </c>
      <c r="J830" s="4" t="s">
        <v>2090</v>
      </c>
      <c r="K830" s="4" t="s">
        <v>2406</v>
      </c>
      <c r="L830" s="4" t="s">
        <v>2407</v>
      </c>
      <c r="M830" s="12">
        <v>-95000</v>
      </c>
      <c r="N830" s="4" t="s">
        <v>48</v>
      </c>
      <c r="O830" s="12">
        <v>-95000</v>
      </c>
      <c r="P830" s="4" t="s">
        <v>48</v>
      </c>
      <c r="Q830" s="4" t="s">
        <v>682</v>
      </c>
      <c r="R830" s="4" t="s">
        <v>53</v>
      </c>
      <c r="X830" s="4" t="s">
        <v>50</v>
      </c>
      <c r="Z830" s="4" t="s">
        <v>50</v>
      </c>
      <c r="AA830" s="4" t="s">
        <v>2419</v>
      </c>
      <c r="AD830" s="4" t="s">
        <v>676</v>
      </c>
      <c r="AG830" s="5"/>
      <c r="AH830" s="4" t="s">
        <v>2408</v>
      </c>
      <c r="AJ830" s="4" t="s">
        <v>38</v>
      </c>
      <c r="AK830" s="117">
        <f>IF(N830="NTD",1,VLOOKUP(X830,'8.匯率'!O:Q,2,FALSE))</f>
        <v>1</v>
      </c>
      <c r="AL830" s="204">
        <f t="shared" si="12"/>
        <v>-95000</v>
      </c>
      <c r="AM830" s="117" t="str">
        <f>VLOOKUP(AJ830,'關係企業(人)'!A:C,3,FALSE)</f>
        <v>緯創資通股份有限公司</v>
      </c>
    </row>
    <row r="831" spans="1:39">
      <c r="A831" s="4" t="s">
        <v>47</v>
      </c>
      <c r="B831" s="4" t="s">
        <v>2091</v>
      </c>
      <c r="C831" s="4" t="s">
        <v>2403</v>
      </c>
      <c r="D831" s="4" t="s">
        <v>2417</v>
      </c>
      <c r="E831" s="5">
        <v>45775</v>
      </c>
      <c r="F831" s="5">
        <v>45775</v>
      </c>
      <c r="G831" s="4" t="s">
        <v>2551</v>
      </c>
      <c r="H831" s="4" t="s">
        <v>679</v>
      </c>
      <c r="I831" s="4" t="s">
        <v>2410</v>
      </c>
      <c r="J831" s="4" t="s">
        <v>2092</v>
      </c>
      <c r="K831" s="4" t="s">
        <v>2406</v>
      </c>
      <c r="L831" s="4" t="s">
        <v>2407</v>
      </c>
      <c r="M831" s="12">
        <v>-71500</v>
      </c>
      <c r="N831" s="4" t="s">
        <v>48</v>
      </c>
      <c r="O831" s="12">
        <v>-71500</v>
      </c>
      <c r="P831" s="4" t="s">
        <v>48</v>
      </c>
      <c r="Q831" s="4" t="s">
        <v>682</v>
      </c>
      <c r="R831" s="4" t="s">
        <v>53</v>
      </c>
      <c r="X831" s="4" t="s">
        <v>50</v>
      </c>
      <c r="Z831" s="4" t="s">
        <v>50</v>
      </c>
      <c r="AA831" s="4" t="s">
        <v>2419</v>
      </c>
      <c r="AD831" s="4" t="s">
        <v>676</v>
      </c>
      <c r="AG831" s="5"/>
      <c r="AH831" s="4" t="s">
        <v>2408</v>
      </c>
      <c r="AJ831" s="4" t="s">
        <v>38</v>
      </c>
      <c r="AK831" s="117">
        <f>IF(N831="NTD",1,VLOOKUP(X831,'8.匯率'!O:Q,2,FALSE))</f>
        <v>1</v>
      </c>
      <c r="AL831" s="204">
        <f t="shared" si="12"/>
        <v>-71500</v>
      </c>
      <c r="AM831" s="117" t="str">
        <f>VLOOKUP(AJ831,'關係企業(人)'!A:C,3,FALSE)</f>
        <v>緯創資通股份有限公司</v>
      </c>
    </row>
    <row r="832" spans="1:39">
      <c r="A832" s="4" t="s">
        <v>47</v>
      </c>
      <c r="B832" s="4" t="s">
        <v>2093</v>
      </c>
      <c r="C832" s="4" t="s">
        <v>2403</v>
      </c>
      <c r="D832" s="4" t="s">
        <v>2417</v>
      </c>
      <c r="E832" s="5">
        <v>45775</v>
      </c>
      <c r="F832" s="5">
        <v>45775</v>
      </c>
      <c r="G832" s="4" t="s">
        <v>2552</v>
      </c>
      <c r="H832" s="4" t="s">
        <v>679</v>
      </c>
      <c r="I832" s="4" t="s">
        <v>2410</v>
      </c>
      <c r="J832" s="4" t="s">
        <v>2094</v>
      </c>
      <c r="K832" s="4" t="s">
        <v>2406</v>
      </c>
      <c r="L832" s="4" t="s">
        <v>2407</v>
      </c>
      <c r="M832" s="12">
        <v>-138000</v>
      </c>
      <c r="N832" s="4" t="s">
        <v>48</v>
      </c>
      <c r="O832" s="12">
        <v>-138000</v>
      </c>
      <c r="P832" s="4" t="s">
        <v>48</v>
      </c>
      <c r="Q832" s="4" t="s">
        <v>682</v>
      </c>
      <c r="R832" s="4" t="s">
        <v>53</v>
      </c>
      <c r="X832" s="4" t="s">
        <v>50</v>
      </c>
      <c r="Z832" s="4" t="s">
        <v>50</v>
      </c>
      <c r="AA832" s="4" t="s">
        <v>2419</v>
      </c>
      <c r="AD832" s="4" t="s">
        <v>676</v>
      </c>
      <c r="AG832" s="5"/>
      <c r="AH832" s="4" t="s">
        <v>2408</v>
      </c>
      <c r="AJ832" s="4" t="s">
        <v>38</v>
      </c>
      <c r="AK832" s="117">
        <f>IF(N832="NTD",1,VLOOKUP(X832,'8.匯率'!O:Q,2,FALSE))</f>
        <v>1</v>
      </c>
      <c r="AL832" s="204">
        <f t="shared" si="12"/>
        <v>-138000</v>
      </c>
      <c r="AM832" s="117" t="str">
        <f>VLOOKUP(AJ832,'關係企業(人)'!A:C,3,FALSE)</f>
        <v>緯創資通股份有限公司</v>
      </c>
    </row>
    <row r="833" spans="1:39">
      <c r="A833" s="4" t="s">
        <v>47</v>
      </c>
      <c r="B833" s="4" t="s">
        <v>2095</v>
      </c>
      <c r="C833" s="4" t="s">
        <v>2403</v>
      </c>
      <c r="D833" s="4" t="s">
        <v>2417</v>
      </c>
      <c r="E833" s="5">
        <v>45775</v>
      </c>
      <c r="F833" s="5">
        <v>45775</v>
      </c>
      <c r="G833" s="4" t="s">
        <v>2553</v>
      </c>
      <c r="H833" s="4" t="s">
        <v>679</v>
      </c>
      <c r="I833" s="4" t="s">
        <v>2410</v>
      </c>
      <c r="J833" s="4" t="s">
        <v>2096</v>
      </c>
      <c r="K833" s="4" t="s">
        <v>2406</v>
      </c>
      <c r="L833" s="4" t="s">
        <v>2407</v>
      </c>
      <c r="M833" s="12">
        <v>-139500</v>
      </c>
      <c r="N833" s="4" t="s">
        <v>48</v>
      </c>
      <c r="O833" s="12">
        <v>-139500</v>
      </c>
      <c r="P833" s="4" t="s">
        <v>48</v>
      </c>
      <c r="Q833" s="4" t="s">
        <v>682</v>
      </c>
      <c r="R833" s="4" t="s">
        <v>53</v>
      </c>
      <c r="X833" s="4" t="s">
        <v>50</v>
      </c>
      <c r="Z833" s="4" t="s">
        <v>50</v>
      </c>
      <c r="AA833" s="4" t="s">
        <v>2419</v>
      </c>
      <c r="AD833" s="4" t="s">
        <v>676</v>
      </c>
      <c r="AG833" s="5"/>
      <c r="AH833" s="4" t="s">
        <v>2408</v>
      </c>
      <c r="AJ833" s="4" t="s">
        <v>38</v>
      </c>
      <c r="AK833" s="117">
        <f>IF(N833="NTD",1,VLOOKUP(X833,'8.匯率'!O:Q,2,FALSE))</f>
        <v>1</v>
      </c>
      <c r="AL833" s="204">
        <f t="shared" si="12"/>
        <v>-139500</v>
      </c>
      <c r="AM833" s="117" t="str">
        <f>VLOOKUP(AJ833,'關係企業(人)'!A:C,3,FALSE)</f>
        <v>緯創資通股份有限公司</v>
      </c>
    </row>
    <row r="834" spans="1:39">
      <c r="A834" s="4" t="s">
        <v>47</v>
      </c>
      <c r="B834" s="4" t="s">
        <v>2097</v>
      </c>
      <c r="C834" s="4" t="s">
        <v>2403</v>
      </c>
      <c r="D834" s="4" t="s">
        <v>2417</v>
      </c>
      <c r="E834" s="5">
        <v>45775</v>
      </c>
      <c r="F834" s="5">
        <v>45775</v>
      </c>
      <c r="G834" s="4" t="s">
        <v>2554</v>
      </c>
      <c r="H834" s="4" t="s">
        <v>679</v>
      </c>
      <c r="I834" s="4" t="s">
        <v>2410</v>
      </c>
      <c r="J834" s="4" t="s">
        <v>2098</v>
      </c>
      <c r="K834" s="4" t="s">
        <v>2406</v>
      </c>
      <c r="L834" s="4" t="s">
        <v>2407</v>
      </c>
      <c r="M834" s="12">
        <v>-93750</v>
      </c>
      <c r="N834" s="4" t="s">
        <v>48</v>
      </c>
      <c r="O834" s="12">
        <v>-93750</v>
      </c>
      <c r="P834" s="4" t="s">
        <v>48</v>
      </c>
      <c r="Q834" s="4" t="s">
        <v>682</v>
      </c>
      <c r="R834" s="4" t="s">
        <v>53</v>
      </c>
      <c r="X834" s="4" t="s">
        <v>50</v>
      </c>
      <c r="Z834" s="4" t="s">
        <v>50</v>
      </c>
      <c r="AA834" s="4" t="s">
        <v>2419</v>
      </c>
      <c r="AD834" s="4" t="s">
        <v>676</v>
      </c>
      <c r="AG834" s="5"/>
      <c r="AH834" s="4" t="s">
        <v>2408</v>
      </c>
      <c r="AJ834" s="4" t="s">
        <v>38</v>
      </c>
      <c r="AK834" s="117">
        <f>IF(N834="NTD",1,VLOOKUP(X834,'8.匯率'!O:Q,2,FALSE))</f>
        <v>1</v>
      </c>
      <c r="AL834" s="204">
        <f t="shared" si="12"/>
        <v>-93750</v>
      </c>
      <c r="AM834" s="117" t="str">
        <f>VLOOKUP(AJ834,'關係企業(人)'!A:C,3,FALSE)</f>
        <v>緯創資通股份有限公司</v>
      </c>
    </row>
    <row r="835" spans="1:39">
      <c r="A835" s="4" t="s">
        <v>47</v>
      </c>
      <c r="B835" s="4" t="s">
        <v>2099</v>
      </c>
      <c r="C835" s="4" t="s">
        <v>2403</v>
      </c>
      <c r="D835" s="4" t="s">
        <v>2417</v>
      </c>
      <c r="E835" s="5">
        <v>45775</v>
      </c>
      <c r="F835" s="5">
        <v>45775</v>
      </c>
      <c r="G835" s="4" t="s">
        <v>2555</v>
      </c>
      <c r="H835" s="4" t="s">
        <v>679</v>
      </c>
      <c r="I835" s="4" t="s">
        <v>2410</v>
      </c>
      <c r="J835" s="4" t="s">
        <v>2100</v>
      </c>
      <c r="K835" s="4" t="s">
        <v>2406</v>
      </c>
      <c r="L835" s="4" t="s">
        <v>2407</v>
      </c>
      <c r="M835" s="12">
        <v>-155000</v>
      </c>
      <c r="N835" s="4" t="s">
        <v>48</v>
      </c>
      <c r="O835" s="12">
        <v>-155000</v>
      </c>
      <c r="P835" s="4" t="s">
        <v>48</v>
      </c>
      <c r="Q835" s="4" t="s">
        <v>682</v>
      </c>
      <c r="R835" s="4" t="s">
        <v>53</v>
      </c>
      <c r="X835" s="4" t="s">
        <v>50</v>
      </c>
      <c r="Z835" s="4" t="s">
        <v>50</v>
      </c>
      <c r="AA835" s="4" t="s">
        <v>2419</v>
      </c>
      <c r="AD835" s="4" t="s">
        <v>676</v>
      </c>
      <c r="AG835" s="5"/>
      <c r="AH835" s="4" t="s">
        <v>2408</v>
      </c>
      <c r="AJ835" s="4" t="s">
        <v>38</v>
      </c>
      <c r="AK835" s="117">
        <f>IF(N835="NTD",1,VLOOKUP(X835,'8.匯率'!O:Q,2,FALSE))</f>
        <v>1</v>
      </c>
      <c r="AL835" s="204">
        <f t="shared" ref="AL835:AL898" si="13">M835*AK835</f>
        <v>-155000</v>
      </c>
      <c r="AM835" s="117" t="str">
        <f>VLOOKUP(AJ835,'關係企業(人)'!A:C,3,FALSE)</f>
        <v>緯創資通股份有限公司</v>
      </c>
    </row>
    <row r="836" spans="1:39">
      <c r="A836" s="4" t="s">
        <v>47</v>
      </c>
      <c r="B836" s="4" t="s">
        <v>2101</v>
      </c>
      <c r="C836" s="4" t="s">
        <v>2403</v>
      </c>
      <c r="D836" s="4" t="s">
        <v>2417</v>
      </c>
      <c r="E836" s="5">
        <v>45775</v>
      </c>
      <c r="F836" s="5">
        <v>45775</v>
      </c>
      <c r="G836" s="4" t="s">
        <v>2556</v>
      </c>
      <c r="H836" s="4" t="s">
        <v>679</v>
      </c>
      <c r="I836" s="4" t="s">
        <v>2410</v>
      </c>
      <c r="J836" s="4" t="s">
        <v>2102</v>
      </c>
      <c r="K836" s="4" t="s">
        <v>2406</v>
      </c>
      <c r="L836" s="4" t="s">
        <v>2407</v>
      </c>
      <c r="M836" s="12">
        <v>-136275</v>
      </c>
      <c r="N836" s="4" t="s">
        <v>48</v>
      </c>
      <c r="O836" s="12">
        <v>-136275</v>
      </c>
      <c r="P836" s="4" t="s">
        <v>48</v>
      </c>
      <c r="Q836" s="4" t="s">
        <v>682</v>
      </c>
      <c r="R836" s="4" t="s">
        <v>53</v>
      </c>
      <c r="X836" s="4" t="s">
        <v>50</v>
      </c>
      <c r="Z836" s="4" t="s">
        <v>50</v>
      </c>
      <c r="AA836" s="4" t="s">
        <v>2419</v>
      </c>
      <c r="AD836" s="4" t="s">
        <v>676</v>
      </c>
      <c r="AG836" s="5"/>
      <c r="AH836" s="4" t="s">
        <v>2408</v>
      </c>
      <c r="AJ836" s="4" t="s">
        <v>38</v>
      </c>
      <c r="AK836" s="117">
        <f>IF(N836="NTD",1,VLOOKUP(X836,'8.匯率'!O:Q,2,FALSE))</f>
        <v>1</v>
      </c>
      <c r="AL836" s="204">
        <f t="shared" si="13"/>
        <v>-136275</v>
      </c>
      <c r="AM836" s="117" t="str">
        <f>VLOOKUP(AJ836,'關係企業(人)'!A:C,3,FALSE)</f>
        <v>緯創資通股份有限公司</v>
      </c>
    </row>
    <row r="837" spans="1:39">
      <c r="A837" s="4" t="s">
        <v>47</v>
      </c>
      <c r="B837" s="4" t="s">
        <v>2103</v>
      </c>
      <c r="C837" s="4" t="s">
        <v>2403</v>
      </c>
      <c r="D837" s="4" t="s">
        <v>2417</v>
      </c>
      <c r="E837" s="5">
        <v>45775</v>
      </c>
      <c r="F837" s="5">
        <v>45775</v>
      </c>
      <c r="G837" s="4" t="s">
        <v>2557</v>
      </c>
      <c r="H837" s="4" t="s">
        <v>679</v>
      </c>
      <c r="I837" s="4" t="s">
        <v>2410</v>
      </c>
      <c r="J837" s="4" t="s">
        <v>2104</v>
      </c>
      <c r="K837" s="4" t="s">
        <v>2406</v>
      </c>
      <c r="L837" s="4" t="s">
        <v>2407</v>
      </c>
      <c r="M837" s="12">
        <v>-103500</v>
      </c>
      <c r="N837" s="4" t="s">
        <v>48</v>
      </c>
      <c r="O837" s="12">
        <v>-103500</v>
      </c>
      <c r="P837" s="4" t="s">
        <v>48</v>
      </c>
      <c r="Q837" s="4" t="s">
        <v>682</v>
      </c>
      <c r="R837" s="4" t="s">
        <v>53</v>
      </c>
      <c r="X837" s="4" t="s">
        <v>50</v>
      </c>
      <c r="Z837" s="4" t="s">
        <v>50</v>
      </c>
      <c r="AA837" s="4" t="s">
        <v>2419</v>
      </c>
      <c r="AD837" s="4" t="s">
        <v>676</v>
      </c>
      <c r="AG837" s="5"/>
      <c r="AH837" s="4" t="s">
        <v>2408</v>
      </c>
      <c r="AJ837" s="4" t="s">
        <v>38</v>
      </c>
      <c r="AK837" s="117">
        <f>IF(N837="NTD",1,VLOOKUP(X837,'8.匯率'!O:Q,2,FALSE))</f>
        <v>1</v>
      </c>
      <c r="AL837" s="204">
        <f t="shared" si="13"/>
        <v>-103500</v>
      </c>
      <c r="AM837" s="117" t="str">
        <f>VLOOKUP(AJ837,'關係企業(人)'!A:C,3,FALSE)</f>
        <v>緯創資通股份有限公司</v>
      </c>
    </row>
    <row r="838" spans="1:39">
      <c r="A838" s="4" t="s">
        <v>47</v>
      </c>
      <c r="B838" s="4" t="s">
        <v>2105</v>
      </c>
      <c r="C838" s="4" t="s">
        <v>2403</v>
      </c>
      <c r="D838" s="4" t="s">
        <v>2417</v>
      </c>
      <c r="E838" s="5">
        <v>45775</v>
      </c>
      <c r="F838" s="5">
        <v>45775</v>
      </c>
      <c r="G838" s="4" t="s">
        <v>2558</v>
      </c>
      <c r="H838" s="4" t="s">
        <v>679</v>
      </c>
      <c r="I838" s="4" t="s">
        <v>2410</v>
      </c>
      <c r="J838" s="4" t="s">
        <v>2106</v>
      </c>
      <c r="K838" s="4" t="s">
        <v>2406</v>
      </c>
      <c r="L838" s="4" t="s">
        <v>2407</v>
      </c>
      <c r="M838" s="12">
        <v>-121606</v>
      </c>
      <c r="N838" s="4" t="s">
        <v>48</v>
      </c>
      <c r="O838" s="12">
        <v>-121606</v>
      </c>
      <c r="P838" s="4" t="s">
        <v>48</v>
      </c>
      <c r="Q838" s="4" t="s">
        <v>682</v>
      </c>
      <c r="R838" s="4" t="s">
        <v>53</v>
      </c>
      <c r="X838" s="4" t="s">
        <v>50</v>
      </c>
      <c r="Z838" s="4" t="s">
        <v>50</v>
      </c>
      <c r="AA838" s="4" t="s">
        <v>2419</v>
      </c>
      <c r="AD838" s="4" t="s">
        <v>676</v>
      </c>
      <c r="AG838" s="5"/>
      <c r="AH838" s="4" t="s">
        <v>2408</v>
      </c>
      <c r="AJ838" s="4" t="s">
        <v>38</v>
      </c>
      <c r="AK838" s="117">
        <f>IF(N838="NTD",1,VLOOKUP(X838,'8.匯率'!O:Q,2,FALSE))</f>
        <v>1</v>
      </c>
      <c r="AL838" s="204">
        <f t="shared" si="13"/>
        <v>-121606</v>
      </c>
      <c r="AM838" s="117" t="str">
        <f>VLOOKUP(AJ838,'關係企業(人)'!A:C,3,FALSE)</f>
        <v>緯創資通股份有限公司</v>
      </c>
    </row>
    <row r="839" spans="1:39">
      <c r="A839" s="4" t="s">
        <v>47</v>
      </c>
      <c r="B839" s="4" t="s">
        <v>2107</v>
      </c>
      <c r="C839" s="4" t="s">
        <v>2403</v>
      </c>
      <c r="D839" s="4" t="s">
        <v>2417</v>
      </c>
      <c r="E839" s="5">
        <v>45775</v>
      </c>
      <c r="F839" s="5">
        <v>45775</v>
      </c>
      <c r="G839" s="4" t="s">
        <v>2559</v>
      </c>
      <c r="H839" s="4" t="s">
        <v>679</v>
      </c>
      <c r="I839" s="4" t="s">
        <v>2410</v>
      </c>
      <c r="J839" s="4" t="s">
        <v>2108</v>
      </c>
      <c r="K839" s="4" t="s">
        <v>2406</v>
      </c>
      <c r="L839" s="4" t="s">
        <v>2407</v>
      </c>
      <c r="M839" s="12">
        <v>-138000</v>
      </c>
      <c r="N839" s="4" t="s">
        <v>48</v>
      </c>
      <c r="O839" s="12">
        <v>-138000</v>
      </c>
      <c r="P839" s="4" t="s">
        <v>48</v>
      </c>
      <c r="Q839" s="4" t="s">
        <v>682</v>
      </c>
      <c r="R839" s="4" t="s">
        <v>53</v>
      </c>
      <c r="X839" s="4" t="s">
        <v>50</v>
      </c>
      <c r="Z839" s="4" t="s">
        <v>50</v>
      </c>
      <c r="AA839" s="4" t="s">
        <v>2419</v>
      </c>
      <c r="AD839" s="4" t="s">
        <v>676</v>
      </c>
      <c r="AG839" s="5"/>
      <c r="AH839" s="4" t="s">
        <v>2408</v>
      </c>
      <c r="AJ839" s="4" t="s">
        <v>38</v>
      </c>
      <c r="AK839" s="117">
        <f>IF(N839="NTD",1,VLOOKUP(X839,'8.匯率'!O:Q,2,FALSE))</f>
        <v>1</v>
      </c>
      <c r="AL839" s="204">
        <f t="shared" si="13"/>
        <v>-138000</v>
      </c>
      <c r="AM839" s="117" t="str">
        <f>VLOOKUP(AJ839,'關係企業(人)'!A:C,3,FALSE)</f>
        <v>緯創資通股份有限公司</v>
      </c>
    </row>
    <row r="840" spans="1:39">
      <c r="A840" s="4" t="s">
        <v>47</v>
      </c>
      <c r="B840" s="4" t="s">
        <v>2109</v>
      </c>
      <c r="C840" s="4" t="s">
        <v>2403</v>
      </c>
      <c r="D840" s="4" t="s">
        <v>2417</v>
      </c>
      <c r="E840" s="5">
        <v>45775</v>
      </c>
      <c r="F840" s="5">
        <v>45775</v>
      </c>
      <c r="G840" s="4" t="s">
        <v>2560</v>
      </c>
      <c r="H840" s="4" t="s">
        <v>679</v>
      </c>
      <c r="I840" s="4" t="s">
        <v>2410</v>
      </c>
      <c r="J840" s="4" t="s">
        <v>2110</v>
      </c>
      <c r="K840" s="4" t="s">
        <v>2406</v>
      </c>
      <c r="L840" s="4" t="s">
        <v>2407</v>
      </c>
      <c r="M840" s="12">
        <v>-141438</v>
      </c>
      <c r="N840" s="4" t="s">
        <v>48</v>
      </c>
      <c r="O840" s="12">
        <v>-141438</v>
      </c>
      <c r="P840" s="4" t="s">
        <v>48</v>
      </c>
      <c r="Q840" s="4" t="s">
        <v>682</v>
      </c>
      <c r="R840" s="4" t="s">
        <v>53</v>
      </c>
      <c r="X840" s="4" t="s">
        <v>50</v>
      </c>
      <c r="Z840" s="4" t="s">
        <v>50</v>
      </c>
      <c r="AA840" s="4" t="s">
        <v>2419</v>
      </c>
      <c r="AD840" s="4" t="s">
        <v>676</v>
      </c>
      <c r="AG840" s="5"/>
      <c r="AH840" s="4" t="s">
        <v>2408</v>
      </c>
      <c r="AJ840" s="4" t="s">
        <v>38</v>
      </c>
      <c r="AK840" s="117">
        <f>IF(N840="NTD",1,VLOOKUP(X840,'8.匯率'!O:Q,2,FALSE))</f>
        <v>1</v>
      </c>
      <c r="AL840" s="204">
        <f t="shared" si="13"/>
        <v>-141438</v>
      </c>
      <c r="AM840" s="117" t="str">
        <f>VLOOKUP(AJ840,'關係企業(人)'!A:C,3,FALSE)</f>
        <v>緯創資通股份有限公司</v>
      </c>
    </row>
    <row r="841" spans="1:39">
      <c r="A841" s="4" t="s">
        <v>47</v>
      </c>
      <c r="B841" s="4" t="s">
        <v>2111</v>
      </c>
      <c r="C841" s="4" t="s">
        <v>2403</v>
      </c>
      <c r="D841" s="4" t="s">
        <v>2417</v>
      </c>
      <c r="E841" s="5">
        <v>45775</v>
      </c>
      <c r="F841" s="5">
        <v>45775</v>
      </c>
      <c r="G841" s="4" t="s">
        <v>2561</v>
      </c>
      <c r="H841" s="4" t="s">
        <v>679</v>
      </c>
      <c r="I841" s="4" t="s">
        <v>2410</v>
      </c>
      <c r="J841" s="4" t="s">
        <v>2112</v>
      </c>
      <c r="K841" s="4" t="s">
        <v>2406</v>
      </c>
      <c r="L841" s="4" t="s">
        <v>2407</v>
      </c>
      <c r="M841" s="12">
        <v>-138000</v>
      </c>
      <c r="N841" s="4" t="s">
        <v>48</v>
      </c>
      <c r="O841" s="12">
        <v>-138000</v>
      </c>
      <c r="P841" s="4" t="s">
        <v>48</v>
      </c>
      <c r="Q841" s="4" t="s">
        <v>682</v>
      </c>
      <c r="R841" s="4" t="s">
        <v>53</v>
      </c>
      <c r="X841" s="4" t="s">
        <v>50</v>
      </c>
      <c r="Z841" s="4" t="s">
        <v>50</v>
      </c>
      <c r="AA841" s="4" t="s">
        <v>2419</v>
      </c>
      <c r="AD841" s="4" t="s">
        <v>676</v>
      </c>
      <c r="AG841" s="5"/>
      <c r="AH841" s="4" t="s">
        <v>2408</v>
      </c>
      <c r="AJ841" s="4" t="s">
        <v>38</v>
      </c>
      <c r="AK841" s="117">
        <f>IF(N841="NTD",1,VLOOKUP(X841,'8.匯率'!O:Q,2,FALSE))</f>
        <v>1</v>
      </c>
      <c r="AL841" s="204">
        <f t="shared" si="13"/>
        <v>-138000</v>
      </c>
      <c r="AM841" s="117" t="str">
        <f>VLOOKUP(AJ841,'關係企業(人)'!A:C,3,FALSE)</f>
        <v>緯創資通股份有限公司</v>
      </c>
    </row>
    <row r="842" spans="1:39">
      <c r="A842" s="4" t="s">
        <v>47</v>
      </c>
      <c r="B842" s="4" t="s">
        <v>2113</v>
      </c>
      <c r="C842" s="4" t="s">
        <v>2403</v>
      </c>
      <c r="D842" s="4" t="s">
        <v>2417</v>
      </c>
      <c r="E842" s="5">
        <v>45775</v>
      </c>
      <c r="F842" s="5">
        <v>45775</v>
      </c>
      <c r="G842" s="4" t="s">
        <v>2562</v>
      </c>
      <c r="H842" s="4" t="s">
        <v>679</v>
      </c>
      <c r="I842" s="4" t="s">
        <v>2410</v>
      </c>
      <c r="J842" s="4" t="s">
        <v>2114</v>
      </c>
      <c r="K842" s="4" t="s">
        <v>2406</v>
      </c>
      <c r="L842" s="4" t="s">
        <v>2407</v>
      </c>
      <c r="M842" s="12">
        <v>-117300</v>
      </c>
      <c r="N842" s="4" t="s">
        <v>48</v>
      </c>
      <c r="O842" s="12">
        <v>-117300</v>
      </c>
      <c r="P842" s="4" t="s">
        <v>48</v>
      </c>
      <c r="Q842" s="4" t="s">
        <v>682</v>
      </c>
      <c r="R842" s="4" t="s">
        <v>53</v>
      </c>
      <c r="X842" s="4" t="s">
        <v>50</v>
      </c>
      <c r="Z842" s="4" t="s">
        <v>50</v>
      </c>
      <c r="AA842" s="4" t="s">
        <v>2419</v>
      </c>
      <c r="AD842" s="4" t="s">
        <v>676</v>
      </c>
      <c r="AG842" s="5"/>
      <c r="AH842" s="4" t="s">
        <v>2408</v>
      </c>
      <c r="AJ842" s="4" t="s">
        <v>38</v>
      </c>
      <c r="AK842" s="117">
        <f>IF(N842="NTD",1,VLOOKUP(X842,'8.匯率'!O:Q,2,FALSE))</f>
        <v>1</v>
      </c>
      <c r="AL842" s="204">
        <f t="shared" si="13"/>
        <v>-117300</v>
      </c>
      <c r="AM842" s="117" t="str">
        <f>VLOOKUP(AJ842,'關係企業(人)'!A:C,3,FALSE)</f>
        <v>緯創資通股份有限公司</v>
      </c>
    </row>
    <row r="843" spans="1:39">
      <c r="A843" s="4" t="s">
        <v>47</v>
      </c>
      <c r="B843" s="4" t="s">
        <v>2115</v>
      </c>
      <c r="C843" s="4" t="s">
        <v>2403</v>
      </c>
      <c r="D843" s="4" t="s">
        <v>2417</v>
      </c>
      <c r="E843" s="5">
        <v>45775</v>
      </c>
      <c r="F843" s="5">
        <v>45775</v>
      </c>
      <c r="G843" s="4" t="s">
        <v>2563</v>
      </c>
      <c r="H843" s="4" t="s">
        <v>679</v>
      </c>
      <c r="I843" s="4" t="s">
        <v>2410</v>
      </c>
      <c r="J843" s="4" t="s">
        <v>2116</v>
      </c>
      <c r="K843" s="4" t="s">
        <v>2406</v>
      </c>
      <c r="L843" s="4" t="s">
        <v>2407</v>
      </c>
      <c r="M843" s="12">
        <v>-93500</v>
      </c>
      <c r="N843" s="4" t="s">
        <v>48</v>
      </c>
      <c r="O843" s="12">
        <v>-93500</v>
      </c>
      <c r="P843" s="4" t="s">
        <v>48</v>
      </c>
      <c r="Q843" s="4" t="s">
        <v>682</v>
      </c>
      <c r="R843" s="4" t="s">
        <v>53</v>
      </c>
      <c r="X843" s="4" t="s">
        <v>50</v>
      </c>
      <c r="Z843" s="4" t="s">
        <v>50</v>
      </c>
      <c r="AA843" s="4" t="s">
        <v>2419</v>
      </c>
      <c r="AD843" s="4" t="s">
        <v>676</v>
      </c>
      <c r="AG843" s="5"/>
      <c r="AH843" s="4" t="s">
        <v>2408</v>
      </c>
      <c r="AJ843" s="4" t="s">
        <v>38</v>
      </c>
      <c r="AK843" s="117">
        <f>IF(N843="NTD",1,VLOOKUP(X843,'8.匯率'!O:Q,2,FALSE))</f>
        <v>1</v>
      </c>
      <c r="AL843" s="204">
        <f t="shared" si="13"/>
        <v>-93500</v>
      </c>
      <c r="AM843" s="117" t="str">
        <f>VLOOKUP(AJ843,'關係企業(人)'!A:C,3,FALSE)</f>
        <v>緯創資通股份有限公司</v>
      </c>
    </row>
    <row r="844" spans="1:39">
      <c r="A844" s="4" t="s">
        <v>47</v>
      </c>
      <c r="B844" s="4" t="s">
        <v>2117</v>
      </c>
      <c r="C844" s="4" t="s">
        <v>2403</v>
      </c>
      <c r="D844" s="4" t="s">
        <v>2417</v>
      </c>
      <c r="E844" s="5">
        <v>45775</v>
      </c>
      <c r="F844" s="5">
        <v>45775</v>
      </c>
      <c r="G844" s="4" t="s">
        <v>2564</v>
      </c>
      <c r="H844" s="4" t="s">
        <v>679</v>
      </c>
      <c r="I844" s="4" t="s">
        <v>2410</v>
      </c>
      <c r="J844" s="4" t="s">
        <v>2118</v>
      </c>
      <c r="K844" s="4" t="s">
        <v>2406</v>
      </c>
      <c r="L844" s="4" t="s">
        <v>2407</v>
      </c>
      <c r="M844" s="12">
        <v>-104500</v>
      </c>
      <c r="N844" s="4" t="s">
        <v>48</v>
      </c>
      <c r="O844" s="12">
        <v>-104500</v>
      </c>
      <c r="P844" s="4" t="s">
        <v>48</v>
      </c>
      <c r="Q844" s="4" t="s">
        <v>682</v>
      </c>
      <c r="R844" s="4" t="s">
        <v>53</v>
      </c>
      <c r="X844" s="4" t="s">
        <v>50</v>
      </c>
      <c r="Z844" s="4" t="s">
        <v>50</v>
      </c>
      <c r="AA844" s="4" t="s">
        <v>2419</v>
      </c>
      <c r="AD844" s="4" t="s">
        <v>676</v>
      </c>
      <c r="AG844" s="5"/>
      <c r="AH844" s="4" t="s">
        <v>2408</v>
      </c>
      <c r="AJ844" s="4" t="s">
        <v>38</v>
      </c>
      <c r="AK844" s="117">
        <f>IF(N844="NTD",1,VLOOKUP(X844,'8.匯率'!O:Q,2,FALSE))</f>
        <v>1</v>
      </c>
      <c r="AL844" s="204">
        <f t="shared" si="13"/>
        <v>-104500</v>
      </c>
      <c r="AM844" s="117" t="str">
        <f>VLOOKUP(AJ844,'關係企業(人)'!A:C,3,FALSE)</f>
        <v>緯創資通股份有限公司</v>
      </c>
    </row>
    <row r="845" spans="1:39">
      <c r="A845" s="4" t="s">
        <v>47</v>
      </c>
      <c r="B845" s="4" t="s">
        <v>2119</v>
      </c>
      <c r="C845" s="4" t="s">
        <v>2403</v>
      </c>
      <c r="D845" s="4" t="s">
        <v>2417</v>
      </c>
      <c r="E845" s="5">
        <v>45775</v>
      </c>
      <c r="F845" s="5">
        <v>45775</v>
      </c>
      <c r="G845" s="4" t="s">
        <v>2565</v>
      </c>
      <c r="H845" s="4" t="s">
        <v>679</v>
      </c>
      <c r="I845" s="4" t="s">
        <v>2410</v>
      </c>
      <c r="J845" s="4" t="s">
        <v>2120</v>
      </c>
      <c r="K845" s="4" t="s">
        <v>2406</v>
      </c>
      <c r="L845" s="4" t="s">
        <v>2407</v>
      </c>
      <c r="M845" s="12">
        <v>-138000</v>
      </c>
      <c r="N845" s="4" t="s">
        <v>48</v>
      </c>
      <c r="O845" s="12">
        <v>-138000</v>
      </c>
      <c r="P845" s="4" t="s">
        <v>48</v>
      </c>
      <c r="Q845" s="4" t="s">
        <v>682</v>
      </c>
      <c r="R845" s="4" t="s">
        <v>53</v>
      </c>
      <c r="X845" s="4" t="s">
        <v>50</v>
      </c>
      <c r="Z845" s="4" t="s">
        <v>50</v>
      </c>
      <c r="AA845" s="4" t="s">
        <v>2419</v>
      </c>
      <c r="AD845" s="4" t="s">
        <v>676</v>
      </c>
      <c r="AG845" s="5"/>
      <c r="AH845" s="4" t="s">
        <v>2408</v>
      </c>
      <c r="AJ845" s="4" t="s">
        <v>38</v>
      </c>
      <c r="AK845" s="117">
        <f>IF(N845="NTD",1,VLOOKUP(X845,'8.匯率'!O:Q,2,FALSE))</f>
        <v>1</v>
      </c>
      <c r="AL845" s="204">
        <f t="shared" si="13"/>
        <v>-138000</v>
      </c>
      <c r="AM845" s="117" t="str">
        <f>VLOOKUP(AJ845,'關係企業(人)'!A:C,3,FALSE)</f>
        <v>緯創資通股份有限公司</v>
      </c>
    </row>
    <row r="846" spans="1:39">
      <c r="A846" s="4" t="s">
        <v>47</v>
      </c>
      <c r="B846" s="4" t="s">
        <v>2121</v>
      </c>
      <c r="C846" s="4" t="s">
        <v>2403</v>
      </c>
      <c r="D846" s="4" t="s">
        <v>2417</v>
      </c>
      <c r="E846" s="5">
        <v>45775</v>
      </c>
      <c r="F846" s="5">
        <v>45775</v>
      </c>
      <c r="G846" s="4" t="s">
        <v>2566</v>
      </c>
      <c r="H846" s="4" t="s">
        <v>679</v>
      </c>
      <c r="I846" s="4" t="s">
        <v>2410</v>
      </c>
      <c r="J846" s="4" t="s">
        <v>2122</v>
      </c>
      <c r="K846" s="4" t="s">
        <v>2406</v>
      </c>
      <c r="L846" s="4" t="s">
        <v>2407</v>
      </c>
      <c r="M846" s="12">
        <v>-131100</v>
      </c>
      <c r="N846" s="4" t="s">
        <v>48</v>
      </c>
      <c r="O846" s="12">
        <v>-131100</v>
      </c>
      <c r="P846" s="4" t="s">
        <v>48</v>
      </c>
      <c r="Q846" s="4" t="s">
        <v>682</v>
      </c>
      <c r="R846" s="4" t="s">
        <v>53</v>
      </c>
      <c r="X846" s="4" t="s">
        <v>50</v>
      </c>
      <c r="Z846" s="4" t="s">
        <v>50</v>
      </c>
      <c r="AA846" s="4" t="s">
        <v>2419</v>
      </c>
      <c r="AD846" s="4" t="s">
        <v>676</v>
      </c>
      <c r="AG846" s="5"/>
      <c r="AH846" s="4" t="s">
        <v>2408</v>
      </c>
      <c r="AJ846" s="4" t="s">
        <v>38</v>
      </c>
      <c r="AK846" s="117">
        <f>IF(N846="NTD",1,VLOOKUP(X846,'8.匯率'!O:Q,2,FALSE))</f>
        <v>1</v>
      </c>
      <c r="AL846" s="204">
        <f t="shared" si="13"/>
        <v>-131100</v>
      </c>
      <c r="AM846" s="117" t="str">
        <f>VLOOKUP(AJ846,'關係企業(人)'!A:C,3,FALSE)</f>
        <v>緯創資通股份有限公司</v>
      </c>
    </row>
    <row r="847" spans="1:39">
      <c r="A847" s="4" t="s">
        <v>47</v>
      </c>
      <c r="B847" s="4" t="s">
        <v>2123</v>
      </c>
      <c r="C847" s="4" t="s">
        <v>2403</v>
      </c>
      <c r="D847" s="4" t="s">
        <v>2417</v>
      </c>
      <c r="E847" s="5">
        <v>45775</v>
      </c>
      <c r="F847" s="5">
        <v>45775</v>
      </c>
      <c r="G847" s="4" t="s">
        <v>2567</v>
      </c>
      <c r="H847" s="4" t="s">
        <v>679</v>
      </c>
      <c r="I847" s="4" t="s">
        <v>2410</v>
      </c>
      <c r="J847" s="4" t="s">
        <v>2124</v>
      </c>
      <c r="K847" s="4" t="s">
        <v>2406</v>
      </c>
      <c r="L847" s="4" t="s">
        <v>2407</v>
      </c>
      <c r="M847" s="12">
        <v>-155000</v>
      </c>
      <c r="N847" s="4" t="s">
        <v>48</v>
      </c>
      <c r="O847" s="12">
        <v>-155000</v>
      </c>
      <c r="P847" s="4" t="s">
        <v>48</v>
      </c>
      <c r="Q847" s="4" t="s">
        <v>682</v>
      </c>
      <c r="R847" s="4" t="s">
        <v>53</v>
      </c>
      <c r="X847" s="4" t="s">
        <v>50</v>
      </c>
      <c r="Z847" s="4" t="s">
        <v>50</v>
      </c>
      <c r="AA847" s="4" t="s">
        <v>2419</v>
      </c>
      <c r="AD847" s="4" t="s">
        <v>676</v>
      </c>
      <c r="AG847" s="5"/>
      <c r="AH847" s="4" t="s">
        <v>2408</v>
      </c>
      <c r="AJ847" s="4" t="s">
        <v>38</v>
      </c>
      <c r="AK847" s="117">
        <f>IF(N847="NTD",1,VLOOKUP(X847,'8.匯率'!O:Q,2,FALSE))</f>
        <v>1</v>
      </c>
      <c r="AL847" s="204">
        <f t="shared" si="13"/>
        <v>-155000</v>
      </c>
      <c r="AM847" s="117" t="str">
        <f>VLOOKUP(AJ847,'關係企業(人)'!A:C,3,FALSE)</f>
        <v>緯創資通股份有限公司</v>
      </c>
    </row>
    <row r="848" spans="1:39">
      <c r="A848" s="4" t="s">
        <v>47</v>
      </c>
      <c r="B848" s="4" t="s">
        <v>2125</v>
      </c>
      <c r="C848" s="4" t="s">
        <v>2403</v>
      </c>
      <c r="D848" s="4" t="s">
        <v>2417</v>
      </c>
      <c r="E848" s="5">
        <v>45775</v>
      </c>
      <c r="F848" s="5">
        <v>45775</v>
      </c>
      <c r="G848" s="4" t="s">
        <v>2568</v>
      </c>
      <c r="H848" s="4" t="s">
        <v>679</v>
      </c>
      <c r="I848" s="4" t="s">
        <v>2410</v>
      </c>
      <c r="J848" s="4" t="s">
        <v>2126</v>
      </c>
      <c r="K848" s="4" t="s">
        <v>2406</v>
      </c>
      <c r="L848" s="4" t="s">
        <v>2407</v>
      </c>
      <c r="M848" s="12">
        <v>-138000</v>
      </c>
      <c r="N848" s="4" t="s">
        <v>48</v>
      </c>
      <c r="O848" s="12">
        <v>-138000</v>
      </c>
      <c r="P848" s="4" t="s">
        <v>48</v>
      </c>
      <c r="Q848" s="4" t="s">
        <v>682</v>
      </c>
      <c r="R848" s="4" t="s">
        <v>53</v>
      </c>
      <c r="X848" s="4" t="s">
        <v>50</v>
      </c>
      <c r="Z848" s="4" t="s">
        <v>50</v>
      </c>
      <c r="AA848" s="4" t="s">
        <v>2419</v>
      </c>
      <c r="AD848" s="4" t="s">
        <v>676</v>
      </c>
      <c r="AG848" s="5"/>
      <c r="AH848" s="4" t="s">
        <v>2408</v>
      </c>
      <c r="AJ848" s="4" t="s">
        <v>38</v>
      </c>
      <c r="AK848" s="117">
        <f>IF(N848="NTD",1,VLOOKUP(X848,'8.匯率'!O:Q,2,FALSE))</f>
        <v>1</v>
      </c>
      <c r="AL848" s="204">
        <f t="shared" si="13"/>
        <v>-138000</v>
      </c>
      <c r="AM848" s="117" t="str">
        <f>VLOOKUP(AJ848,'關係企業(人)'!A:C,3,FALSE)</f>
        <v>緯創資通股份有限公司</v>
      </c>
    </row>
    <row r="849" spans="1:39">
      <c r="A849" s="4" t="s">
        <v>47</v>
      </c>
      <c r="B849" s="4" t="s">
        <v>2045</v>
      </c>
      <c r="C849" s="4" t="s">
        <v>2403</v>
      </c>
      <c r="D849" s="4" t="s">
        <v>2417</v>
      </c>
      <c r="E849" s="5">
        <v>45775</v>
      </c>
      <c r="F849" s="5">
        <v>45775</v>
      </c>
      <c r="G849" s="4" t="s">
        <v>2569</v>
      </c>
      <c r="H849" s="4" t="s">
        <v>679</v>
      </c>
      <c r="I849" s="4" t="s">
        <v>2410</v>
      </c>
      <c r="J849" s="4" t="s">
        <v>2046</v>
      </c>
      <c r="K849" s="4" t="s">
        <v>2406</v>
      </c>
      <c r="L849" s="4" t="s">
        <v>2407</v>
      </c>
      <c r="M849" s="12">
        <v>-110000</v>
      </c>
      <c r="N849" s="4" t="s">
        <v>48</v>
      </c>
      <c r="O849" s="12">
        <v>-110000</v>
      </c>
      <c r="P849" s="4" t="s">
        <v>48</v>
      </c>
      <c r="Q849" s="4" t="s">
        <v>681</v>
      </c>
      <c r="R849" s="4" t="s">
        <v>54</v>
      </c>
      <c r="X849" s="4" t="s">
        <v>50</v>
      </c>
      <c r="Z849" s="4" t="s">
        <v>50</v>
      </c>
      <c r="AA849" s="4" t="s">
        <v>2419</v>
      </c>
      <c r="AD849" s="4" t="s">
        <v>676</v>
      </c>
      <c r="AG849" s="5"/>
      <c r="AH849" s="4" t="s">
        <v>2408</v>
      </c>
      <c r="AJ849" s="4" t="s">
        <v>38</v>
      </c>
      <c r="AK849" s="117">
        <f>IF(N849="NTD",1,VLOOKUP(X849,'8.匯率'!O:Q,2,FALSE))</f>
        <v>1</v>
      </c>
      <c r="AL849" s="204">
        <f t="shared" si="13"/>
        <v>-110000</v>
      </c>
      <c r="AM849" s="117" t="str">
        <f>VLOOKUP(AJ849,'關係企業(人)'!A:C,3,FALSE)</f>
        <v>緯創資通股份有限公司</v>
      </c>
    </row>
    <row r="850" spans="1:39">
      <c r="A850" s="4" t="s">
        <v>47</v>
      </c>
      <c r="B850" s="4" t="s">
        <v>2047</v>
      </c>
      <c r="C850" s="4" t="s">
        <v>2403</v>
      </c>
      <c r="D850" s="4" t="s">
        <v>2417</v>
      </c>
      <c r="E850" s="5">
        <v>45775</v>
      </c>
      <c r="F850" s="5">
        <v>45775</v>
      </c>
      <c r="G850" s="4" t="s">
        <v>2570</v>
      </c>
      <c r="H850" s="4" t="s">
        <v>679</v>
      </c>
      <c r="I850" s="4" t="s">
        <v>2410</v>
      </c>
      <c r="J850" s="4" t="s">
        <v>2048</v>
      </c>
      <c r="K850" s="4" t="s">
        <v>2406</v>
      </c>
      <c r="L850" s="4" t="s">
        <v>2407</v>
      </c>
      <c r="M850" s="12">
        <v>-90000</v>
      </c>
      <c r="N850" s="4" t="s">
        <v>48</v>
      </c>
      <c r="O850" s="12">
        <v>-90000</v>
      </c>
      <c r="P850" s="4" t="s">
        <v>48</v>
      </c>
      <c r="Q850" s="4" t="s">
        <v>681</v>
      </c>
      <c r="R850" s="4" t="s">
        <v>54</v>
      </c>
      <c r="X850" s="4" t="s">
        <v>50</v>
      </c>
      <c r="Z850" s="4" t="s">
        <v>50</v>
      </c>
      <c r="AA850" s="4" t="s">
        <v>2419</v>
      </c>
      <c r="AD850" s="4" t="s">
        <v>676</v>
      </c>
      <c r="AG850" s="5"/>
      <c r="AH850" s="4" t="s">
        <v>2408</v>
      </c>
      <c r="AJ850" s="4" t="s">
        <v>38</v>
      </c>
      <c r="AK850" s="117">
        <f>IF(N850="NTD",1,VLOOKUP(X850,'8.匯率'!O:Q,2,FALSE))</f>
        <v>1</v>
      </c>
      <c r="AL850" s="204">
        <f t="shared" si="13"/>
        <v>-90000</v>
      </c>
      <c r="AM850" s="117" t="str">
        <f>VLOOKUP(AJ850,'關係企業(人)'!A:C,3,FALSE)</f>
        <v>緯創資通股份有限公司</v>
      </c>
    </row>
    <row r="851" spans="1:39">
      <c r="A851" s="4" t="s">
        <v>47</v>
      </c>
      <c r="B851" s="4" t="s">
        <v>2049</v>
      </c>
      <c r="C851" s="4" t="s">
        <v>2403</v>
      </c>
      <c r="D851" s="4" t="s">
        <v>2417</v>
      </c>
      <c r="E851" s="5">
        <v>45775</v>
      </c>
      <c r="F851" s="5">
        <v>45775</v>
      </c>
      <c r="G851" s="4" t="s">
        <v>2571</v>
      </c>
      <c r="H851" s="4" t="s">
        <v>679</v>
      </c>
      <c r="I851" s="4" t="s">
        <v>2410</v>
      </c>
      <c r="J851" s="4" t="s">
        <v>2050</v>
      </c>
      <c r="K851" s="4" t="s">
        <v>2406</v>
      </c>
      <c r="L851" s="4" t="s">
        <v>2407</v>
      </c>
      <c r="M851" s="12">
        <v>-135406</v>
      </c>
      <c r="N851" s="4" t="s">
        <v>48</v>
      </c>
      <c r="O851" s="12">
        <v>-135406</v>
      </c>
      <c r="P851" s="4" t="s">
        <v>48</v>
      </c>
      <c r="Q851" s="4" t="s">
        <v>681</v>
      </c>
      <c r="R851" s="4" t="s">
        <v>54</v>
      </c>
      <c r="X851" s="4" t="s">
        <v>50</v>
      </c>
      <c r="Z851" s="4" t="s">
        <v>50</v>
      </c>
      <c r="AA851" s="4" t="s">
        <v>2419</v>
      </c>
      <c r="AD851" s="4" t="s">
        <v>676</v>
      </c>
      <c r="AG851" s="5"/>
      <c r="AH851" s="4" t="s">
        <v>2408</v>
      </c>
      <c r="AJ851" s="4" t="s">
        <v>38</v>
      </c>
      <c r="AK851" s="117">
        <f>IF(N851="NTD",1,VLOOKUP(X851,'8.匯率'!O:Q,2,FALSE))</f>
        <v>1</v>
      </c>
      <c r="AL851" s="204">
        <f t="shared" si="13"/>
        <v>-135406</v>
      </c>
      <c r="AM851" s="117" t="str">
        <f>VLOOKUP(AJ851,'關係企業(人)'!A:C,3,FALSE)</f>
        <v>緯創資通股份有限公司</v>
      </c>
    </row>
    <row r="852" spans="1:39">
      <c r="A852" s="4" t="s">
        <v>47</v>
      </c>
      <c r="B852" s="4" t="s">
        <v>2051</v>
      </c>
      <c r="C852" s="4" t="s">
        <v>2403</v>
      </c>
      <c r="D852" s="4" t="s">
        <v>2417</v>
      </c>
      <c r="E852" s="5">
        <v>45775</v>
      </c>
      <c r="F852" s="5">
        <v>45775</v>
      </c>
      <c r="G852" s="4" t="s">
        <v>2572</v>
      </c>
      <c r="H852" s="4" t="s">
        <v>679</v>
      </c>
      <c r="I852" s="4" t="s">
        <v>2410</v>
      </c>
      <c r="J852" s="4" t="s">
        <v>2052</v>
      </c>
      <c r="K852" s="4" t="s">
        <v>2406</v>
      </c>
      <c r="L852" s="4" t="s">
        <v>2407</v>
      </c>
      <c r="M852" s="12">
        <v>-138000</v>
      </c>
      <c r="N852" s="4" t="s">
        <v>48</v>
      </c>
      <c r="O852" s="12">
        <v>-138000</v>
      </c>
      <c r="P852" s="4" t="s">
        <v>48</v>
      </c>
      <c r="Q852" s="4" t="s">
        <v>681</v>
      </c>
      <c r="R852" s="4" t="s">
        <v>54</v>
      </c>
      <c r="X852" s="4" t="s">
        <v>50</v>
      </c>
      <c r="Z852" s="4" t="s">
        <v>50</v>
      </c>
      <c r="AA852" s="4" t="s">
        <v>2419</v>
      </c>
      <c r="AD852" s="4" t="s">
        <v>676</v>
      </c>
      <c r="AG852" s="5"/>
      <c r="AH852" s="4" t="s">
        <v>2408</v>
      </c>
      <c r="AJ852" s="4" t="s">
        <v>38</v>
      </c>
      <c r="AK852" s="117">
        <f>IF(N852="NTD",1,VLOOKUP(X852,'8.匯率'!O:Q,2,FALSE))</f>
        <v>1</v>
      </c>
      <c r="AL852" s="204">
        <f t="shared" si="13"/>
        <v>-138000</v>
      </c>
      <c r="AM852" s="117" t="str">
        <f>VLOOKUP(AJ852,'關係企業(人)'!A:C,3,FALSE)</f>
        <v>緯創資通股份有限公司</v>
      </c>
    </row>
    <row r="853" spans="1:39">
      <c r="A853" s="4" t="s">
        <v>47</v>
      </c>
      <c r="B853" s="4" t="s">
        <v>2053</v>
      </c>
      <c r="C853" s="4" t="s">
        <v>2403</v>
      </c>
      <c r="D853" s="4" t="s">
        <v>2417</v>
      </c>
      <c r="E853" s="5">
        <v>45775</v>
      </c>
      <c r="F853" s="5">
        <v>45775</v>
      </c>
      <c r="G853" s="4" t="s">
        <v>2573</v>
      </c>
      <c r="H853" s="4" t="s">
        <v>679</v>
      </c>
      <c r="I853" s="4" t="s">
        <v>2410</v>
      </c>
      <c r="J853" s="4" t="s">
        <v>2054</v>
      </c>
      <c r="K853" s="4" t="s">
        <v>2406</v>
      </c>
      <c r="L853" s="4" t="s">
        <v>2407</v>
      </c>
      <c r="M853" s="12">
        <v>-93500</v>
      </c>
      <c r="N853" s="4" t="s">
        <v>48</v>
      </c>
      <c r="O853" s="12">
        <v>-93500</v>
      </c>
      <c r="P853" s="4" t="s">
        <v>48</v>
      </c>
      <c r="Q853" s="4" t="s">
        <v>681</v>
      </c>
      <c r="R853" s="4" t="s">
        <v>54</v>
      </c>
      <c r="X853" s="4" t="s">
        <v>50</v>
      </c>
      <c r="Z853" s="4" t="s">
        <v>50</v>
      </c>
      <c r="AA853" s="4" t="s">
        <v>2419</v>
      </c>
      <c r="AD853" s="4" t="s">
        <v>676</v>
      </c>
      <c r="AG853" s="5"/>
      <c r="AH853" s="4" t="s">
        <v>2408</v>
      </c>
      <c r="AJ853" s="4" t="s">
        <v>38</v>
      </c>
      <c r="AK853" s="117">
        <f>IF(N853="NTD",1,VLOOKUP(X853,'8.匯率'!O:Q,2,FALSE))</f>
        <v>1</v>
      </c>
      <c r="AL853" s="204">
        <f t="shared" si="13"/>
        <v>-93500</v>
      </c>
      <c r="AM853" s="117" t="str">
        <f>VLOOKUP(AJ853,'關係企業(人)'!A:C,3,FALSE)</f>
        <v>緯創資通股份有限公司</v>
      </c>
    </row>
    <row r="854" spans="1:39">
      <c r="A854" s="4" t="s">
        <v>47</v>
      </c>
      <c r="B854" s="4" t="s">
        <v>2055</v>
      </c>
      <c r="C854" s="4" t="s">
        <v>2403</v>
      </c>
      <c r="D854" s="4" t="s">
        <v>2417</v>
      </c>
      <c r="E854" s="5">
        <v>45775</v>
      </c>
      <c r="F854" s="5">
        <v>45775</v>
      </c>
      <c r="G854" s="4" t="s">
        <v>2574</v>
      </c>
      <c r="H854" s="4" t="s">
        <v>679</v>
      </c>
      <c r="I854" s="4" t="s">
        <v>2410</v>
      </c>
      <c r="J854" s="4" t="s">
        <v>2056</v>
      </c>
      <c r="K854" s="4" t="s">
        <v>2406</v>
      </c>
      <c r="L854" s="4" t="s">
        <v>2407</v>
      </c>
      <c r="M854" s="12">
        <v>-110000</v>
      </c>
      <c r="N854" s="4" t="s">
        <v>48</v>
      </c>
      <c r="O854" s="12">
        <v>-110000</v>
      </c>
      <c r="P854" s="4" t="s">
        <v>48</v>
      </c>
      <c r="Q854" s="4" t="s">
        <v>681</v>
      </c>
      <c r="R854" s="4" t="s">
        <v>54</v>
      </c>
      <c r="X854" s="4" t="s">
        <v>50</v>
      </c>
      <c r="Z854" s="4" t="s">
        <v>50</v>
      </c>
      <c r="AA854" s="4" t="s">
        <v>2419</v>
      </c>
      <c r="AD854" s="4" t="s">
        <v>676</v>
      </c>
      <c r="AG854" s="5"/>
      <c r="AH854" s="4" t="s">
        <v>2408</v>
      </c>
      <c r="AJ854" s="4" t="s">
        <v>38</v>
      </c>
      <c r="AK854" s="117">
        <f>IF(N854="NTD",1,VLOOKUP(X854,'8.匯率'!O:Q,2,FALSE))</f>
        <v>1</v>
      </c>
      <c r="AL854" s="204">
        <f t="shared" si="13"/>
        <v>-110000</v>
      </c>
      <c r="AM854" s="117" t="str">
        <f>VLOOKUP(AJ854,'關係企業(人)'!A:C,3,FALSE)</f>
        <v>緯創資通股份有限公司</v>
      </c>
    </row>
    <row r="855" spans="1:39">
      <c r="A855" s="4" t="s">
        <v>47</v>
      </c>
      <c r="B855" s="4" t="s">
        <v>2057</v>
      </c>
      <c r="C855" s="4" t="s">
        <v>2403</v>
      </c>
      <c r="D855" s="4" t="s">
        <v>2417</v>
      </c>
      <c r="E855" s="5">
        <v>45775</v>
      </c>
      <c r="F855" s="5">
        <v>45775</v>
      </c>
      <c r="G855" s="4" t="s">
        <v>2575</v>
      </c>
      <c r="H855" s="4" t="s">
        <v>679</v>
      </c>
      <c r="I855" s="4" t="s">
        <v>2410</v>
      </c>
      <c r="J855" s="4" t="s">
        <v>2058</v>
      </c>
      <c r="K855" s="4" t="s">
        <v>2406</v>
      </c>
      <c r="L855" s="4" t="s">
        <v>2407</v>
      </c>
      <c r="M855" s="12">
        <v>-110000</v>
      </c>
      <c r="N855" s="4" t="s">
        <v>48</v>
      </c>
      <c r="O855" s="12">
        <v>-110000</v>
      </c>
      <c r="P855" s="4" t="s">
        <v>48</v>
      </c>
      <c r="Q855" s="4" t="s">
        <v>681</v>
      </c>
      <c r="R855" s="4" t="s">
        <v>54</v>
      </c>
      <c r="X855" s="4" t="s">
        <v>50</v>
      </c>
      <c r="Z855" s="4" t="s">
        <v>50</v>
      </c>
      <c r="AA855" s="4" t="s">
        <v>2419</v>
      </c>
      <c r="AD855" s="4" t="s">
        <v>676</v>
      </c>
      <c r="AG855" s="5"/>
      <c r="AH855" s="4" t="s">
        <v>2408</v>
      </c>
      <c r="AJ855" s="4" t="s">
        <v>38</v>
      </c>
      <c r="AK855" s="117">
        <f>IF(N855="NTD",1,VLOOKUP(X855,'8.匯率'!O:Q,2,FALSE))</f>
        <v>1</v>
      </c>
      <c r="AL855" s="204">
        <f t="shared" si="13"/>
        <v>-110000</v>
      </c>
      <c r="AM855" s="117" t="str">
        <f>VLOOKUP(AJ855,'關係企業(人)'!A:C,3,FALSE)</f>
        <v>緯創資通股份有限公司</v>
      </c>
    </row>
    <row r="856" spans="1:39">
      <c r="A856" s="4" t="s">
        <v>47</v>
      </c>
      <c r="B856" s="4" t="s">
        <v>2059</v>
      </c>
      <c r="C856" s="4" t="s">
        <v>2403</v>
      </c>
      <c r="D856" s="4" t="s">
        <v>2417</v>
      </c>
      <c r="E856" s="5">
        <v>45775</v>
      </c>
      <c r="F856" s="5">
        <v>45775</v>
      </c>
      <c r="G856" s="4" t="s">
        <v>2576</v>
      </c>
      <c r="H856" s="4" t="s">
        <v>679</v>
      </c>
      <c r="I856" s="4" t="s">
        <v>2410</v>
      </c>
      <c r="J856" s="4" t="s">
        <v>2060</v>
      </c>
      <c r="K856" s="4" t="s">
        <v>2406</v>
      </c>
      <c r="L856" s="4" t="s">
        <v>2407</v>
      </c>
      <c r="M856" s="12">
        <v>-129375</v>
      </c>
      <c r="N856" s="4" t="s">
        <v>48</v>
      </c>
      <c r="O856" s="12">
        <v>-129375</v>
      </c>
      <c r="P856" s="4" t="s">
        <v>48</v>
      </c>
      <c r="Q856" s="4" t="s">
        <v>681</v>
      </c>
      <c r="R856" s="4" t="s">
        <v>54</v>
      </c>
      <c r="X856" s="4" t="s">
        <v>50</v>
      </c>
      <c r="Z856" s="4" t="s">
        <v>50</v>
      </c>
      <c r="AA856" s="4" t="s">
        <v>2419</v>
      </c>
      <c r="AD856" s="4" t="s">
        <v>676</v>
      </c>
      <c r="AG856" s="5"/>
      <c r="AH856" s="4" t="s">
        <v>2408</v>
      </c>
      <c r="AJ856" s="4" t="s">
        <v>38</v>
      </c>
      <c r="AK856" s="117">
        <f>IF(N856="NTD",1,VLOOKUP(X856,'8.匯率'!O:Q,2,FALSE))</f>
        <v>1</v>
      </c>
      <c r="AL856" s="204">
        <f t="shared" si="13"/>
        <v>-129375</v>
      </c>
      <c r="AM856" s="117" t="str">
        <f>VLOOKUP(AJ856,'關係企業(人)'!A:C,3,FALSE)</f>
        <v>緯創資通股份有限公司</v>
      </c>
    </row>
    <row r="857" spans="1:39">
      <c r="A857" s="4" t="s">
        <v>47</v>
      </c>
      <c r="B857" s="4" t="s">
        <v>2061</v>
      </c>
      <c r="C857" s="4" t="s">
        <v>2403</v>
      </c>
      <c r="D857" s="4" t="s">
        <v>2417</v>
      </c>
      <c r="E857" s="5">
        <v>45775</v>
      </c>
      <c r="F857" s="5">
        <v>45775</v>
      </c>
      <c r="G857" s="4" t="s">
        <v>2577</v>
      </c>
      <c r="H857" s="4" t="s">
        <v>679</v>
      </c>
      <c r="I857" s="4" t="s">
        <v>2410</v>
      </c>
      <c r="J857" s="4" t="s">
        <v>2062</v>
      </c>
      <c r="K857" s="4" t="s">
        <v>2406</v>
      </c>
      <c r="L857" s="4" t="s">
        <v>2407</v>
      </c>
      <c r="M857" s="12">
        <v>-85500</v>
      </c>
      <c r="N857" s="4" t="s">
        <v>48</v>
      </c>
      <c r="O857" s="12">
        <v>-85500</v>
      </c>
      <c r="P857" s="4" t="s">
        <v>48</v>
      </c>
      <c r="Q857" s="4" t="s">
        <v>681</v>
      </c>
      <c r="R857" s="4" t="s">
        <v>54</v>
      </c>
      <c r="X857" s="4" t="s">
        <v>50</v>
      </c>
      <c r="Z857" s="4" t="s">
        <v>50</v>
      </c>
      <c r="AA857" s="4" t="s">
        <v>2419</v>
      </c>
      <c r="AD857" s="4" t="s">
        <v>676</v>
      </c>
      <c r="AG857" s="5"/>
      <c r="AH857" s="4" t="s">
        <v>2408</v>
      </c>
      <c r="AJ857" s="4" t="s">
        <v>38</v>
      </c>
      <c r="AK857" s="117">
        <f>IF(N857="NTD",1,VLOOKUP(X857,'8.匯率'!O:Q,2,FALSE))</f>
        <v>1</v>
      </c>
      <c r="AL857" s="204">
        <f t="shared" si="13"/>
        <v>-85500</v>
      </c>
      <c r="AM857" s="117" t="str">
        <f>VLOOKUP(AJ857,'關係企業(人)'!A:C,3,FALSE)</f>
        <v>緯創資通股份有限公司</v>
      </c>
    </row>
    <row r="858" spans="1:39">
      <c r="A858" s="4" t="s">
        <v>47</v>
      </c>
      <c r="B858" s="4" t="s">
        <v>2063</v>
      </c>
      <c r="C858" s="4" t="s">
        <v>2403</v>
      </c>
      <c r="D858" s="4" t="s">
        <v>2417</v>
      </c>
      <c r="E858" s="5">
        <v>45775</v>
      </c>
      <c r="F858" s="5">
        <v>45775</v>
      </c>
      <c r="G858" s="4" t="s">
        <v>2578</v>
      </c>
      <c r="H858" s="4" t="s">
        <v>679</v>
      </c>
      <c r="I858" s="4" t="s">
        <v>2410</v>
      </c>
      <c r="J858" s="4" t="s">
        <v>2064</v>
      </c>
      <c r="K858" s="4" t="s">
        <v>2406</v>
      </c>
      <c r="L858" s="4" t="s">
        <v>2407</v>
      </c>
      <c r="M858" s="12">
        <v>-138000</v>
      </c>
      <c r="N858" s="4" t="s">
        <v>48</v>
      </c>
      <c r="O858" s="12">
        <v>-138000</v>
      </c>
      <c r="P858" s="4" t="s">
        <v>48</v>
      </c>
      <c r="Q858" s="4" t="s">
        <v>681</v>
      </c>
      <c r="R858" s="4" t="s">
        <v>54</v>
      </c>
      <c r="X858" s="4" t="s">
        <v>50</v>
      </c>
      <c r="Z858" s="4" t="s">
        <v>50</v>
      </c>
      <c r="AA858" s="4" t="s">
        <v>2419</v>
      </c>
      <c r="AD858" s="4" t="s">
        <v>676</v>
      </c>
      <c r="AG858" s="5"/>
      <c r="AH858" s="4" t="s">
        <v>2408</v>
      </c>
      <c r="AJ858" s="4" t="s">
        <v>38</v>
      </c>
      <c r="AK858" s="117">
        <f>IF(N858="NTD",1,VLOOKUP(X858,'8.匯率'!O:Q,2,FALSE))</f>
        <v>1</v>
      </c>
      <c r="AL858" s="204">
        <f t="shared" si="13"/>
        <v>-138000</v>
      </c>
      <c r="AM858" s="117" t="str">
        <f>VLOOKUP(AJ858,'關係企業(人)'!A:C,3,FALSE)</f>
        <v>緯創資通股份有限公司</v>
      </c>
    </row>
    <row r="859" spans="1:39">
      <c r="A859" s="4" t="s">
        <v>47</v>
      </c>
      <c r="B859" s="4" t="s">
        <v>2065</v>
      </c>
      <c r="C859" s="4" t="s">
        <v>2403</v>
      </c>
      <c r="D859" s="4" t="s">
        <v>2417</v>
      </c>
      <c r="E859" s="5">
        <v>45775</v>
      </c>
      <c r="F859" s="5">
        <v>45775</v>
      </c>
      <c r="G859" s="4" t="s">
        <v>2579</v>
      </c>
      <c r="H859" s="4" t="s">
        <v>679</v>
      </c>
      <c r="I859" s="4" t="s">
        <v>2410</v>
      </c>
      <c r="J859" s="4" t="s">
        <v>2066</v>
      </c>
      <c r="K859" s="4" t="s">
        <v>2406</v>
      </c>
      <c r="L859" s="4" t="s">
        <v>2407</v>
      </c>
      <c r="M859" s="12">
        <v>-155000</v>
      </c>
      <c r="N859" s="4" t="s">
        <v>48</v>
      </c>
      <c r="O859" s="12">
        <v>-155000</v>
      </c>
      <c r="P859" s="4" t="s">
        <v>48</v>
      </c>
      <c r="Q859" s="4" t="s">
        <v>681</v>
      </c>
      <c r="R859" s="4" t="s">
        <v>54</v>
      </c>
      <c r="X859" s="4" t="s">
        <v>50</v>
      </c>
      <c r="Z859" s="4" t="s">
        <v>50</v>
      </c>
      <c r="AA859" s="4" t="s">
        <v>2419</v>
      </c>
      <c r="AD859" s="4" t="s">
        <v>676</v>
      </c>
      <c r="AG859" s="5"/>
      <c r="AH859" s="4" t="s">
        <v>2408</v>
      </c>
      <c r="AJ859" s="4" t="s">
        <v>38</v>
      </c>
      <c r="AK859" s="117">
        <f>IF(N859="NTD",1,VLOOKUP(X859,'8.匯率'!O:Q,2,FALSE))</f>
        <v>1</v>
      </c>
      <c r="AL859" s="204">
        <f t="shared" si="13"/>
        <v>-155000</v>
      </c>
      <c r="AM859" s="117" t="str">
        <f>VLOOKUP(AJ859,'關係企業(人)'!A:C,3,FALSE)</f>
        <v>緯創資通股份有限公司</v>
      </c>
    </row>
    <row r="860" spans="1:39">
      <c r="A860" s="4" t="s">
        <v>47</v>
      </c>
      <c r="B860" s="4" t="s">
        <v>2067</v>
      </c>
      <c r="C860" s="4" t="s">
        <v>2403</v>
      </c>
      <c r="D860" s="4" t="s">
        <v>2417</v>
      </c>
      <c r="E860" s="5">
        <v>45775</v>
      </c>
      <c r="F860" s="5">
        <v>45775</v>
      </c>
      <c r="G860" s="4" t="s">
        <v>2580</v>
      </c>
      <c r="H860" s="4" t="s">
        <v>679</v>
      </c>
      <c r="I860" s="4" t="s">
        <v>2410</v>
      </c>
      <c r="J860" s="4" t="s">
        <v>2068</v>
      </c>
      <c r="K860" s="4" t="s">
        <v>2406</v>
      </c>
      <c r="L860" s="4" t="s">
        <v>2407</v>
      </c>
      <c r="M860" s="12">
        <v>-110000</v>
      </c>
      <c r="N860" s="4" t="s">
        <v>48</v>
      </c>
      <c r="O860" s="12">
        <v>-110000</v>
      </c>
      <c r="P860" s="4" t="s">
        <v>48</v>
      </c>
      <c r="Q860" s="4" t="s">
        <v>681</v>
      </c>
      <c r="R860" s="4" t="s">
        <v>54</v>
      </c>
      <c r="X860" s="4" t="s">
        <v>50</v>
      </c>
      <c r="Z860" s="4" t="s">
        <v>50</v>
      </c>
      <c r="AA860" s="4" t="s">
        <v>2419</v>
      </c>
      <c r="AD860" s="4" t="s">
        <v>676</v>
      </c>
      <c r="AG860" s="5"/>
      <c r="AH860" s="4" t="s">
        <v>2408</v>
      </c>
      <c r="AJ860" s="4" t="s">
        <v>38</v>
      </c>
      <c r="AK860" s="117">
        <f>IF(N860="NTD",1,VLOOKUP(X860,'8.匯率'!O:Q,2,FALSE))</f>
        <v>1</v>
      </c>
      <c r="AL860" s="204">
        <f t="shared" si="13"/>
        <v>-110000</v>
      </c>
      <c r="AM860" s="117" t="str">
        <f>VLOOKUP(AJ860,'關係企業(人)'!A:C,3,FALSE)</f>
        <v>緯創資通股份有限公司</v>
      </c>
    </row>
    <row r="861" spans="1:39">
      <c r="A861" s="4" t="s">
        <v>47</v>
      </c>
      <c r="B861" s="4" t="s">
        <v>2069</v>
      </c>
      <c r="C861" s="4" t="s">
        <v>2403</v>
      </c>
      <c r="D861" s="4" t="s">
        <v>2417</v>
      </c>
      <c r="E861" s="5">
        <v>45775</v>
      </c>
      <c r="F861" s="5">
        <v>45775</v>
      </c>
      <c r="G861" s="4" t="s">
        <v>2581</v>
      </c>
      <c r="H861" s="4" t="s">
        <v>679</v>
      </c>
      <c r="I861" s="4" t="s">
        <v>2410</v>
      </c>
      <c r="J861" s="4" t="s">
        <v>2070</v>
      </c>
      <c r="K861" s="4" t="s">
        <v>2406</v>
      </c>
      <c r="L861" s="4" t="s">
        <v>2407</v>
      </c>
      <c r="M861" s="12">
        <v>-135406</v>
      </c>
      <c r="N861" s="4" t="s">
        <v>48</v>
      </c>
      <c r="O861" s="12">
        <v>-135406</v>
      </c>
      <c r="P861" s="4" t="s">
        <v>48</v>
      </c>
      <c r="Q861" s="4" t="s">
        <v>681</v>
      </c>
      <c r="R861" s="4" t="s">
        <v>54</v>
      </c>
      <c r="X861" s="4" t="s">
        <v>50</v>
      </c>
      <c r="Z861" s="4" t="s">
        <v>50</v>
      </c>
      <c r="AA861" s="4" t="s">
        <v>2419</v>
      </c>
      <c r="AD861" s="4" t="s">
        <v>676</v>
      </c>
      <c r="AG861" s="5"/>
      <c r="AH861" s="4" t="s">
        <v>2408</v>
      </c>
      <c r="AJ861" s="4" t="s">
        <v>38</v>
      </c>
      <c r="AK861" s="117">
        <f>IF(N861="NTD",1,VLOOKUP(X861,'8.匯率'!O:Q,2,FALSE))</f>
        <v>1</v>
      </c>
      <c r="AL861" s="204">
        <f t="shared" si="13"/>
        <v>-135406</v>
      </c>
      <c r="AM861" s="117" t="str">
        <f>VLOOKUP(AJ861,'關係企業(人)'!A:C,3,FALSE)</f>
        <v>緯創資通股份有限公司</v>
      </c>
    </row>
    <row r="862" spans="1:39">
      <c r="A862" s="4" t="s">
        <v>47</v>
      </c>
      <c r="B862" s="4" t="s">
        <v>2071</v>
      </c>
      <c r="C862" s="4" t="s">
        <v>2403</v>
      </c>
      <c r="D862" s="4" t="s">
        <v>2417</v>
      </c>
      <c r="E862" s="5">
        <v>45775</v>
      </c>
      <c r="F862" s="5">
        <v>45775</v>
      </c>
      <c r="G862" s="4" t="s">
        <v>2582</v>
      </c>
      <c r="H862" s="4" t="s">
        <v>679</v>
      </c>
      <c r="I862" s="4" t="s">
        <v>2410</v>
      </c>
      <c r="J862" s="4" t="s">
        <v>2072</v>
      </c>
      <c r="K862" s="4" t="s">
        <v>2406</v>
      </c>
      <c r="L862" s="4" t="s">
        <v>2407</v>
      </c>
      <c r="M862" s="12">
        <v>-131100</v>
      </c>
      <c r="N862" s="4" t="s">
        <v>48</v>
      </c>
      <c r="O862" s="12">
        <v>-131100</v>
      </c>
      <c r="P862" s="4" t="s">
        <v>48</v>
      </c>
      <c r="Q862" s="4" t="s">
        <v>681</v>
      </c>
      <c r="R862" s="4" t="s">
        <v>54</v>
      </c>
      <c r="X862" s="4" t="s">
        <v>50</v>
      </c>
      <c r="Z862" s="4" t="s">
        <v>50</v>
      </c>
      <c r="AA862" s="4" t="s">
        <v>2419</v>
      </c>
      <c r="AD862" s="4" t="s">
        <v>676</v>
      </c>
      <c r="AG862" s="5"/>
      <c r="AH862" s="4" t="s">
        <v>2408</v>
      </c>
      <c r="AJ862" s="4" t="s">
        <v>38</v>
      </c>
      <c r="AK862" s="117">
        <f>IF(N862="NTD",1,VLOOKUP(X862,'8.匯率'!O:Q,2,FALSE))</f>
        <v>1</v>
      </c>
      <c r="AL862" s="204">
        <f t="shared" si="13"/>
        <v>-131100</v>
      </c>
      <c r="AM862" s="117" t="str">
        <f>VLOOKUP(AJ862,'關係企業(人)'!A:C,3,FALSE)</f>
        <v>緯創資通股份有限公司</v>
      </c>
    </row>
    <row r="863" spans="1:39">
      <c r="A863" s="4" t="s">
        <v>47</v>
      </c>
      <c r="B863" s="4" t="s">
        <v>2073</v>
      </c>
      <c r="C863" s="4" t="s">
        <v>2403</v>
      </c>
      <c r="D863" s="4" t="s">
        <v>2417</v>
      </c>
      <c r="E863" s="5">
        <v>45775</v>
      </c>
      <c r="F863" s="5">
        <v>45775</v>
      </c>
      <c r="G863" s="4" t="s">
        <v>2583</v>
      </c>
      <c r="H863" s="4" t="s">
        <v>679</v>
      </c>
      <c r="I863" s="4" t="s">
        <v>2410</v>
      </c>
      <c r="J863" s="4" t="s">
        <v>2074</v>
      </c>
      <c r="K863" s="4" t="s">
        <v>2406</v>
      </c>
      <c r="L863" s="4" t="s">
        <v>2407</v>
      </c>
      <c r="M863" s="12">
        <v>-138000</v>
      </c>
      <c r="N863" s="4" t="s">
        <v>48</v>
      </c>
      <c r="O863" s="12">
        <v>-138000</v>
      </c>
      <c r="P863" s="4" t="s">
        <v>48</v>
      </c>
      <c r="Q863" s="4" t="s">
        <v>681</v>
      </c>
      <c r="R863" s="4" t="s">
        <v>54</v>
      </c>
      <c r="X863" s="4" t="s">
        <v>50</v>
      </c>
      <c r="Z863" s="4" t="s">
        <v>50</v>
      </c>
      <c r="AA863" s="4" t="s">
        <v>2419</v>
      </c>
      <c r="AD863" s="4" t="s">
        <v>676</v>
      </c>
      <c r="AG863" s="5"/>
      <c r="AH863" s="4" t="s">
        <v>2408</v>
      </c>
      <c r="AJ863" s="4" t="s">
        <v>38</v>
      </c>
      <c r="AK863" s="117">
        <f>IF(N863="NTD",1,VLOOKUP(X863,'8.匯率'!O:Q,2,FALSE))</f>
        <v>1</v>
      </c>
      <c r="AL863" s="204">
        <f t="shared" si="13"/>
        <v>-138000</v>
      </c>
      <c r="AM863" s="117" t="str">
        <f>VLOOKUP(AJ863,'關係企業(人)'!A:C,3,FALSE)</f>
        <v>緯創資通股份有限公司</v>
      </c>
    </row>
    <row r="864" spans="1:39">
      <c r="A864" s="4" t="s">
        <v>47</v>
      </c>
      <c r="B864" s="4" t="s">
        <v>2075</v>
      </c>
      <c r="C864" s="4" t="s">
        <v>2403</v>
      </c>
      <c r="D864" s="4" t="s">
        <v>2417</v>
      </c>
      <c r="E864" s="5">
        <v>45775</v>
      </c>
      <c r="F864" s="5">
        <v>45775</v>
      </c>
      <c r="G864" s="4" t="s">
        <v>2584</v>
      </c>
      <c r="H864" s="4" t="s">
        <v>679</v>
      </c>
      <c r="I864" s="4" t="s">
        <v>2410</v>
      </c>
      <c r="J864" s="4" t="s">
        <v>2076</v>
      </c>
      <c r="K864" s="4" t="s">
        <v>2406</v>
      </c>
      <c r="L864" s="4" t="s">
        <v>2407</v>
      </c>
      <c r="M864" s="12">
        <v>-110400</v>
      </c>
      <c r="N864" s="4" t="s">
        <v>48</v>
      </c>
      <c r="O864" s="12">
        <v>-110400</v>
      </c>
      <c r="P864" s="4" t="s">
        <v>48</v>
      </c>
      <c r="Q864" s="4" t="s">
        <v>681</v>
      </c>
      <c r="R864" s="4" t="s">
        <v>54</v>
      </c>
      <c r="X864" s="4" t="s">
        <v>50</v>
      </c>
      <c r="Z864" s="4" t="s">
        <v>50</v>
      </c>
      <c r="AA864" s="4" t="s">
        <v>2419</v>
      </c>
      <c r="AD864" s="4" t="s">
        <v>676</v>
      </c>
      <c r="AG864" s="5"/>
      <c r="AH864" s="4" t="s">
        <v>2408</v>
      </c>
      <c r="AJ864" s="4" t="s">
        <v>38</v>
      </c>
      <c r="AK864" s="117">
        <f>IF(N864="NTD",1,VLOOKUP(X864,'8.匯率'!O:Q,2,FALSE))</f>
        <v>1</v>
      </c>
      <c r="AL864" s="204">
        <f t="shared" si="13"/>
        <v>-110400</v>
      </c>
      <c r="AM864" s="117" t="str">
        <f>VLOOKUP(AJ864,'關係企業(人)'!A:C,3,FALSE)</f>
        <v>緯創資通股份有限公司</v>
      </c>
    </row>
    <row r="865" spans="1:39">
      <c r="A865" s="4" t="s">
        <v>47</v>
      </c>
      <c r="B865" s="4" t="s">
        <v>2127</v>
      </c>
      <c r="C865" s="4" t="s">
        <v>2403</v>
      </c>
      <c r="D865" s="4" t="s">
        <v>2417</v>
      </c>
      <c r="E865" s="5">
        <v>45775</v>
      </c>
      <c r="F865" s="5">
        <v>45775</v>
      </c>
      <c r="G865" s="4" t="s">
        <v>2585</v>
      </c>
      <c r="H865" s="4" t="s">
        <v>679</v>
      </c>
      <c r="I865" s="4" t="s">
        <v>2410</v>
      </c>
      <c r="J865" s="4" t="s">
        <v>2128</v>
      </c>
      <c r="K865" s="4" t="s">
        <v>2406</v>
      </c>
      <c r="L865" s="4" t="s">
        <v>2407</v>
      </c>
      <c r="M865" s="12">
        <v>-138000</v>
      </c>
      <c r="N865" s="4" t="s">
        <v>48</v>
      </c>
      <c r="O865" s="12">
        <v>-138000</v>
      </c>
      <c r="P865" s="4" t="s">
        <v>48</v>
      </c>
      <c r="Q865" s="4" t="s">
        <v>682</v>
      </c>
      <c r="R865" s="4" t="s">
        <v>53</v>
      </c>
      <c r="X865" s="4" t="s">
        <v>50</v>
      </c>
      <c r="Z865" s="4" t="s">
        <v>50</v>
      </c>
      <c r="AA865" s="4" t="s">
        <v>2419</v>
      </c>
      <c r="AD865" s="4" t="s">
        <v>676</v>
      </c>
      <c r="AG865" s="5"/>
      <c r="AH865" s="4" t="s">
        <v>2408</v>
      </c>
      <c r="AJ865" s="4" t="s">
        <v>38</v>
      </c>
      <c r="AK865" s="117">
        <f>IF(N865="NTD",1,VLOOKUP(X865,'8.匯率'!O:Q,2,FALSE))</f>
        <v>1</v>
      </c>
      <c r="AL865" s="204">
        <f t="shared" si="13"/>
        <v>-138000</v>
      </c>
      <c r="AM865" s="117" t="str">
        <f>VLOOKUP(AJ865,'關係企業(人)'!A:C,3,FALSE)</f>
        <v>緯創資通股份有限公司</v>
      </c>
    </row>
    <row r="866" spans="1:39">
      <c r="A866" s="4" t="s">
        <v>47</v>
      </c>
      <c r="B866" s="4" t="s">
        <v>2135</v>
      </c>
      <c r="C866" s="4" t="s">
        <v>2403</v>
      </c>
      <c r="D866" s="4" t="s">
        <v>2417</v>
      </c>
      <c r="E866" s="5">
        <v>45775</v>
      </c>
      <c r="F866" s="5">
        <v>45775</v>
      </c>
      <c r="G866" s="4" t="s">
        <v>2586</v>
      </c>
      <c r="H866" s="4" t="s">
        <v>679</v>
      </c>
      <c r="I866" s="4" t="s">
        <v>2410</v>
      </c>
      <c r="J866" s="4" t="s">
        <v>2136</v>
      </c>
      <c r="K866" s="4" t="s">
        <v>2406</v>
      </c>
      <c r="L866" s="4" t="s">
        <v>2407</v>
      </c>
      <c r="M866" s="12">
        <v>-100000</v>
      </c>
      <c r="N866" s="4" t="s">
        <v>48</v>
      </c>
      <c r="O866" s="12">
        <v>-100000</v>
      </c>
      <c r="P866" s="4" t="s">
        <v>48</v>
      </c>
      <c r="Q866" s="4" t="s">
        <v>683</v>
      </c>
      <c r="R866" s="4" t="s">
        <v>56</v>
      </c>
      <c r="X866" s="4" t="s">
        <v>57</v>
      </c>
      <c r="Z866" s="4" t="s">
        <v>57</v>
      </c>
      <c r="AA866" s="4" t="s">
        <v>2424</v>
      </c>
      <c r="AD866" s="4" t="s">
        <v>676</v>
      </c>
      <c r="AG866" s="5"/>
      <c r="AH866" s="4" t="s">
        <v>2408</v>
      </c>
      <c r="AJ866" s="4" t="s">
        <v>55</v>
      </c>
      <c r="AK866" s="117">
        <f>IF(N866="NTD",1,VLOOKUP(X866,'8.匯率'!O:Q,2,FALSE))</f>
        <v>1</v>
      </c>
      <c r="AL866" s="204">
        <f t="shared" si="13"/>
        <v>-100000</v>
      </c>
      <c r="AM866" s="117" t="str">
        <f>VLOOKUP(AJ866,'關係企業(人)'!A:C,3,FALSE)</f>
        <v>緯穎科技服務股份有限公司</v>
      </c>
    </row>
    <row r="867" spans="1:39">
      <c r="A867" s="4" t="s">
        <v>47</v>
      </c>
      <c r="B867" s="4" t="s">
        <v>2137</v>
      </c>
      <c r="C867" s="4" t="s">
        <v>2403</v>
      </c>
      <c r="D867" s="4" t="s">
        <v>2417</v>
      </c>
      <c r="E867" s="5">
        <v>45775</v>
      </c>
      <c r="F867" s="5">
        <v>45775</v>
      </c>
      <c r="G867" s="4" t="s">
        <v>2587</v>
      </c>
      <c r="H867" s="4" t="s">
        <v>679</v>
      </c>
      <c r="I867" s="4" t="s">
        <v>2410</v>
      </c>
      <c r="J867" s="4" t="s">
        <v>2138</v>
      </c>
      <c r="K867" s="4" t="s">
        <v>2406</v>
      </c>
      <c r="L867" s="4" t="s">
        <v>2407</v>
      </c>
      <c r="M867" s="12">
        <v>-138000</v>
      </c>
      <c r="N867" s="4" t="s">
        <v>48</v>
      </c>
      <c r="O867" s="12">
        <v>-138000</v>
      </c>
      <c r="P867" s="4" t="s">
        <v>48</v>
      </c>
      <c r="Q867" s="4" t="s">
        <v>683</v>
      </c>
      <c r="R867" s="4" t="s">
        <v>56</v>
      </c>
      <c r="X867" s="4" t="s">
        <v>57</v>
      </c>
      <c r="Z867" s="4" t="s">
        <v>57</v>
      </c>
      <c r="AA867" s="4" t="s">
        <v>2424</v>
      </c>
      <c r="AD867" s="4" t="s">
        <v>676</v>
      </c>
      <c r="AG867" s="5"/>
      <c r="AH867" s="4" t="s">
        <v>2408</v>
      </c>
      <c r="AJ867" s="4" t="s">
        <v>55</v>
      </c>
      <c r="AK867" s="117">
        <f>IF(N867="NTD",1,VLOOKUP(X867,'8.匯率'!O:Q,2,FALSE))</f>
        <v>1</v>
      </c>
      <c r="AL867" s="204">
        <f t="shared" si="13"/>
        <v>-138000</v>
      </c>
      <c r="AM867" s="117" t="str">
        <f>VLOOKUP(AJ867,'關係企業(人)'!A:C,3,FALSE)</f>
        <v>緯穎科技服務股份有限公司</v>
      </c>
    </row>
    <row r="868" spans="1:39">
      <c r="A868" s="4" t="s">
        <v>47</v>
      </c>
      <c r="B868" s="4" t="s">
        <v>2139</v>
      </c>
      <c r="C868" s="4" t="s">
        <v>2403</v>
      </c>
      <c r="D868" s="4" t="s">
        <v>2417</v>
      </c>
      <c r="E868" s="5">
        <v>45775</v>
      </c>
      <c r="F868" s="5">
        <v>45775</v>
      </c>
      <c r="G868" s="4" t="s">
        <v>2588</v>
      </c>
      <c r="H868" s="4" t="s">
        <v>679</v>
      </c>
      <c r="I868" s="4" t="s">
        <v>2410</v>
      </c>
      <c r="J868" s="4" t="s">
        <v>2140</v>
      </c>
      <c r="K868" s="4" t="s">
        <v>2406</v>
      </c>
      <c r="L868" s="4" t="s">
        <v>2407</v>
      </c>
      <c r="M868" s="12">
        <v>-155000</v>
      </c>
      <c r="N868" s="4" t="s">
        <v>48</v>
      </c>
      <c r="O868" s="12">
        <v>-155000</v>
      </c>
      <c r="P868" s="4" t="s">
        <v>48</v>
      </c>
      <c r="Q868" s="4" t="s">
        <v>683</v>
      </c>
      <c r="R868" s="4" t="s">
        <v>56</v>
      </c>
      <c r="X868" s="4" t="s">
        <v>57</v>
      </c>
      <c r="Z868" s="4" t="s">
        <v>57</v>
      </c>
      <c r="AA868" s="4" t="s">
        <v>2424</v>
      </c>
      <c r="AD868" s="4" t="s">
        <v>676</v>
      </c>
      <c r="AG868" s="5"/>
      <c r="AH868" s="4" t="s">
        <v>2408</v>
      </c>
      <c r="AJ868" s="4" t="s">
        <v>55</v>
      </c>
      <c r="AK868" s="117">
        <f>IF(N868="NTD",1,VLOOKUP(X868,'8.匯率'!O:Q,2,FALSE))</f>
        <v>1</v>
      </c>
      <c r="AL868" s="204">
        <f t="shared" si="13"/>
        <v>-155000</v>
      </c>
      <c r="AM868" s="117" t="str">
        <f>VLOOKUP(AJ868,'關係企業(人)'!A:C,3,FALSE)</f>
        <v>緯穎科技服務股份有限公司</v>
      </c>
    </row>
    <row r="869" spans="1:39">
      <c r="A869" s="4" t="s">
        <v>47</v>
      </c>
      <c r="B869" s="4" t="s">
        <v>2141</v>
      </c>
      <c r="C869" s="4" t="s">
        <v>2403</v>
      </c>
      <c r="D869" s="4" t="s">
        <v>2417</v>
      </c>
      <c r="E869" s="5">
        <v>45775</v>
      </c>
      <c r="F869" s="5">
        <v>45775</v>
      </c>
      <c r="G869" s="4" t="s">
        <v>2589</v>
      </c>
      <c r="H869" s="4" t="s">
        <v>679</v>
      </c>
      <c r="I869" s="4" t="s">
        <v>2410</v>
      </c>
      <c r="J869" s="4" t="s">
        <v>2142</v>
      </c>
      <c r="K869" s="4" t="s">
        <v>2406</v>
      </c>
      <c r="L869" s="4" t="s">
        <v>2407</v>
      </c>
      <c r="M869" s="12">
        <v>-138000</v>
      </c>
      <c r="N869" s="4" t="s">
        <v>48</v>
      </c>
      <c r="O869" s="12">
        <v>-138000</v>
      </c>
      <c r="P869" s="4" t="s">
        <v>48</v>
      </c>
      <c r="Q869" s="4" t="s">
        <v>683</v>
      </c>
      <c r="R869" s="4" t="s">
        <v>56</v>
      </c>
      <c r="X869" s="4" t="s">
        <v>57</v>
      </c>
      <c r="Z869" s="4" t="s">
        <v>57</v>
      </c>
      <c r="AA869" s="4" t="s">
        <v>2424</v>
      </c>
      <c r="AD869" s="4" t="s">
        <v>676</v>
      </c>
      <c r="AG869" s="5"/>
      <c r="AH869" s="4" t="s">
        <v>2408</v>
      </c>
      <c r="AJ869" s="4" t="s">
        <v>55</v>
      </c>
      <c r="AK869" s="117">
        <f>IF(N869="NTD",1,VLOOKUP(X869,'8.匯率'!O:Q,2,FALSE))</f>
        <v>1</v>
      </c>
      <c r="AL869" s="204">
        <f t="shared" si="13"/>
        <v>-138000</v>
      </c>
      <c r="AM869" s="117" t="str">
        <f>VLOOKUP(AJ869,'關係企業(人)'!A:C,3,FALSE)</f>
        <v>緯穎科技服務股份有限公司</v>
      </c>
    </row>
    <row r="870" spans="1:39">
      <c r="A870" s="4" t="s">
        <v>47</v>
      </c>
      <c r="B870" s="4" t="s">
        <v>2143</v>
      </c>
      <c r="C870" s="4" t="s">
        <v>2403</v>
      </c>
      <c r="D870" s="4" t="s">
        <v>2417</v>
      </c>
      <c r="E870" s="5">
        <v>45775</v>
      </c>
      <c r="F870" s="5">
        <v>45775</v>
      </c>
      <c r="G870" s="4" t="s">
        <v>2590</v>
      </c>
      <c r="H870" s="4" t="s">
        <v>679</v>
      </c>
      <c r="I870" s="4" t="s">
        <v>2410</v>
      </c>
      <c r="J870" s="4" t="s">
        <v>2144</v>
      </c>
      <c r="K870" s="4" t="s">
        <v>2406</v>
      </c>
      <c r="L870" s="4" t="s">
        <v>2407</v>
      </c>
      <c r="M870" s="12">
        <v>-110000</v>
      </c>
      <c r="N870" s="4" t="s">
        <v>48</v>
      </c>
      <c r="O870" s="12">
        <v>-110000</v>
      </c>
      <c r="P870" s="4" t="s">
        <v>48</v>
      </c>
      <c r="Q870" s="4" t="s">
        <v>683</v>
      </c>
      <c r="R870" s="4" t="s">
        <v>56</v>
      </c>
      <c r="X870" s="4" t="s">
        <v>57</v>
      </c>
      <c r="Z870" s="4" t="s">
        <v>57</v>
      </c>
      <c r="AA870" s="4" t="s">
        <v>2424</v>
      </c>
      <c r="AD870" s="4" t="s">
        <v>676</v>
      </c>
      <c r="AG870" s="5"/>
      <c r="AH870" s="4" t="s">
        <v>2408</v>
      </c>
      <c r="AJ870" s="4" t="s">
        <v>55</v>
      </c>
      <c r="AK870" s="117">
        <f>IF(N870="NTD",1,VLOOKUP(X870,'8.匯率'!O:Q,2,FALSE))</f>
        <v>1</v>
      </c>
      <c r="AL870" s="204">
        <f t="shared" si="13"/>
        <v>-110000</v>
      </c>
      <c r="AM870" s="117" t="str">
        <f>VLOOKUP(AJ870,'關係企業(人)'!A:C,3,FALSE)</f>
        <v>緯穎科技服務股份有限公司</v>
      </c>
    </row>
    <row r="871" spans="1:39">
      <c r="A871" s="4" t="s">
        <v>47</v>
      </c>
      <c r="B871" s="4" t="s">
        <v>2145</v>
      </c>
      <c r="C871" s="4" t="s">
        <v>2403</v>
      </c>
      <c r="D871" s="4" t="s">
        <v>2417</v>
      </c>
      <c r="E871" s="5">
        <v>45775</v>
      </c>
      <c r="F871" s="5">
        <v>45775</v>
      </c>
      <c r="G871" s="4" t="s">
        <v>2591</v>
      </c>
      <c r="H871" s="4" t="s">
        <v>679</v>
      </c>
      <c r="I871" s="4" t="s">
        <v>2410</v>
      </c>
      <c r="J871" s="4" t="s">
        <v>2146</v>
      </c>
      <c r="K871" s="4" t="s">
        <v>2406</v>
      </c>
      <c r="L871" s="4" t="s">
        <v>2407</v>
      </c>
      <c r="M871" s="12">
        <v>-133681</v>
      </c>
      <c r="N871" s="4" t="s">
        <v>48</v>
      </c>
      <c r="O871" s="12">
        <v>-133681</v>
      </c>
      <c r="P871" s="4" t="s">
        <v>48</v>
      </c>
      <c r="Q871" s="4" t="s">
        <v>683</v>
      </c>
      <c r="R871" s="4" t="s">
        <v>56</v>
      </c>
      <c r="X871" s="4" t="s">
        <v>57</v>
      </c>
      <c r="Z871" s="4" t="s">
        <v>57</v>
      </c>
      <c r="AA871" s="4" t="s">
        <v>2424</v>
      </c>
      <c r="AD871" s="4" t="s">
        <v>676</v>
      </c>
      <c r="AG871" s="5"/>
      <c r="AH871" s="4" t="s">
        <v>2408</v>
      </c>
      <c r="AJ871" s="4" t="s">
        <v>55</v>
      </c>
      <c r="AK871" s="117">
        <f>IF(N871="NTD",1,VLOOKUP(X871,'8.匯率'!O:Q,2,FALSE))</f>
        <v>1</v>
      </c>
      <c r="AL871" s="204">
        <f t="shared" si="13"/>
        <v>-133681</v>
      </c>
      <c r="AM871" s="117" t="str">
        <f>VLOOKUP(AJ871,'關係企業(人)'!A:C,3,FALSE)</f>
        <v>緯穎科技服務股份有限公司</v>
      </c>
    </row>
    <row r="872" spans="1:39">
      <c r="A872" s="4" t="s">
        <v>47</v>
      </c>
      <c r="B872" s="4" t="s">
        <v>2147</v>
      </c>
      <c r="C872" s="4" t="s">
        <v>2403</v>
      </c>
      <c r="D872" s="4" t="s">
        <v>2417</v>
      </c>
      <c r="E872" s="5">
        <v>45775</v>
      </c>
      <c r="F872" s="5">
        <v>45775</v>
      </c>
      <c r="G872" s="4" t="s">
        <v>2592</v>
      </c>
      <c r="H872" s="4" t="s">
        <v>679</v>
      </c>
      <c r="I872" s="4" t="s">
        <v>2410</v>
      </c>
      <c r="J872" s="4" t="s">
        <v>2148</v>
      </c>
      <c r="K872" s="4" t="s">
        <v>2406</v>
      </c>
      <c r="L872" s="4" t="s">
        <v>2407</v>
      </c>
      <c r="M872" s="12">
        <v>-155000</v>
      </c>
      <c r="N872" s="4" t="s">
        <v>48</v>
      </c>
      <c r="O872" s="12">
        <v>-155000</v>
      </c>
      <c r="P872" s="4" t="s">
        <v>48</v>
      </c>
      <c r="Q872" s="4" t="s">
        <v>683</v>
      </c>
      <c r="R872" s="4" t="s">
        <v>56</v>
      </c>
      <c r="X872" s="4" t="s">
        <v>57</v>
      </c>
      <c r="Z872" s="4" t="s">
        <v>57</v>
      </c>
      <c r="AA872" s="4" t="s">
        <v>2424</v>
      </c>
      <c r="AD872" s="4" t="s">
        <v>676</v>
      </c>
      <c r="AG872" s="5"/>
      <c r="AH872" s="4" t="s">
        <v>2408</v>
      </c>
      <c r="AJ872" s="4" t="s">
        <v>55</v>
      </c>
      <c r="AK872" s="117">
        <f>IF(N872="NTD",1,VLOOKUP(X872,'8.匯率'!O:Q,2,FALSE))</f>
        <v>1</v>
      </c>
      <c r="AL872" s="204">
        <f t="shared" si="13"/>
        <v>-155000</v>
      </c>
      <c r="AM872" s="117" t="str">
        <f>VLOOKUP(AJ872,'關係企業(人)'!A:C,3,FALSE)</f>
        <v>緯穎科技服務股份有限公司</v>
      </c>
    </row>
    <row r="873" spans="1:39">
      <c r="A873" s="4" t="s">
        <v>47</v>
      </c>
      <c r="B873" s="4" t="s">
        <v>2149</v>
      </c>
      <c r="C873" s="4" t="s">
        <v>2403</v>
      </c>
      <c r="D873" s="4" t="s">
        <v>2417</v>
      </c>
      <c r="E873" s="5">
        <v>45775</v>
      </c>
      <c r="F873" s="5">
        <v>45775</v>
      </c>
      <c r="G873" s="4" t="s">
        <v>2593</v>
      </c>
      <c r="H873" s="4" t="s">
        <v>679</v>
      </c>
      <c r="I873" s="4" t="s">
        <v>2410</v>
      </c>
      <c r="J873" s="4" t="s">
        <v>2150</v>
      </c>
      <c r="K873" s="4" t="s">
        <v>2406</v>
      </c>
      <c r="L873" s="4" t="s">
        <v>2407</v>
      </c>
      <c r="M873" s="12">
        <v>-138000</v>
      </c>
      <c r="N873" s="4" t="s">
        <v>48</v>
      </c>
      <c r="O873" s="12">
        <v>-138000</v>
      </c>
      <c r="P873" s="4" t="s">
        <v>48</v>
      </c>
      <c r="Q873" s="4" t="s">
        <v>683</v>
      </c>
      <c r="R873" s="4" t="s">
        <v>56</v>
      </c>
      <c r="X873" s="4" t="s">
        <v>57</v>
      </c>
      <c r="Z873" s="4" t="s">
        <v>57</v>
      </c>
      <c r="AA873" s="4" t="s">
        <v>2424</v>
      </c>
      <c r="AD873" s="4" t="s">
        <v>676</v>
      </c>
      <c r="AG873" s="5"/>
      <c r="AH873" s="4" t="s">
        <v>2408</v>
      </c>
      <c r="AJ873" s="4" t="s">
        <v>55</v>
      </c>
      <c r="AK873" s="117">
        <f>IF(N873="NTD",1,VLOOKUP(X873,'8.匯率'!O:Q,2,FALSE))</f>
        <v>1</v>
      </c>
      <c r="AL873" s="204">
        <f t="shared" si="13"/>
        <v>-138000</v>
      </c>
      <c r="AM873" s="117" t="str">
        <f>VLOOKUP(AJ873,'關係企業(人)'!A:C,3,FALSE)</f>
        <v>緯穎科技服務股份有限公司</v>
      </c>
    </row>
    <row r="874" spans="1:39">
      <c r="A874" s="4" t="s">
        <v>47</v>
      </c>
      <c r="B874" s="4" t="s">
        <v>2151</v>
      </c>
      <c r="C874" s="4" t="s">
        <v>2403</v>
      </c>
      <c r="D874" s="4" t="s">
        <v>2417</v>
      </c>
      <c r="E874" s="5">
        <v>45775</v>
      </c>
      <c r="F874" s="5">
        <v>45775</v>
      </c>
      <c r="G874" s="4" t="s">
        <v>2594</v>
      </c>
      <c r="H874" s="4" t="s">
        <v>679</v>
      </c>
      <c r="I874" s="4" t="s">
        <v>2410</v>
      </c>
      <c r="J874" s="4" t="s">
        <v>2152</v>
      </c>
      <c r="K874" s="4" t="s">
        <v>2406</v>
      </c>
      <c r="L874" s="4" t="s">
        <v>2407</v>
      </c>
      <c r="M874" s="12">
        <v>-95000</v>
      </c>
      <c r="N874" s="4" t="s">
        <v>48</v>
      </c>
      <c r="O874" s="12">
        <v>-95000</v>
      </c>
      <c r="P874" s="4" t="s">
        <v>48</v>
      </c>
      <c r="Q874" s="4" t="s">
        <v>683</v>
      </c>
      <c r="R874" s="4" t="s">
        <v>56</v>
      </c>
      <c r="X874" s="4" t="s">
        <v>57</v>
      </c>
      <c r="Z874" s="4" t="s">
        <v>57</v>
      </c>
      <c r="AA874" s="4" t="s">
        <v>2424</v>
      </c>
      <c r="AD874" s="4" t="s">
        <v>676</v>
      </c>
      <c r="AG874" s="5"/>
      <c r="AH874" s="4" t="s">
        <v>2408</v>
      </c>
      <c r="AJ874" s="4" t="s">
        <v>55</v>
      </c>
      <c r="AK874" s="117">
        <f>IF(N874="NTD",1,VLOOKUP(X874,'8.匯率'!O:Q,2,FALSE))</f>
        <v>1</v>
      </c>
      <c r="AL874" s="204">
        <f t="shared" si="13"/>
        <v>-95000</v>
      </c>
      <c r="AM874" s="117" t="str">
        <f>VLOOKUP(AJ874,'關係企業(人)'!A:C,3,FALSE)</f>
        <v>緯穎科技服務股份有限公司</v>
      </c>
    </row>
    <row r="875" spans="1:39">
      <c r="A875" s="4" t="s">
        <v>47</v>
      </c>
      <c r="B875" s="4" t="s">
        <v>2153</v>
      </c>
      <c r="C875" s="4" t="s">
        <v>2403</v>
      </c>
      <c r="D875" s="4" t="s">
        <v>2417</v>
      </c>
      <c r="E875" s="5">
        <v>45775</v>
      </c>
      <c r="F875" s="5">
        <v>45775</v>
      </c>
      <c r="G875" s="4" t="s">
        <v>2595</v>
      </c>
      <c r="H875" s="4" t="s">
        <v>679</v>
      </c>
      <c r="I875" s="4" t="s">
        <v>2410</v>
      </c>
      <c r="J875" s="4" t="s">
        <v>2154</v>
      </c>
      <c r="K875" s="4" t="s">
        <v>2406</v>
      </c>
      <c r="L875" s="4" t="s">
        <v>2407</v>
      </c>
      <c r="M875" s="12">
        <v>-106557</v>
      </c>
      <c r="N875" s="4" t="s">
        <v>48</v>
      </c>
      <c r="O875" s="12">
        <v>-106557</v>
      </c>
      <c r="P875" s="4" t="s">
        <v>48</v>
      </c>
      <c r="Q875" s="4" t="s">
        <v>683</v>
      </c>
      <c r="R875" s="4" t="s">
        <v>56</v>
      </c>
      <c r="X875" s="4" t="s">
        <v>57</v>
      </c>
      <c r="Z875" s="4" t="s">
        <v>57</v>
      </c>
      <c r="AA875" s="4" t="s">
        <v>2424</v>
      </c>
      <c r="AD875" s="4" t="s">
        <v>676</v>
      </c>
      <c r="AG875" s="5"/>
      <c r="AH875" s="4" t="s">
        <v>2408</v>
      </c>
      <c r="AJ875" s="4" t="s">
        <v>55</v>
      </c>
      <c r="AK875" s="117">
        <f>IF(N875="NTD",1,VLOOKUP(X875,'8.匯率'!O:Q,2,FALSE))</f>
        <v>1</v>
      </c>
      <c r="AL875" s="204">
        <f t="shared" si="13"/>
        <v>-106557</v>
      </c>
      <c r="AM875" s="117" t="str">
        <f>VLOOKUP(AJ875,'關係企業(人)'!A:C,3,FALSE)</f>
        <v>緯穎科技服務股份有限公司</v>
      </c>
    </row>
    <row r="876" spans="1:39">
      <c r="A876" s="4" t="s">
        <v>47</v>
      </c>
      <c r="B876" s="4" t="s">
        <v>2155</v>
      </c>
      <c r="C876" s="4" t="s">
        <v>2403</v>
      </c>
      <c r="D876" s="4" t="s">
        <v>2417</v>
      </c>
      <c r="E876" s="5">
        <v>45775</v>
      </c>
      <c r="F876" s="5">
        <v>45775</v>
      </c>
      <c r="G876" s="4" t="s">
        <v>2596</v>
      </c>
      <c r="H876" s="4" t="s">
        <v>679</v>
      </c>
      <c r="I876" s="4" t="s">
        <v>2410</v>
      </c>
      <c r="J876" s="4" t="s">
        <v>2156</v>
      </c>
      <c r="K876" s="4" t="s">
        <v>2406</v>
      </c>
      <c r="L876" s="4" t="s">
        <v>2407</v>
      </c>
      <c r="M876" s="12">
        <v>-138000</v>
      </c>
      <c r="N876" s="4" t="s">
        <v>48</v>
      </c>
      <c r="O876" s="12">
        <v>-138000</v>
      </c>
      <c r="P876" s="4" t="s">
        <v>48</v>
      </c>
      <c r="Q876" s="4" t="s">
        <v>683</v>
      </c>
      <c r="R876" s="4" t="s">
        <v>56</v>
      </c>
      <c r="X876" s="4" t="s">
        <v>57</v>
      </c>
      <c r="Z876" s="4" t="s">
        <v>57</v>
      </c>
      <c r="AA876" s="4" t="s">
        <v>2424</v>
      </c>
      <c r="AD876" s="4" t="s">
        <v>676</v>
      </c>
      <c r="AG876" s="5"/>
      <c r="AH876" s="4" t="s">
        <v>2408</v>
      </c>
      <c r="AJ876" s="4" t="s">
        <v>55</v>
      </c>
      <c r="AK876" s="117">
        <f>IF(N876="NTD",1,VLOOKUP(X876,'8.匯率'!O:Q,2,FALSE))</f>
        <v>1</v>
      </c>
      <c r="AL876" s="204">
        <f t="shared" si="13"/>
        <v>-138000</v>
      </c>
      <c r="AM876" s="117" t="str">
        <f>VLOOKUP(AJ876,'關係企業(人)'!A:C,3,FALSE)</f>
        <v>緯穎科技服務股份有限公司</v>
      </c>
    </row>
    <row r="877" spans="1:39">
      <c r="A877" s="4" t="s">
        <v>47</v>
      </c>
      <c r="B877" s="4" t="s">
        <v>2157</v>
      </c>
      <c r="C877" s="4" t="s">
        <v>2403</v>
      </c>
      <c r="D877" s="4" t="s">
        <v>2417</v>
      </c>
      <c r="E877" s="5">
        <v>45775</v>
      </c>
      <c r="F877" s="5">
        <v>45775</v>
      </c>
      <c r="G877" s="4" t="s">
        <v>2597</v>
      </c>
      <c r="H877" s="4" t="s">
        <v>679</v>
      </c>
      <c r="I877" s="4" t="s">
        <v>2410</v>
      </c>
      <c r="J877" s="4" t="s">
        <v>2158</v>
      </c>
      <c r="K877" s="4" t="s">
        <v>2406</v>
      </c>
      <c r="L877" s="4" t="s">
        <v>2407</v>
      </c>
      <c r="M877" s="12">
        <v>-139500</v>
      </c>
      <c r="N877" s="4" t="s">
        <v>48</v>
      </c>
      <c r="O877" s="12">
        <v>-139500</v>
      </c>
      <c r="P877" s="4" t="s">
        <v>48</v>
      </c>
      <c r="Q877" s="4" t="s">
        <v>683</v>
      </c>
      <c r="R877" s="4" t="s">
        <v>56</v>
      </c>
      <c r="X877" s="4" t="s">
        <v>57</v>
      </c>
      <c r="Z877" s="4" t="s">
        <v>57</v>
      </c>
      <c r="AA877" s="4" t="s">
        <v>2424</v>
      </c>
      <c r="AD877" s="4" t="s">
        <v>676</v>
      </c>
      <c r="AG877" s="5"/>
      <c r="AH877" s="4" t="s">
        <v>2408</v>
      </c>
      <c r="AJ877" s="4" t="s">
        <v>55</v>
      </c>
      <c r="AK877" s="117">
        <f>IF(N877="NTD",1,VLOOKUP(X877,'8.匯率'!O:Q,2,FALSE))</f>
        <v>1</v>
      </c>
      <c r="AL877" s="204">
        <f t="shared" si="13"/>
        <v>-139500</v>
      </c>
      <c r="AM877" s="117" t="str">
        <f>VLOOKUP(AJ877,'關係企業(人)'!A:C,3,FALSE)</f>
        <v>緯穎科技服務股份有限公司</v>
      </c>
    </row>
    <row r="878" spans="1:39">
      <c r="A878" s="4" t="s">
        <v>47</v>
      </c>
      <c r="B878" s="4" t="s">
        <v>2159</v>
      </c>
      <c r="C878" s="4" t="s">
        <v>2403</v>
      </c>
      <c r="D878" s="4" t="s">
        <v>2417</v>
      </c>
      <c r="E878" s="5">
        <v>45775</v>
      </c>
      <c r="F878" s="5">
        <v>45775</v>
      </c>
      <c r="G878" s="4" t="s">
        <v>2598</v>
      </c>
      <c r="H878" s="4" t="s">
        <v>679</v>
      </c>
      <c r="I878" s="4" t="s">
        <v>2410</v>
      </c>
      <c r="J878" s="4" t="s">
        <v>2160</v>
      </c>
      <c r="K878" s="4" t="s">
        <v>2406</v>
      </c>
      <c r="L878" s="4" t="s">
        <v>2407</v>
      </c>
      <c r="M878" s="12">
        <v>-110000</v>
      </c>
      <c r="N878" s="4" t="s">
        <v>48</v>
      </c>
      <c r="O878" s="12">
        <v>-110000</v>
      </c>
      <c r="P878" s="4" t="s">
        <v>48</v>
      </c>
      <c r="Q878" s="4" t="s">
        <v>683</v>
      </c>
      <c r="R878" s="4" t="s">
        <v>56</v>
      </c>
      <c r="X878" s="4" t="s">
        <v>57</v>
      </c>
      <c r="Z878" s="4" t="s">
        <v>57</v>
      </c>
      <c r="AA878" s="4" t="s">
        <v>2424</v>
      </c>
      <c r="AD878" s="4" t="s">
        <v>676</v>
      </c>
      <c r="AG878" s="5"/>
      <c r="AH878" s="4" t="s">
        <v>2408</v>
      </c>
      <c r="AJ878" s="4" t="s">
        <v>55</v>
      </c>
      <c r="AK878" s="117">
        <f>IF(N878="NTD",1,VLOOKUP(X878,'8.匯率'!O:Q,2,FALSE))</f>
        <v>1</v>
      </c>
      <c r="AL878" s="204">
        <f t="shared" si="13"/>
        <v>-110000</v>
      </c>
      <c r="AM878" s="117" t="str">
        <f>VLOOKUP(AJ878,'關係企業(人)'!A:C,3,FALSE)</f>
        <v>緯穎科技服務股份有限公司</v>
      </c>
    </row>
    <row r="879" spans="1:39">
      <c r="A879" s="4" t="s">
        <v>47</v>
      </c>
      <c r="B879" s="4" t="s">
        <v>2161</v>
      </c>
      <c r="C879" s="4" t="s">
        <v>2403</v>
      </c>
      <c r="D879" s="4" t="s">
        <v>2417</v>
      </c>
      <c r="E879" s="5">
        <v>45775</v>
      </c>
      <c r="F879" s="5">
        <v>45775</v>
      </c>
      <c r="G879" s="4" t="s">
        <v>2599</v>
      </c>
      <c r="H879" s="4" t="s">
        <v>679</v>
      </c>
      <c r="I879" s="4" t="s">
        <v>2410</v>
      </c>
      <c r="J879" s="4" t="s">
        <v>2162</v>
      </c>
      <c r="K879" s="4" t="s">
        <v>2406</v>
      </c>
      <c r="L879" s="4" t="s">
        <v>2407</v>
      </c>
      <c r="M879" s="12">
        <v>-138000</v>
      </c>
      <c r="N879" s="4" t="s">
        <v>48</v>
      </c>
      <c r="O879" s="12">
        <v>-138000</v>
      </c>
      <c r="P879" s="4" t="s">
        <v>48</v>
      </c>
      <c r="Q879" s="4" t="s">
        <v>683</v>
      </c>
      <c r="R879" s="4" t="s">
        <v>56</v>
      </c>
      <c r="X879" s="4" t="s">
        <v>57</v>
      </c>
      <c r="Z879" s="4" t="s">
        <v>57</v>
      </c>
      <c r="AA879" s="4" t="s">
        <v>2424</v>
      </c>
      <c r="AD879" s="4" t="s">
        <v>676</v>
      </c>
      <c r="AG879" s="5"/>
      <c r="AH879" s="4" t="s">
        <v>2408</v>
      </c>
      <c r="AJ879" s="4" t="s">
        <v>55</v>
      </c>
      <c r="AK879" s="117">
        <f>IF(N879="NTD",1,VLOOKUP(X879,'8.匯率'!O:Q,2,FALSE))</f>
        <v>1</v>
      </c>
      <c r="AL879" s="204">
        <f t="shared" si="13"/>
        <v>-138000</v>
      </c>
      <c r="AM879" s="117" t="str">
        <f>VLOOKUP(AJ879,'關係企業(人)'!A:C,3,FALSE)</f>
        <v>緯穎科技服務股份有限公司</v>
      </c>
    </row>
    <row r="880" spans="1:39">
      <c r="A880" s="4" t="s">
        <v>47</v>
      </c>
      <c r="B880" s="4" t="s">
        <v>2163</v>
      </c>
      <c r="C880" s="4" t="s">
        <v>2403</v>
      </c>
      <c r="D880" s="4" t="s">
        <v>2417</v>
      </c>
      <c r="E880" s="5">
        <v>45775</v>
      </c>
      <c r="F880" s="5">
        <v>45775</v>
      </c>
      <c r="G880" s="4" t="s">
        <v>2600</v>
      </c>
      <c r="H880" s="4" t="s">
        <v>679</v>
      </c>
      <c r="I880" s="4" t="s">
        <v>2410</v>
      </c>
      <c r="J880" s="4" t="s">
        <v>2164</v>
      </c>
      <c r="K880" s="4" t="s">
        <v>2406</v>
      </c>
      <c r="L880" s="4" t="s">
        <v>2407</v>
      </c>
      <c r="M880" s="12">
        <v>-131100</v>
      </c>
      <c r="N880" s="4" t="s">
        <v>48</v>
      </c>
      <c r="O880" s="12">
        <v>-131100</v>
      </c>
      <c r="P880" s="4" t="s">
        <v>48</v>
      </c>
      <c r="Q880" s="4" t="s">
        <v>683</v>
      </c>
      <c r="R880" s="4" t="s">
        <v>56</v>
      </c>
      <c r="X880" s="4" t="s">
        <v>57</v>
      </c>
      <c r="Z880" s="4" t="s">
        <v>57</v>
      </c>
      <c r="AA880" s="4" t="s">
        <v>2424</v>
      </c>
      <c r="AD880" s="4" t="s">
        <v>676</v>
      </c>
      <c r="AG880" s="5"/>
      <c r="AH880" s="4" t="s">
        <v>2408</v>
      </c>
      <c r="AJ880" s="4" t="s">
        <v>55</v>
      </c>
      <c r="AK880" s="117">
        <f>IF(N880="NTD",1,VLOOKUP(X880,'8.匯率'!O:Q,2,FALSE))</f>
        <v>1</v>
      </c>
      <c r="AL880" s="204">
        <f t="shared" si="13"/>
        <v>-131100</v>
      </c>
      <c r="AM880" s="117" t="str">
        <f>VLOOKUP(AJ880,'關係企業(人)'!A:C,3,FALSE)</f>
        <v>緯穎科技服務股份有限公司</v>
      </c>
    </row>
    <row r="881" spans="1:39">
      <c r="A881" s="4" t="s">
        <v>47</v>
      </c>
      <c r="B881" s="4" t="s">
        <v>2165</v>
      </c>
      <c r="C881" s="4" t="s">
        <v>2403</v>
      </c>
      <c r="D881" s="4" t="s">
        <v>2417</v>
      </c>
      <c r="E881" s="5">
        <v>45775</v>
      </c>
      <c r="F881" s="5">
        <v>45775</v>
      </c>
      <c r="G881" s="4" t="s">
        <v>2601</v>
      </c>
      <c r="H881" s="4" t="s">
        <v>679</v>
      </c>
      <c r="I881" s="4" t="s">
        <v>2410</v>
      </c>
      <c r="J881" s="4" t="s">
        <v>2166</v>
      </c>
      <c r="K881" s="4" t="s">
        <v>2406</v>
      </c>
      <c r="L881" s="4" t="s">
        <v>2407</v>
      </c>
      <c r="M881" s="12">
        <v>-138000</v>
      </c>
      <c r="N881" s="4" t="s">
        <v>48</v>
      </c>
      <c r="O881" s="12">
        <v>-138000</v>
      </c>
      <c r="P881" s="4" t="s">
        <v>48</v>
      </c>
      <c r="Q881" s="4" t="s">
        <v>683</v>
      </c>
      <c r="R881" s="4" t="s">
        <v>56</v>
      </c>
      <c r="X881" s="4" t="s">
        <v>57</v>
      </c>
      <c r="Z881" s="4" t="s">
        <v>57</v>
      </c>
      <c r="AA881" s="4" t="s">
        <v>2424</v>
      </c>
      <c r="AD881" s="4" t="s">
        <v>676</v>
      </c>
      <c r="AG881" s="5"/>
      <c r="AH881" s="4" t="s">
        <v>2408</v>
      </c>
      <c r="AJ881" s="4" t="s">
        <v>55</v>
      </c>
      <c r="AK881" s="117">
        <f>IF(N881="NTD",1,VLOOKUP(X881,'8.匯率'!O:Q,2,FALSE))</f>
        <v>1</v>
      </c>
      <c r="AL881" s="204">
        <f t="shared" si="13"/>
        <v>-138000</v>
      </c>
      <c r="AM881" s="117" t="str">
        <f>VLOOKUP(AJ881,'關係企業(人)'!A:C,3,FALSE)</f>
        <v>緯穎科技服務股份有限公司</v>
      </c>
    </row>
    <row r="882" spans="1:39">
      <c r="A882" s="4" t="s">
        <v>47</v>
      </c>
      <c r="B882" s="4" t="s">
        <v>2167</v>
      </c>
      <c r="C882" s="4" t="s">
        <v>2403</v>
      </c>
      <c r="D882" s="4" t="s">
        <v>2417</v>
      </c>
      <c r="E882" s="5">
        <v>45775</v>
      </c>
      <c r="F882" s="5">
        <v>45775</v>
      </c>
      <c r="G882" s="4" t="s">
        <v>2602</v>
      </c>
      <c r="H882" s="4" t="s">
        <v>679</v>
      </c>
      <c r="I882" s="4" t="s">
        <v>2410</v>
      </c>
      <c r="J882" s="4" t="s">
        <v>2168</v>
      </c>
      <c r="K882" s="4" t="s">
        <v>2406</v>
      </c>
      <c r="L882" s="4" t="s">
        <v>2407</v>
      </c>
      <c r="M882" s="12">
        <v>-139500</v>
      </c>
      <c r="N882" s="4" t="s">
        <v>48</v>
      </c>
      <c r="O882" s="12">
        <v>-139500</v>
      </c>
      <c r="P882" s="4" t="s">
        <v>48</v>
      </c>
      <c r="Q882" s="4" t="s">
        <v>683</v>
      </c>
      <c r="R882" s="4" t="s">
        <v>56</v>
      </c>
      <c r="X882" s="4" t="s">
        <v>57</v>
      </c>
      <c r="Z882" s="4" t="s">
        <v>57</v>
      </c>
      <c r="AA882" s="4" t="s">
        <v>2424</v>
      </c>
      <c r="AD882" s="4" t="s">
        <v>676</v>
      </c>
      <c r="AG882" s="5"/>
      <c r="AH882" s="4" t="s">
        <v>2408</v>
      </c>
      <c r="AJ882" s="4" t="s">
        <v>55</v>
      </c>
      <c r="AK882" s="117">
        <f>IF(N882="NTD",1,VLOOKUP(X882,'8.匯率'!O:Q,2,FALSE))</f>
        <v>1</v>
      </c>
      <c r="AL882" s="204">
        <f t="shared" si="13"/>
        <v>-139500</v>
      </c>
      <c r="AM882" s="117" t="str">
        <f>VLOOKUP(AJ882,'關係企業(人)'!A:C,3,FALSE)</f>
        <v>緯穎科技服務股份有限公司</v>
      </c>
    </row>
    <row r="883" spans="1:39">
      <c r="A883" s="4" t="s">
        <v>47</v>
      </c>
      <c r="B883" s="4" t="s">
        <v>2169</v>
      </c>
      <c r="C883" s="4" t="s">
        <v>2403</v>
      </c>
      <c r="D883" s="4" t="s">
        <v>2417</v>
      </c>
      <c r="E883" s="5">
        <v>45775</v>
      </c>
      <c r="F883" s="5">
        <v>45775</v>
      </c>
      <c r="G883" s="4" t="s">
        <v>2603</v>
      </c>
      <c r="H883" s="4" t="s">
        <v>679</v>
      </c>
      <c r="I883" s="4" t="s">
        <v>2410</v>
      </c>
      <c r="J883" s="4" t="s">
        <v>2170</v>
      </c>
      <c r="K883" s="4" t="s">
        <v>2406</v>
      </c>
      <c r="L883" s="4" t="s">
        <v>2407</v>
      </c>
      <c r="M883" s="12">
        <v>-104500</v>
      </c>
      <c r="N883" s="4" t="s">
        <v>48</v>
      </c>
      <c r="O883" s="12">
        <v>-104500</v>
      </c>
      <c r="P883" s="4" t="s">
        <v>48</v>
      </c>
      <c r="Q883" s="4" t="s">
        <v>683</v>
      </c>
      <c r="R883" s="4" t="s">
        <v>56</v>
      </c>
      <c r="X883" s="4" t="s">
        <v>57</v>
      </c>
      <c r="Z883" s="4" t="s">
        <v>57</v>
      </c>
      <c r="AA883" s="4" t="s">
        <v>2424</v>
      </c>
      <c r="AD883" s="4" t="s">
        <v>676</v>
      </c>
      <c r="AG883" s="5"/>
      <c r="AH883" s="4" t="s">
        <v>2408</v>
      </c>
      <c r="AJ883" s="4" t="s">
        <v>55</v>
      </c>
      <c r="AK883" s="117">
        <f>IF(N883="NTD",1,VLOOKUP(X883,'8.匯率'!O:Q,2,FALSE))</f>
        <v>1</v>
      </c>
      <c r="AL883" s="204">
        <f t="shared" si="13"/>
        <v>-104500</v>
      </c>
      <c r="AM883" s="117" t="str">
        <f>VLOOKUP(AJ883,'關係企業(人)'!A:C,3,FALSE)</f>
        <v>緯穎科技服務股份有限公司</v>
      </c>
    </row>
    <row r="884" spans="1:39">
      <c r="A884" s="4" t="s">
        <v>47</v>
      </c>
      <c r="B884" s="4" t="s">
        <v>2171</v>
      </c>
      <c r="C884" s="4" t="s">
        <v>2403</v>
      </c>
      <c r="D884" s="4" t="s">
        <v>2417</v>
      </c>
      <c r="E884" s="5">
        <v>45775</v>
      </c>
      <c r="F884" s="5">
        <v>45775</v>
      </c>
      <c r="G884" s="4" t="s">
        <v>2604</v>
      </c>
      <c r="H884" s="4" t="s">
        <v>679</v>
      </c>
      <c r="I884" s="4" t="s">
        <v>2410</v>
      </c>
      <c r="J884" s="4" t="s">
        <v>2172</v>
      </c>
      <c r="K884" s="4" t="s">
        <v>2406</v>
      </c>
      <c r="L884" s="4" t="s">
        <v>2407</v>
      </c>
      <c r="M884" s="12">
        <v>-155000</v>
      </c>
      <c r="N884" s="4" t="s">
        <v>48</v>
      </c>
      <c r="O884" s="12">
        <v>-155000</v>
      </c>
      <c r="P884" s="4" t="s">
        <v>48</v>
      </c>
      <c r="Q884" s="4" t="s">
        <v>683</v>
      </c>
      <c r="R884" s="4" t="s">
        <v>56</v>
      </c>
      <c r="X884" s="4" t="s">
        <v>57</v>
      </c>
      <c r="Z884" s="4" t="s">
        <v>57</v>
      </c>
      <c r="AA884" s="4" t="s">
        <v>2424</v>
      </c>
      <c r="AD884" s="4" t="s">
        <v>676</v>
      </c>
      <c r="AG884" s="5"/>
      <c r="AH884" s="4" t="s">
        <v>2408</v>
      </c>
      <c r="AJ884" s="4" t="s">
        <v>55</v>
      </c>
      <c r="AK884" s="117">
        <f>IF(N884="NTD",1,VLOOKUP(X884,'8.匯率'!O:Q,2,FALSE))</f>
        <v>1</v>
      </c>
      <c r="AL884" s="204">
        <f t="shared" si="13"/>
        <v>-155000</v>
      </c>
      <c r="AM884" s="117" t="str">
        <f>VLOOKUP(AJ884,'關係企業(人)'!A:C,3,FALSE)</f>
        <v>緯穎科技服務股份有限公司</v>
      </c>
    </row>
    <row r="885" spans="1:39">
      <c r="A885" s="4" t="s">
        <v>47</v>
      </c>
      <c r="B885" s="4" t="s">
        <v>2173</v>
      </c>
      <c r="C885" s="4" t="s">
        <v>2403</v>
      </c>
      <c r="D885" s="4" t="s">
        <v>2417</v>
      </c>
      <c r="E885" s="5">
        <v>45775</v>
      </c>
      <c r="F885" s="5">
        <v>45775</v>
      </c>
      <c r="G885" s="4" t="s">
        <v>2605</v>
      </c>
      <c r="H885" s="4" t="s">
        <v>679</v>
      </c>
      <c r="I885" s="4" t="s">
        <v>2410</v>
      </c>
      <c r="J885" s="4" t="s">
        <v>2174</v>
      </c>
      <c r="K885" s="4" t="s">
        <v>2406</v>
      </c>
      <c r="L885" s="4" t="s">
        <v>2407</v>
      </c>
      <c r="M885" s="12">
        <v>-99000</v>
      </c>
      <c r="N885" s="4" t="s">
        <v>48</v>
      </c>
      <c r="O885" s="12">
        <v>-99000</v>
      </c>
      <c r="P885" s="4" t="s">
        <v>48</v>
      </c>
      <c r="Q885" s="4" t="s">
        <v>683</v>
      </c>
      <c r="R885" s="4" t="s">
        <v>56</v>
      </c>
      <c r="X885" s="4" t="s">
        <v>57</v>
      </c>
      <c r="Z885" s="4" t="s">
        <v>57</v>
      </c>
      <c r="AA885" s="4" t="s">
        <v>2424</v>
      </c>
      <c r="AD885" s="4" t="s">
        <v>676</v>
      </c>
      <c r="AG885" s="5"/>
      <c r="AH885" s="4" t="s">
        <v>2408</v>
      </c>
      <c r="AJ885" s="4" t="s">
        <v>55</v>
      </c>
      <c r="AK885" s="117">
        <f>IF(N885="NTD",1,VLOOKUP(X885,'8.匯率'!O:Q,2,FALSE))</f>
        <v>1</v>
      </c>
      <c r="AL885" s="204">
        <f t="shared" si="13"/>
        <v>-99000</v>
      </c>
      <c r="AM885" s="117" t="str">
        <f>VLOOKUP(AJ885,'關係企業(人)'!A:C,3,FALSE)</f>
        <v>緯穎科技服務股份有限公司</v>
      </c>
    </row>
    <row r="886" spans="1:39">
      <c r="A886" s="4" t="s">
        <v>47</v>
      </c>
      <c r="B886" s="4" t="s">
        <v>2175</v>
      </c>
      <c r="C886" s="4" t="s">
        <v>2403</v>
      </c>
      <c r="D886" s="4" t="s">
        <v>2417</v>
      </c>
      <c r="E886" s="5">
        <v>45775</v>
      </c>
      <c r="F886" s="5">
        <v>45775</v>
      </c>
      <c r="G886" s="4" t="s">
        <v>2606</v>
      </c>
      <c r="H886" s="4" t="s">
        <v>679</v>
      </c>
      <c r="I886" s="4" t="s">
        <v>2410</v>
      </c>
      <c r="J886" s="4" t="s">
        <v>2176</v>
      </c>
      <c r="K886" s="4" t="s">
        <v>2406</v>
      </c>
      <c r="L886" s="4" t="s">
        <v>2407</v>
      </c>
      <c r="M886" s="12">
        <v>-87875</v>
      </c>
      <c r="N886" s="4" t="s">
        <v>48</v>
      </c>
      <c r="O886" s="12">
        <v>-87875</v>
      </c>
      <c r="P886" s="4" t="s">
        <v>48</v>
      </c>
      <c r="Q886" s="4" t="s">
        <v>683</v>
      </c>
      <c r="R886" s="4" t="s">
        <v>56</v>
      </c>
      <c r="X886" s="4" t="s">
        <v>57</v>
      </c>
      <c r="Z886" s="4" t="s">
        <v>57</v>
      </c>
      <c r="AA886" s="4" t="s">
        <v>2424</v>
      </c>
      <c r="AD886" s="4" t="s">
        <v>676</v>
      </c>
      <c r="AG886" s="5"/>
      <c r="AH886" s="4" t="s">
        <v>2408</v>
      </c>
      <c r="AJ886" s="4" t="s">
        <v>55</v>
      </c>
      <c r="AK886" s="117">
        <f>IF(N886="NTD",1,VLOOKUP(X886,'8.匯率'!O:Q,2,FALSE))</f>
        <v>1</v>
      </c>
      <c r="AL886" s="204">
        <f t="shared" si="13"/>
        <v>-87875</v>
      </c>
      <c r="AM886" s="117" t="str">
        <f>VLOOKUP(AJ886,'關係企業(人)'!A:C,3,FALSE)</f>
        <v>緯穎科技服務股份有限公司</v>
      </c>
    </row>
    <row r="887" spans="1:39">
      <c r="A887" s="4" t="s">
        <v>47</v>
      </c>
      <c r="B887" s="4" t="s">
        <v>2177</v>
      </c>
      <c r="C887" s="4" t="s">
        <v>2403</v>
      </c>
      <c r="D887" s="4" t="s">
        <v>2417</v>
      </c>
      <c r="E887" s="5">
        <v>45775</v>
      </c>
      <c r="F887" s="5">
        <v>45775</v>
      </c>
      <c r="G887" s="4" t="s">
        <v>2607</v>
      </c>
      <c r="H887" s="4" t="s">
        <v>679</v>
      </c>
      <c r="I887" s="4" t="s">
        <v>2410</v>
      </c>
      <c r="J887" s="4" t="s">
        <v>2178</v>
      </c>
      <c r="K887" s="4" t="s">
        <v>2406</v>
      </c>
      <c r="L887" s="4" t="s">
        <v>2407</v>
      </c>
      <c r="M887" s="12">
        <v>-155000</v>
      </c>
      <c r="N887" s="4" t="s">
        <v>48</v>
      </c>
      <c r="O887" s="12">
        <v>-155000</v>
      </c>
      <c r="P887" s="4" t="s">
        <v>48</v>
      </c>
      <c r="Q887" s="4" t="s">
        <v>683</v>
      </c>
      <c r="R887" s="4" t="s">
        <v>56</v>
      </c>
      <c r="X887" s="4" t="s">
        <v>57</v>
      </c>
      <c r="Z887" s="4" t="s">
        <v>57</v>
      </c>
      <c r="AA887" s="4" t="s">
        <v>2424</v>
      </c>
      <c r="AD887" s="4" t="s">
        <v>676</v>
      </c>
      <c r="AG887" s="5"/>
      <c r="AH887" s="4" t="s">
        <v>2408</v>
      </c>
      <c r="AJ887" s="4" t="s">
        <v>55</v>
      </c>
      <c r="AK887" s="117">
        <f>IF(N887="NTD",1,VLOOKUP(X887,'8.匯率'!O:Q,2,FALSE))</f>
        <v>1</v>
      </c>
      <c r="AL887" s="204">
        <f t="shared" si="13"/>
        <v>-155000</v>
      </c>
      <c r="AM887" s="117" t="str">
        <f>VLOOKUP(AJ887,'關係企業(人)'!A:C,3,FALSE)</f>
        <v>緯穎科技服務股份有限公司</v>
      </c>
    </row>
    <row r="888" spans="1:39">
      <c r="A888" s="4" t="s">
        <v>47</v>
      </c>
      <c r="B888" s="4" t="s">
        <v>2179</v>
      </c>
      <c r="C888" s="4" t="s">
        <v>2403</v>
      </c>
      <c r="D888" s="4" t="s">
        <v>2417</v>
      </c>
      <c r="E888" s="5">
        <v>45775</v>
      </c>
      <c r="F888" s="5">
        <v>45775</v>
      </c>
      <c r="G888" s="4" t="s">
        <v>2608</v>
      </c>
      <c r="H888" s="4" t="s">
        <v>679</v>
      </c>
      <c r="I888" s="4" t="s">
        <v>2410</v>
      </c>
      <c r="J888" s="4" t="s">
        <v>2180</v>
      </c>
      <c r="K888" s="4" t="s">
        <v>2406</v>
      </c>
      <c r="L888" s="4" t="s">
        <v>2407</v>
      </c>
      <c r="M888" s="12">
        <v>-132825</v>
      </c>
      <c r="N888" s="4" t="s">
        <v>48</v>
      </c>
      <c r="O888" s="12">
        <v>-132825</v>
      </c>
      <c r="P888" s="4" t="s">
        <v>48</v>
      </c>
      <c r="Q888" s="4" t="s">
        <v>683</v>
      </c>
      <c r="R888" s="4" t="s">
        <v>56</v>
      </c>
      <c r="X888" s="4" t="s">
        <v>57</v>
      </c>
      <c r="Z888" s="4" t="s">
        <v>57</v>
      </c>
      <c r="AA888" s="4" t="s">
        <v>2424</v>
      </c>
      <c r="AD888" s="4" t="s">
        <v>676</v>
      </c>
      <c r="AG888" s="5"/>
      <c r="AH888" s="4" t="s">
        <v>2408</v>
      </c>
      <c r="AJ888" s="4" t="s">
        <v>55</v>
      </c>
      <c r="AK888" s="117">
        <f>IF(N888="NTD",1,VLOOKUP(X888,'8.匯率'!O:Q,2,FALSE))</f>
        <v>1</v>
      </c>
      <c r="AL888" s="204">
        <f t="shared" si="13"/>
        <v>-132825</v>
      </c>
      <c r="AM888" s="117" t="str">
        <f>VLOOKUP(AJ888,'關係企業(人)'!A:C,3,FALSE)</f>
        <v>緯穎科技服務股份有限公司</v>
      </c>
    </row>
    <row r="889" spans="1:39">
      <c r="A889" s="4" t="s">
        <v>47</v>
      </c>
      <c r="B889" s="4" t="s">
        <v>2181</v>
      </c>
      <c r="C889" s="4" t="s">
        <v>2403</v>
      </c>
      <c r="D889" s="4" t="s">
        <v>2417</v>
      </c>
      <c r="E889" s="5">
        <v>45775</v>
      </c>
      <c r="F889" s="5">
        <v>45775</v>
      </c>
      <c r="G889" s="4" t="s">
        <v>2609</v>
      </c>
      <c r="H889" s="4" t="s">
        <v>679</v>
      </c>
      <c r="I889" s="4" t="s">
        <v>2410</v>
      </c>
      <c r="J889" s="4" t="s">
        <v>2182</v>
      </c>
      <c r="K889" s="4" t="s">
        <v>2406</v>
      </c>
      <c r="L889" s="4" t="s">
        <v>2407</v>
      </c>
      <c r="M889" s="12">
        <v>-131100</v>
      </c>
      <c r="N889" s="4" t="s">
        <v>48</v>
      </c>
      <c r="O889" s="12">
        <v>-131100</v>
      </c>
      <c r="P889" s="4" t="s">
        <v>48</v>
      </c>
      <c r="Q889" s="4" t="s">
        <v>683</v>
      </c>
      <c r="R889" s="4" t="s">
        <v>56</v>
      </c>
      <c r="X889" s="4" t="s">
        <v>57</v>
      </c>
      <c r="Z889" s="4" t="s">
        <v>57</v>
      </c>
      <c r="AA889" s="4" t="s">
        <v>2424</v>
      </c>
      <c r="AD889" s="4" t="s">
        <v>676</v>
      </c>
      <c r="AG889" s="5"/>
      <c r="AH889" s="4" t="s">
        <v>2408</v>
      </c>
      <c r="AJ889" s="4" t="s">
        <v>55</v>
      </c>
      <c r="AK889" s="117">
        <f>IF(N889="NTD",1,VLOOKUP(X889,'8.匯率'!O:Q,2,FALSE))</f>
        <v>1</v>
      </c>
      <c r="AL889" s="204">
        <f t="shared" si="13"/>
        <v>-131100</v>
      </c>
      <c r="AM889" s="117" t="str">
        <f>VLOOKUP(AJ889,'關係企業(人)'!A:C,3,FALSE)</f>
        <v>緯穎科技服務股份有限公司</v>
      </c>
    </row>
    <row r="890" spans="1:39">
      <c r="A890" s="4" t="s">
        <v>47</v>
      </c>
      <c r="B890" s="4" t="s">
        <v>2183</v>
      </c>
      <c r="C890" s="4" t="s">
        <v>2403</v>
      </c>
      <c r="D890" s="4" t="s">
        <v>2417</v>
      </c>
      <c r="E890" s="5">
        <v>45775</v>
      </c>
      <c r="F890" s="5">
        <v>45775</v>
      </c>
      <c r="G890" s="4" t="s">
        <v>2610</v>
      </c>
      <c r="H890" s="4" t="s">
        <v>679</v>
      </c>
      <c r="I890" s="4" t="s">
        <v>2410</v>
      </c>
      <c r="J890" s="4" t="s">
        <v>2184</v>
      </c>
      <c r="K890" s="4" t="s">
        <v>2406</v>
      </c>
      <c r="L890" s="4" t="s">
        <v>2407</v>
      </c>
      <c r="M890" s="12">
        <v>-96250</v>
      </c>
      <c r="N890" s="4" t="s">
        <v>48</v>
      </c>
      <c r="O890" s="12">
        <v>-96250</v>
      </c>
      <c r="P890" s="4" t="s">
        <v>48</v>
      </c>
      <c r="Q890" s="4" t="s">
        <v>683</v>
      </c>
      <c r="R890" s="4" t="s">
        <v>56</v>
      </c>
      <c r="X890" s="4" t="s">
        <v>57</v>
      </c>
      <c r="Z890" s="4" t="s">
        <v>57</v>
      </c>
      <c r="AA890" s="4" t="s">
        <v>2424</v>
      </c>
      <c r="AD890" s="4" t="s">
        <v>676</v>
      </c>
      <c r="AG890" s="5"/>
      <c r="AH890" s="4" t="s">
        <v>2408</v>
      </c>
      <c r="AJ890" s="4" t="s">
        <v>55</v>
      </c>
      <c r="AK890" s="117">
        <f>IF(N890="NTD",1,VLOOKUP(X890,'8.匯率'!O:Q,2,FALSE))</f>
        <v>1</v>
      </c>
      <c r="AL890" s="204">
        <f t="shared" si="13"/>
        <v>-96250</v>
      </c>
      <c r="AM890" s="117" t="str">
        <f>VLOOKUP(AJ890,'關係企業(人)'!A:C,3,FALSE)</f>
        <v>緯穎科技服務股份有限公司</v>
      </c>
    </row>
    <row r="891" spans="1:39">
      <c r="A891" s="4" t="s">
        <v>47</v>
      </c>
      <c r="B891" s="4" t="s">
        <v>2185</v>
      </c>
      <c r="C891" s="4" t="s">
        <v>2403</v>
      </c>
      <c r="D891" s="4" t="s">
        <v>2417</v>
      </c>
      <c r="E891" s="5">
        <v>45775</v>
      </c>
      <c r="F891" s="5">
        <v>45775</v>
      </c>
      <c r="G891" s="4" t="s">
        <v>2611</v>
      </c>
      <c r="H891" s="4" t="s">
        <v>679</v>
      </c>
      <c r="I891" s="4" t="s">
        <v>2410</v>
      </c>
      <c r="J891" s="4" t="s">
        <v>2186</v>
      </c>
      <c r="K891" s="4" t="s">
        <v>2406</v>
      </c>
      <c r="L891" s="4" t="s">
        <v>2407</v>
      </c>
      <c r="M891" s="12">
        <v>-110000</v>
      </c>
      <c r="N891" s="4" t="s">
        <v>48</v>
      </c>
      <c r="O891" s="12">
        <v>-110000</v>
      </c>
      <c r="P891" s="4" t="s">
        <v>48</v>
      </c>
      <c r="Q891" s="4" t="s">
        <v>683</v>
      </c>
      <c r="R891" s="4" t="s">
        <v>56</v>
      </c>
      <c r="X891" s="4" t="s">
        <v>57</v>
      </c>
      <c r="Z891" s="4" t="s">
        <v>57</v>
      </c>
      <c r="AA891" s="4" t="s">
        <v>2424</v>
      </c>
      <c r="AD891" s="4" t="s">
        <v>676</v>
      </c>
      <c r="AG891" s="5"/>
      <c r="AH891" s="4" t="s">
        <v>2408</v>
      </c>
      <c r="AJ891" s="4" t="s">
        <v>55</v>
      </c>
      <c r="AK891" s="117">
        <f>IF(N891="NTD",1,VLOOKUP(X891,'8.匯率'!O:Q,2,FALSE))</f>
        <v>1</v>
      </c>
      <c r="AL891" s="204">
        <f t="shared" si="13"/>
        <v>-110000</v>
      </c>
      <c r="AM891" s="117" t="str">
        <f>VLOOKUP(AJ891,'關係企業(人)'!A:C,3,FALSE)</f>
        <v>緯穎科技服務股份有限公司</v>
      </c>
    </row>
    <row r="892" spans="1:39">
      <c r="A892" s="4" t="s">
        <v>47</v>
      </c>
      <c r="B892" s="4" t="s">
        <v>2187</v>
      </c>
      <c r="C892" s="4" t="s">
        <v>2403</v>
      </c>
      <c r="D892" s="4" t="s">
        <v>2417</v>
      </c>
      <c r="E892" s="5">
        <v>45775</v>
      </c>
      <c r="F892" s="5">
        <v>45775</v>
      </c>
      <c r="G892" s="4" t="s">
        <v>2612</v>
      </c>
      <c r="H892" s="4" t="s">
        <v>679</v>
      </c>
      <c r="I892" s="4" t="s">
        <v>2410</v>
      </c>
      <c r="J892" s="4" t="s">
        <v>2188</v>
      </c>
      <c r="K892" s="4" t="s">
        <v>2406</v>
      </c>
      <c r="L892" s="4" t="s">
        <v>2407</v>
      </c>
      <c r="M892" s="12">
        <v>-138000</v>
      </c>
      <c r="N892" s="4" t="s">
        <v>48</v>
      </c>
      <c r="O892" s="12">
        <v>-138000</v>
      </c>
      <c r="P892" s="4" t="s">
        <v>48</v>
      </c>
      <c r="Q892" s="4" t="s">
        <v>683</v>
      </c>
      <c r="R892" s="4" t="s">
        <v>56</v>
      </c>
      <c r="X892" s="4" t="s">
        <v>57</v>
      </c>
      <c r="Z892" s="4" t="s">
        <v>57</v>
      </c>
      <c r="AA892" s="4" t="s">
        <v>2424</v>
      </c>
      <c r="AD892" s="4" t="s">
        <v>676</v>
      </c>
      <c r="AG892" s="5"/>
      <c r="AH892" s="4" t="s">
        <v>2408</v>
      </c>
      <c r="AJ892" s="4" t="s">
        <v>55</v>
      </c>
      <c r="AK892" s="117">
        <f>IF(N892="NTD",1,VLOOKUP(X892,'8.匯率'!O:Q,2,FALSE))</f>
        <v>1</v>
      </c>
      <c r="AL892" s="204">
        <f t="shared" si="13"/>
        <v>-138000</v>
      </c>
      <c r="AM892" s="117" t="str">
        <f>VLOOKUP(AJ892,'關係企業(人)'!A:C,3,FALSE)</f>
        <v>緯穎科技服務股份有限公司</v>
      </c>
    </row>
    <row r="893" spans="1:39">
      <c r="A893" s="4" t="s">
        <v>47</v>
      </c>
      <c r="B893" s="4" t="s">
        <v>2189</v>
      </c>
      <c r="C893" s="4" t="s">
        <v>2403</v>
      </c>
      <c r="D893" s="4" t="s">
        <v>2417</v>
      </c>
      <c r="E893" s="5">
        <v>45775</v>
      </c>
      <c r="F893" s="5">
        <v>45775</v>
      </c>
      <c r="G893" s="4" t="s">
        <v>2613</v>
      </c>
      <c r="H893" s="4" t="s">
        <v>679</v>
      </c>
      <c r="I893" s="4" t="s">
        <v>2410</v>
      </c>
      <c r="J893" s="4" t="s">
        <v>2190</v>
      </c>
      <c r="K893" s="4" t="s">
        <v>2406</v>
      </c>
      <c r="L893" s="4" t="s">
        <v>2407</v>
      </c>
      <c r="M893" s="12">
        <v>-55000</v>
      </c>
      <c r="N893" s="4" t="s">
        <v>48</v>
      </c>
      <c r="O893" s="12">
        <v>-55000</v>
      </c>
      <c r="P893" s="4" t="s">
        <v>48</v>
      </c>
      <c r="Q893" s="4" t="s">
        <v>683</v>
      </c>
      <c r="R893" s="4" t="s">
        <v>56</v>
      </c>
      <c r="X893" s="4" t="s">
        <v>57</v>
      </c>
      <c r="Z893" s="4" t="s">
        <v>57</v>
      </c>
      <c r="AA893" s="4" t="s">
        <v>2424</v>
      </c>
      <c r="AD893" s="4" t="s">
        <v>676</v>
      </c>
      <c r="AG893" s="5"/>
      <c r="AH893" s="4" t="s">
        <v>2408</v>
      </c>
      <c r="AJ893" s="4" t="s">
        <v>55</v>
      </c>
      <c r="AK893" s="117">
        <f>IF(N893="NTD",1,VLOOKUP(X893,'8.匯率'!O:Q,2,FALSE))</f>
        <v>1</v>
      </c>
      <c r="AL893" s="204">
        <f t="shared" si="13"/>
        <v>-55000</v>
      </c>
      <c r="AM893" s="117" t="str">
        <f>VLOOKUP(AJ893,'關係企業(人)'!A:C,3,FALSE)</f>
        <v>緯穎科技服務股份有限公司</v>
      </c>
    </row>
    <row r="894" spans="1:39">
      <c r="A894" s="4" t="s">
        <v>47</v>
      </c>
      <c r="B894" s="4" t="s">
        <v>2191</v>
      </c>
      <c r="C894" s="4" t="s">
        <v>2403</v>
      </c>
      <c r="D894" s="4" t="s">
        <v>2417</v>
      </c>
      <c r="E894" s="5">
        <v>45775</v>
      </c>
      <c r="F894" s="5">
        <v>45775</v>
      </c>
      <c r="G894" s="4" t="s">
        <v>2614</v>
      </c>
      <c r="H894" s="4" t="s">
        <v>679</v>
      </c>
      <c r="I894" s="4" t="s">
        <v>2410</v>
      </c>
      <c r="J894" s="4" t="s">
        <v>2192</v>
      </c>
      <c r="K894" s="4" t="s">
        <v>2406</v>
      </c>
      <c r="L894" s="4" t="s">
        <v>2407</v>
      </c>
      <c r="M894" s="12">
        <v>-75000</v>
      </c>
      <c r="N894" s="4" t="s">
        <v>48</v>
      </c>
      <c r="O894" s="12">
        <v>-75000</v>
      </c>
      <c r="P894" s="4" t="s">
        <v>48</v>
      </c>
      <c r="Q894" s="4" t="s">
        <v>683</v>
      </c>
      <c r="R894" s="4" t="s">
        <v>56</v>
      </c>
      <c r="X894" s="4" t="s">
        <v>57</v>
      </c>
      <c r="Z894" s="4" t="s">
        <v>57</v>
      </c>
      <c r="AA894" s="4" t="s">
        <v>2424</v>
      </c>
      <c r="AD894" s="4" t="s">
        <v>676</v>
      </c>
      <c r="AG894" s="5"/>
      <c r="AH894" s="4" t="s">
        <v>2408</v>
      </c>
      <c r="AJ894" s="4" t="s">
        <v>55</v>
      </c>
      <c r="AK894" s="117">
        <f>IF(N894="NTD",1,VLOOKUP(X894,'8.匯率'!O:Q,2,FALSE))</f>
        <v>1</v>
      </c>
      <c r="AL894" s="204">
        <f t="shared" si="13"/>
        <v>-75000</v>
      </c>
      <c r="AM894" s="117" t="str">
        <f>VLOOKUP(AJ894,'關係企業(人)'!A:C,3,FALSE)</f>
        <v>緯穎科技服務股份有限公司</v>
      </c>
    </row>
    <row r="895" spans="1:39">
      <c r="A895" s="4" t="s">
        <v>47</v>
      </c>
      <c r="B895" s="4" t="s">
        <v>2193</v>
      </c>
      <c r="C895" s="4" t="s">
        <v>2403</v>
      </c>
      <c r="D895" s="4" t="s">
        <v>2417</v>
      </c>
      <c r="E895" s="5">
        <v>45775</v>
      </c>
      <c r="F895" s="5">
        <v>45775</v>
      </c>
      <c r="G895" s="4" t="s">
        <v>2615</v>
      </c>
      <c r="H895" s="4" t="s">
        <v>679</v>
      </c>
      <c r="I895" s="4" t="s">
        <v>2410</v>
      </c>
      <c r="J895" s="4" t="s">
        <v>2194</v>
      </c>
      <c r="K895" s="4" t="s">
        <v>2406</v>
      </c>
      <c r="L895" s="4" t="s">
        <v>2407</v>
      </c>
      <c r="M895" s="12">
        <v>-138000</v>
      </c>
      <c r="N895" s="4" t="s">
        <v>48</v>
      </c>
      <c r="O895" s="12">
        <v>-138000</v>
      </c>
      <c r="P895" s="4" t="s">
        <v>48</v>
      </c>
      <c r="Q895" s="4" t="s">
        <v>683</v>
      </c>
      <c r="R895" s="4" t="s">
        <v>56</v>
      </c>
      <c r="X895" s="4" t="s">
        <v>57</v>
      </c>
      <c r="Z895" s="4" t="s">
        <v>57</v>
      </c>
      <c r="AA895" s="4" t="s">
        <v>2424</v>
      </c>
      <c r="AD895" s="4" t="s">
        <v>676</v>
      </c>
      <c r="AG895" s="5"/>
      <c r="AH895" s="4" t="s">
        <v>2408</v>
      </c>
      <c r="AJ895" s="4" t="s">
        <v>55</v>
      </c>
      <c r="AK895" s="117">
        <f>IF(N895="NTD",1,VLOOKUP(X895,'8.匯率'!O:Q,2,FALSE))</f>
        <v>1</v>
      </c>
      <c r="AL895" s="204">
        <f t="shared" si="13"/>
        <v>-138000</v>
      </c>
      <c r="AM895" s="117" t="str">
        <f>VLOOKUP(AJ895,'關係企業(人)'!A:C,3,FALSE)</f>
        <v>緯穎科技服務股份有限公司</v>
      </c>
    </row>
    <row r="896" spans="1:39">
      <c r="A896" s="4" t="s">
        <v>47</v>
      </c>
      <c r="B896" s="4" t="s">
        <v>2195</v>
      </c>
      <c r="C896" s="4" t="s">
        <v>2403</v>
      </c>
      <c r="D896" s="4" t="s">
        <v>2417</v>
      </c>
      <c r="E896" s="5">
        <v>45775</v>
      </c>
      <c r="F896" s="5">
        <v>45775</v>
      </c>
      <c r="G896" s="4" t="s">
        <v>2616</v>
      </c>
      <c r="H896" s="4" t="s">
        <v>679</v>
      </c>
      <c r="I896" s="4" t="s">
        <v>2410</v>
      </c>
      <c r="J896" s="4" t="s">
        <v>2196</v>
      </c>
      <c r="K896" s="4" t="s">
        <v>2406</v>
      </c>
      <c r="L896" s="4" t="s">
        <v>2407</v>
      </c>
      <c r="M896" s="12">
        <v>-107932</v>
      </c>
      <c r="N896" s="4" t="s">
        <v>48</v>
      </c>
      <c r="O896" s="12">
        <v>-107932</v>
      </c>
      <c r="P896" s="4" t="s">
        <v>48</v>
      </c>
      <c r="Q896" s="4" t="s">
        <v>683</v>
      </c>
      <c r="R896" s="4" t="s">
        <v>56</v>
      </c>
      <c r="X896" s="4" t="s">
        <v>57</v>
      </c>
      <c r="Z896" s="4" t="s">
        <v>57</v>
      </c>
      <c r="AA896" s="4" t="s">
        <v>2424</v>
      </c>
      <c r="AD896" s="4" t="s">
        <v>676</v>
      </c>
      <c r="AG896" s="5"/>
      <c r="AH896" s="4" t="s">
        <v>2408</v>
      </c>
      <c r="AJ896" s="4" t="s">
        <v>55</v>
      </c>
      <c r="AK896" s="117">
        <f>IF(N896="NTD",1,VLOOKUP(X896,'8.匯率'!O:Q,2,FALSE))</f>
        <v>1</v>
      </c>
      <c r="AL896" s="204">
        <f t="shared" si="13"/>
        <v>-107932</v>
      </c>
      <c r="AM896" s="117" t="str">
        <f>VLOOKUP(AJ896,'關係企業(人)'!A:C,3,FALSE)</f>
        <v>緯穎科技服務股份有限公司</v>
      </c>
    </row>
    <row r="897" spans="1:39">
      <c r="A897" s="4" t="s">
        <v>47</v>
      </c>
      <c r="B897" s="4" t="s">
        <v>2197</v>
      </c>
      <c r="C897" s="4" t="s">
        <v>2403</v>
      </c>
      <c r="D897" s="4" t="s">
        <v>2417</v>
      </c>
      <c r="E897" s="5">
        <v>45775</v>
      </c>
      <c r="F897" s="5">
        <v>45775</v>
      </c>
      <c r="G897" s="4" t="s">
        <v>2617</v>
      </c>
      <c r="H897" s="4" t="s">
        <v>679</v>
      </c>
      <c r="I897" s="4" t="s">
        <v>2410</v>
      </c>
      <c r="J897" s="4" t="s">
        <v>2198</v>
      </c>
      <c r="K897" s="4" t="s">
        <v>2406</v>
      </c>
      <c r="L897" s="4" t="s">
        <v>2407</v>
      </c>
      <c r="M897" s="12">
        <v>-99000</v>
      </c>
      <c r="N897" s="4" t="s">
        <v>48</v>
      </c>
      <c r="O897" s="12">
        <v>-99000</v>
      </c>
      <c r="P897" s="4" t="s">
        <v>48</v>
      </c>
      <c r="Q897" s="4" t="s">
        <v>683</v>
      </c>
      <c r="R897" s="4" t="s">
        <v>56</v>
      </c>
      <c r="X897" s="4" t="s">
        <v>57</v>
      </c>
      <c r="Z897" s="4" t="s">
        <v>57</v>
      </c>
      <c r="AA897" s="4" t="s">
        <v>2424</v>
      </c>
      <c r="AD897" s="4" t="s">
        <v>676</v>
      </c>
      <c r="AG897" s="5"/>
      <c r="AH897" s="4" t="s">
        <v>2408</v>
      </c>
      <c r="AJ897" s="4" t="s">
        <v>55</v>
      </c>
      <c r="AK897" s="117">
        <f>IF(N897="NTD",1,VLOOKUP(X897,'8.匯率'!O:Q,2,FALSE))</f>
        <v>1</v>
      </c>
      <c r="AL897" s="204">
        <f t="shared" si="13"/>
        <v>-99000</v>
      </c>
      <c r="AM897" s="117" t="str">
        <f>VLOOKUP(AJ897,'關係企業(人)'!A:C,3,FALSE)</f>
        <v>緯穎科技服務股份有限公司</v>
      </c>
    </row>
    <row r="898" spans="1:39">
      <c r="A898" s="4" t="s">
        <v>47</v>
      </c>
      <c r="B898" s="4" t="s">
        <v>2199</v>
      </c>
      <c r="C898" s="4" t="s">
        <v>2403</v>
      </c>
      <c r="D898" s="4" t="s">
        <v>2417</v>
      </c>
      <c r="E898" s="5">
        <v>45775</v>
      </c>
      <c r="F898" s="5">
        <v>45775</v>
      </c>
      <c r="G898" s="4" t="s">
        <v>2618</v>
      </c>
      <c r="H898" s="4" t="s">
        <v>679</v>
      </c>
      <c r="I898" s="4" t="s">
        <v>2410</v>
      </c>
      <c r="J898" s="4" t="s">
        <v>2200</v>
      </c>
      <c r="K898" s="4" t="s">
        <v>2406</v>
      </c>
      <c r="L898" s="4" t="s">
        <v>2407</v>
      </c>
      <c r="M898" s="12">
        <v>-138000</v>
      </c>
      <c r="N898" s="4" t="s">
        <v>48</v>
      </c>
      <c r="O898" s="12">
        <v>-138000</v>
      </c>
      <c r="P898" s="4" t="s">
        <v>48</v>
      </c>
      <c r="Q898" s="4" t="s">
        <v>683</v>
      </c>
      <c r="R898" s="4" t="s">
        <v>56</v>
      </c>
      <c r="X898" s="4" t="s">
        <v>57</v>
      </c>
      <c r="Z898" s="4" t="s">
        <v>57</v>
      </c>
      <c r="AA898" s="4" t="s">
        <v>2424</v>
      </c>
      <c r="AD898" s="4" t="s">
        <v>676</v>
      </c>
      <c r="AG898" s="5"/>
      <c r="AH898" s="4" t="s">
        <v>2408</v>
      </c>
      <c r="AJ898" s="4" t="s">
        <v>55</v>
      </c>
      <c r="AK898" s="117">
        <f>IF(N898="NTD",1,VLOOKUP(X898,'8.匯率'!O:Q,2,FALSE))</f>
        <v>1</v>
      </c>
      <c r="AL898" s="204">
        <f t="shared" si="13"/>
        <v>-138000</v>
      </c>
      <c r="AM898" s="117" t="str">
        <f>VLOOKUP(AJ898,'關係企業(人)'!A:C,3,FALSE)</f>
        <v>緯穎科技服務股份有限公司</v>
      </c>
    </row>
    <row r="899" spans="1:39">
      <c r="A899" s="4" t="s">
        <v>47</v>
      </c>
      <c r="B899" s="4" t="s">
        <v>2129</v>
      </c>
      <c r="C899" s="4" t="s">
        <v>2403</v>
      </c>
      <c r="D899" s="4" t="s">
        <v>2417</v>
      </c>
      <c r="E899" s="5">
        <v>45775</v>
      </c>
      <c r="F899" s="5">
        <v>45775</v>
      </c>
      <c r="G899" s="4" t="s">
        <v>2619</v>
      </c>
      <c r="H899" s="4" t="s">
        <v>679</v>
      </c>
      <c r="I899" s="4" t="s">
        <v>2410</v>
      </c>
      <c r="J899" s="4" t="s">
        <v>2130</v>
      </c>
      <c r="K899" s="4" t="s">
        <v>2406</v>
      </c>
      <c r="L899" s="4" t="s">
        <v>2407</v>
      </c>
      <c r="M899" s="12">
        <v>-110000</v>
      </c>
      <c r="N899" s="4" t="s">
        <v>48</v>
      </c>
      <c r="O899" s="12">
        <v>-110000</v>
      </c>
      <c r="P899" s="4" t="s">
        <v>48</v>
      </c>
      <c r="Q899" s="4" t="s">
        <v>682</v>
      </c>
      <c r="R899" s="4" t="s">
        <v>53</v>
      </c>
      <c r="X899" s="4" t="s">
        <v>50</v>
      </c>
      <c r="Z899" s="4" t="s">
        <v>50</v>
      </c>
      <c r="AA899" s="4" t="s">
        <v>2419</v>
      </c>
      <c r="AD899" s="4" t="s">
        <v>676</v>
      </c>
      <c r="AG899" s="5"/>
      <c r="AH899" s="4" t="s">
        <v>2408</v>
      </c>
      <c r="AJ899" s="4" t="s">
        <v>38</v>
      </c>
      <c r="AK899" s="117">
        <f>IF(N899="NTD",1,VLOOKUP(X899,'8.匯率'!O:Q,2,FALSE))</f>
        <v>1</v>
      </c>
      <c r="AL899" s="204">
        <f t="shared" ref="AL899:AL962" si="14">M899*AK899</f>
        <v>-110000</v>
      </c>
      <c r="AM899" s="117" t="str">
        <f>VLOOKUP(AJ899,'關係企業(人)'!A:C,3,FALSE)</f>
        <v>緯創資通股份有限公司</v>
      </c>
    </row>
    <row r="900" spans="1:39">
      <c r="A900" s="4" t="s">
        <v>47</v>
      </c>
      <c r="B900" s="4" t="s">
        <v>2077</v>
      </c>
      <c r="C900" s="4" t="s">
        <v>2403</v>
      </c>
      <c r="D900" s="4" t="s">
        <v>2417</v>
      </c>
      <c r="E900" s="5">
        <v>45775</v>
      </c>
      <c r="F900" s="5">
        <v>45775</v>
      </c>
      <c r="G900" s="4" t="s">
        <v>2620</v>
      </c>
      <c r="H900" s="4" t="s">
        <v>679</v>
      </c>
      <c r="I900" s="4" t="s">
        <v>2410</v>
      </c>
      <c r="J900" s="4" t="s">
        <v>2078</v>
      </c>
      <c r="K900" s="4" t="s">
        <v>2406</v>
      </c>
      <c r="L900" s="4" t="s">
        <v>2407</v>
      </c>
      <c r="M900" s="12">
        <v>-90000</v>
      </c>
      <c r="N900" s="4" t="s">
        <v>48</v>
      </c>
      <c r="O900" s="12">
        <v>-90000</v>
      </c>
      <c r="P900" s="4" t="s">
        <v>48</v>
      </c>
      <c r="Q900" s="4" t="s">
        <v>681</v>
      </c>
      <c r="R900" s="4" t="s">
        <v>54</v>
      </c>
      <c r="X900" s="4" t="s">
        <v>50</v>
      </c>
      <c r="Z900" s="4" t="s">
        <v>50</v>
      </c>
      <c r="AA900" s="4" t="s">
        <v>2419</v>
      </c>
      <c r="AD900" s="4" t="s">
        <v>676</v>
      </c>
      <c r="AG900" s="5"/>
      <c r="AH900" s="4" t="s">
        <v>2408</v>
      </c>
      <c r="AJ900" s="4" t="s">
        <v>38</v>
      </c>
      <c r="AK900" s="117">
        <f>IF(N900="NTD",1,VLOOKUP(X900,'8.匯率'!O:Q,2,FALSE))</f>
        <v>1</v>
      </c>
      <c r="AL900" s="204">
        <f t="shared" si="14"/>
        <v>-90000</v>
      </c>
      <c r="AM900" s="117" t="str">
        <f>VLOOKUP(AJ900,'關係企業(人)'!A:C,3,FALSE)</f>
        <v>緯創資通股份有限公司</v>
      </c>
    </row>
    <row r="901" spans="1:39">
      <c r="A901" s="4" t="s">
        <v>47</v>
      </c>
      <c r="B901" s="4" t="s">
        <v>2131</v>
      </c>
      <c r="C901" s="4" t="s">
        <v>2403</v>
      </c>
      <c r="D901" s="4" t="s">
        <v>2417</v>
      </c>
      <c r="E901" s="5">
        <v>45775</v>
      </c>
      <c r="F901" s="5">
        <v>45775</v>
      </c>
      <c r="G901" s="4" t="s">
        <v>2621</v>
      </c>
      <c r="H901" s="4" t="s">
        <v>679</v>
      </c>
      <c r="I901" s="4" t="s">
        <v>2410</v>
      </c>
      <c r="J901" s="4" t="s">
        <v>2132</v>
      </c>
      <c r="K901" s="4" t="s">
        <v>2406</v>
      </c>
      <c r="L901" s="4" t="s">
        <v>2407</v>
      </c>
      <c r="M901" s="12">
        <v>-138000</v>
      </c>
      <c r="N901" s="4" t="s">
        <v>48</v>
      </c>
      <c r="O901" s="12">
        <v>-138000</v>
      </c>
      <c r="P901" s="4" t="s">
        <v>48</v>
      </c>
      <c r="Q901" s="4" t="s">
        <v>682</v>
      </c>
      <c r="R901" s="4" t="s">
        <v>53</v>
      </c>
      <c r="X901" s="4" t="s">
        <v>50</v>
      </c>
      <c r="Z901" s="4" t="s">
        <v>50</v>
      </c>
      <c r="AA901" s="4" t="s">
        <v>2419</v>
      </c>
      <c r="AD901" s="4" t="s">
        <v>676</v>
      </c>
      <c r="AG901" s="5"/>
      <c r="AH901" s="4" t="s">
        <v>2408</v>
      </c>
      <c r="AJ901" s="4" t="s">
        <v>38</v>
      </c>
      <c r="AK901" s="117">
        <f>IF(N901="NTD",1,VLOOKUP(X901,'8.匯率'!O:Q,2,FALSE))</f>
        <v>1</v>
      </c>
      <c r="AL901" s="204">
        <f t="shared" si="14"/>
        <v>-138000</v>
      </c>
      <c r="AM901" s="117" t="str">
        <f>VLOOKUP(AJ901,'關係企業(人)'!A:C,3,FALSE)</f>
        <v>緯創資通股份有限公司</v>
      </c>
    </row>
    <row r="902" spans="1:39">
      <c r="A902" s="4" t="s">
        <v>47</v>
      </c>
      <c r="B902" s="4" t="s">
        <v>2207</v>
      </c>
      <c r="C902" s="4" t="s">
        <v>2403</v>
      </c>
      <c r="D902" s="4" t="s">
        <v>2417</v>
      </c>
      <c r="E902" s="5">
        <v>45775</v>
      </c>
      <c r="F902" s="5">
        <v>45775</v>
      </c>
      <c r="G902" s="4" t="s">
        <v>2622</v>
      </c>
      <c r="H902" s="4" t="s">
        <v>679</v>
      </c>
      <c r="I902" s="4" t="s">
        <v>2410</v>
      </c>
      <c r="J902" s="4" t="s">
        <v>2208</v>
      </c>
      <c r="K902" s="4" t="s">
        <v>2406</v>
      </c>
      <c r="L902" s="4" t="s">
        <v>2407</v>
      </c>
      <c r="M902" s="12">
        <v>-160200</v>
      </c>
      <c r="N902" s="4" t="s">
        <v>48</v>
      </c>
      <c r="O902" s="12">
        <v>-160200</v>
      </c>
      <c r="P902" s="4" t="s">
        <v>48</v>
      </c>
      <c r="Q902" s="4" t="s">
        <v>680</v>
      </c>
      <c r="R902" s="4" t="s">
        <v>143</v>
      </c>
      <c r="X902" s="4" t="s">
        <v>50</v>
      </c>
      <c r="Z902" s="4" t="s">
        <v>50</v>
      </c>
      <c r="AA902" s="4" t="s">
        <v>2419</v>
      </c>
      <c r="AD902" s="4" t="s">
        <v>676</v>
      </c>
      <c r="AG902" s="5"/>
      <c r="AH902" s="4" t="s">
        <v>2408</v>
      </c>
      <c r="AJ902" s="4" t="s">
        <v>38</v>
      </c>
      <c r="AK902" s="117">
        <f>IF(N902="NTD",1,VLOOKUP(X902,'8.匯率'!O:Q,2,FALSE))</f>
        <v>1</v>
      </c>
      <c r="AL902" s="204">
        <f t="shared" si="14"/>
        <v>-160200</v>
      </c>
      <c r="AM902" s="117" t="str">
        <f>VLOOKUP(AJ902,'關係企業(人)'!A:C,3,FALSE)</f>
        <v>緯創資通股份有限公司</v>
      </c>
    </row>
    <row r="903" spans="1:39">
      <c r="A903" s="4" t="s">
        <v>47</v>
      </c>
      <c r="B903" s="4" t="s">
        <v>2201</v>
      </c>
      <c r="C903" s="4" t="s">
        <v>2403</v>
      </c>
      <c r="D903" s="4" t="s">
        <v>2417</v>
      </c>
      <c r="E903" s="5">
        <v>45775</v>
      </c>
      <c r="F903" s="5">
        <v>45775</v>
      </c>
      <c r="G903" s="4" t="s">
        <v>2623</v>
      </c>
      <c r="H903" s="4" t="s">
        <v>679</v>
      </c>
      <c r="I903" s="4" t="s">
        <v>2410</v>
      </c>
      <c r="J903" s="4" t="s">
        <v>2202</v>
      </c>
      <c r="K903" s="4" t="s">
        <v>2406</v>
      </c>
      <c r="L903" s="4" t="s">
        <v>2407</v>
      </c>
      <c r="M903" s="12">
        <v>-125000</v>
      </c>
      <c r="N903" s="4" t="s">
        <v>48</v>
      </c>
      <c r="O903" s="12">
        <v>-125000</v>
      </c>
      <c r="P903" s="4" t="s">
        <v>48</v>
      </c>
      <c r="Q903" s="4" t="s">
        <v>683</v>
      </c>
      <c r="R903" s="4" t="s">
        <v>56</v>
      </c>
      <c r="X903" s="4" t="s">
        <v>57</v>
      </c>
      <c r="Z903" s="4" t="s">
        <v>57</v>
      </c>
      <c r="AA903" s="4" t="s">
        <v>2424</v>
      </c>
      <c r="AD903" s="4" t="s">
        <v>676</v>
      </c>
      <c r="AG903" s="5"/>
      <c r="AH903" s="4" t="s">
        <v>2408</v>
      </c>
      <c r="AJ903" s="4" t="s">
        <v>55</v>
      </c>
      <c r="AK903" s="117">
        <f>IF(N903="NTD",1,VLOOKUP(X903,'8.匯率'!O:Q,2,FALSE))</f>
        <v>1</v>
      </c>
      <c r="AL903" s="204">
        <f t="shared" si="14"/>
        <v>-125000</v>
      </c>
      <c r="AM903" s="117" t="str">
        <f>VLOOKUP(AJ903,'關係企業(人)'!A:C,3,FALSE)</f>
        <v>緯穎科技服務股份有限公司</v>
      </c>
    </row>
    <row r="904" spans="1:39">
      <c r="A904" s="4" t="s">
        <v>47</v>
      </c>
      <c r="B904" s="4" t="s">
        <v>2203</v>
      </c>
      <c r="C904" s="4" t="s">
        <v>2403</v>
      </c>
      <c r="D904" s="4" t="s">
        <v>2417</v>
      </c>
      <c r="E904" s="5">
        <v>45775</v>
      </c>
      <c r="F904" s="5">
        <v>45775</v>
      </c>
      <c r="G904" s="4" t="s">
        <v>2624</v>
      </c>
      <c r="H904" s="4" t="s">
        <v>679</v>
      </c>
      <c r="I904" s="4" t="s">
        <v>2410</v>
      </c>
      <c r="J904" s="4" t="s">
        <v>2204</v>
      </c>
      <c r="K904" s="4" t="s">
        <v>2406</v>
      </c>
      <c r="L904" s="4" t="s">
        <v>2407</v>
      </c>
      <c r="M904" s="12">
        <v>-138000</v>
      </c>
      <c r="N904" s="4" t="s">
        <v>48</v>
      </c>
      <c r="O904" s="12">
        <v>-138000</v>
      </c>
      <c r="P904" s="4" t="s">
        <v>48</v>
      </c>
      <c r="Q904" s="4" t="s">
        <v>683</v>
      </c>
      <c r="R904" s="4" t="s">
        <v>56</v>
      </c>
      <c r="X904" s="4" t="s">
        <v>57</v>
      </c>
      <c r="Z904" s="4" t="s">
        <v>57</v>
      </c>
      <c r="AA904" s="4" t="s">
        <v>2424</v>
      </c>
      <c r="AD904" s="4" t="s">
        <v>676</v>
      </c>
      <c r="AG904" s="5"/>
      <c r="AH904" s="4" t="s">
        <v>2408</v>
      </c>
      <c r="AJ904" s="4" t="s">
        <v>55</v>
      </c>
      <c r="AK904" s="117">
        <f>IF(N904="NTD",1,VLOOKUP(X904,'8.匯率'!O:Q,2,FALSE))</f>
        <v>1</v>
      </c>
      <c r="AL904" s="204">
        <f t="shared" si="14"/>
        <v>-138000</v>
      </c>
      <c r="AM904" s="117" t="str">
        <f>VLOOKUP(AJ904,'關係企業(人)'!A:C,3,FALSE)</f>
        <v>緯穎科技服務股份有限公司</v>
      </c>
    </row>
    <row r="905" spans="1:39">
      <c r="A905" s="4" t="s">
        <v>47</v>
      </c>
      <c r="B905" s="4" t="s">
        <v>2217</v>
      </c>
      <c r="C905" s="4" t="s">
        <v>2403</v>
      </c>
      <c r="D905" s="4" t="s">
        <v>2417</v>
      </c>
      <c r="E905" s="5">
        <v>45775</v>
      </c>
      <c r="F905" s="5">
        <v>45775</v>
      </c>
      <c r="G905" s="4" t="s">
        <v>2625</v>
      </c>
      <c r="H905" s="4" t="s">
        <v>679</v>
      </c>
      <c r="I905" s="4" t="s">
        <v>2410</v>
      </c>
      <c r="J905" s="4" t="s">
        <v>2218</v>
      </c>
      <c r="K905" s="4" t="s">
        <v>2406</v>
      </c>
      <c r="L905" s="4" t="s">
        <v>2407</v>
      </c>
      <c r="M905" s="12">
        <v>-138000</v>
      </c>
      <c r="N905" s="4" t="s">
        <v>48</v>
      </c>
      <c r="O905" s="12">
        <v>-138000</v>
      </c>
      <c r="P905" s="4" t="s">
        <v>48</v>
      </c>
      <c r="Q905" s="4" t="s">
        <v>680</v>
      </c>
      <c r="R905" s="4" t="s">
        <v>701</v>
      </c>
      <c r="X905" s="4" t="s">
        <v>702</v>
      </c>
      <c r="Z905" s="4" t="s">
        <v>702</v>
      </c>
      <c r="AA905" s="4" t="s">
        <v>2422</v>
      </c>
      <c r="AD905" s="4" t="s">
        <v>676</v>
      </c>
      <c r="AG905" s="5"/>
      <c r="AH905" s="4" t="s">
        <v>2408</v>
      </c>
      <c r="AJ905" s="4" t="s">
        <v>700</v>
      </c>
      <c r="AK905" s="117">
        <f>IF(N905="NTD",1,VLOOKUP(X905,'8.匯率'!O:Q,2,FALSE))</f>
        <v>1</v>
      </c>
      <c r="AL905" s="204">
        <f t="shared" si="14"/>
        <v>-138000</v>
      </c>
      <c r="AM905" s="117" t="str">
        <f>VLOOKUP(AJ905,'關係企業(人)'!A:C,3,FALSE)</f>
        <v>緯育股份有限公司</v>
      </c>
    </row>
    <row r="906" spans="1:39">
      <c r="A906" s="4" t="s">
        <v>47</v>
      </c>
      <c r="B906" s="4" t="s">
        <v>2233</v>
      </c>
      <c r="C906" s="4" t="s">
        <v>2403</v>
      </c>
      <c r="D906" s="4" t="s">
        <v>2417</v>
      </c>
      <c r="E906" s="5">
        <v>45775</v>
      </c>
      <c r="F906" s="5">
        <v>45775</v>
      </c>
      <c r="G906" s="4" t="s">
        <v>2626</v>
      </c>
      <c r="H906" s="4" t="s">
        <v>679</v>
      </c>
      <c r="I906" s="4" t="s">
        <v>2410</v>
      </c>
      <c r="J906" s="4" t="s">
        <v>2234</v>
      </c>
      <c r="K906" s="4" t="s">
        <v>2406</v>
      </c>
      <c r="L906" s="4" t="s">
        <v>2407</v>
      </c>
      <c r="M906" s="12">
        <v>-155000</v>
      </c>
      <c r="N906" s="4" t="s">
        <v>48</v>
      </c>
      <c r="O906" s="12">
        <v>-155000</v>
      </c>
      <c r="P906" s="4" t="s">
        <v>48</v>
      </c>
      <c r="Q906" s="4" t="s">
        <v>680</v>
      </c>
      <c r="R906" s="4" t="s">
        <v>698</v>
      </c>
      <c r="X906" s="4" t="s">
        <v>50</v>
      </c>
      <c r="Z906" s="4" t="s">
        <v>50</v>
      </c>
      <c r="AA906" s="4" t="s">
        <v>2419</v>
      </c>
      <c r="AD906" s="4" t="s">
        <v>676</v>
      </c>
      <c r="AG906" s="5"/>
      <c r="AH906" s="4" t="s">
        <v>2408</v>
      </c>
      <c r="AJ906" s="4" t="s">
        <v>38</v>
      </c>
      <c r="AK906" s="117">
        <f>IF(N906="NTD",1,VLOOKUP(X906,'8.匯率'!O:Q,2,FALSE))</f>
        <v>1</v>
      </c>
      <c r="AL906" s="204">
        <f t="shared" si="14"/>
        <v>-155000</v>
      </c>
      <c r="AM906" s="117" t="str">
        <f>VLOOKUP(AJ906,'關係企業(人)'!A:C,3,FALSE)</f>
        <v>緯創資通股份有限公司</v>
      </c>
    </row>
    <row r="907" spans="1:39">
      <c r="A907" s="4" t="s">
        <v>47</v>
      </c>
      <c r="B907" s="4" t="s">
        <v>2205</v>
      </c>
      <c r="C907" s="4" t="s">
        <v>2403</v>
      </c>
      <c r="D907" s="4" t="s">
        <v>2417</v>
      </c>
      <c r="E907" s="5">
        <v>45775</v>
      </c>
      <c r="F907" s="5">
        <v>45775</v>
      </c>
      <c r="G907" s="4" t="s">
        <v>2627</v>
      </c>
      <c r="H907" s="4" t="s">
        <v>679</v>
      </c>
      <c r="I907" s="4" t="s">
        <v>2410</v>
      </c>
      <c r="J907" s="4" t="s">
        <v>2206</v>
      </c>
      <c r="K907" s="4" t="s">
        <v>2406</v>
      </c>
      <c r="L907" s="4" t="s">
        <v>2407</v>
      </c>
      <c r="M907" s="12">
        <v>-16500</v>
      </c>
      <c r="N907" s="4" t="s">
        <v>48</v>
      </c>
      <c r="O907" s="12">
        <v>-16500</v>
      </c>
      <c r="P907" s="4" t="s">
        <v>48</v>
      </c>
      <c r="Q907" s="4" t="s">
        <v>683</v>
      </c>
      <c r="R907" s="4" t="s">
        <v>56</v>
      </c>
      <c r="X907" s="4" t="s">
        <v>57</v>
      </c>
      <c r="Z907" s="4" t="s">
        <v>57</v>
      </c>
      <c r="AA907" s="4" t="s">
        <v>2424</v>
      </c>
      <c r="AD907" s="4" t="s">
        <v>676</v>
      </c>
      <c r="AG907" s="5"/>
      <c r="AH907" s="4" t="s">
        <v>2408</v>
      </c>
      <c r="AJ907" s="4" t="s">
        <v>55</v>
      </c>
      <c r="AK907" s="117">
        <f>IF(N907="NTD",1,VLOOKUP(X907,'8.匯率'!O:Q,2,FALSE))</f>
        <v>1</v>
      </c>
      <c r="AL907" s="204">
        <f t="shared" si="14"/>
        <v>-16500</v>
      </c>
      <c r="AM907" s="117" t="str">
        <f>VLOOKUP(AJ907,'關係企業(人)'!A:C,3,FALSE)</f>
        <v>緯穎科技服務股份有限公司</v>
      </c>
    </row>
    <row r="908" spans="1:39">
      <c r="A908" s="4" t="s">
        <v>47</v>
      </c>
      <c r="B908" s="4" t="s">
        <v>2133</v>
      </c>
      <c r="C908" s="4" t="s">
        <v>2403</v>
      </c>
      <c r="D908" s="4" t="s">
        <v>2417</v>
      </c>
      <c r="E908" s="5">
        <v>45775</v>
      </c>
      <c r="F908" s="5">
        <v>45775</v>
      </c>
      <c r="G908" s="4" t="s">
        <v>2628</v>
      </c>
      <c r="H908" s="4" t="s">
        <v>679</v>
      </c>
      <c r="I908" s="4" t="s">
        <v>2410</v>
      </c>
      <c r="J908" s="4" t="s">
        <v>2134</v>
      </c>
      <c r="K908" s="4" t="s">
        <v>2406</v>
      </c>
      <c r="L908" s="4" t="s">
        <v>2407</v>
      </c>
      <c r="M908" s="12">
        <v>-48300</v>
      </c>
      <c r="N908" s="4" t="s">
        <v>48</v>
      </c>
      <c r="O908" s="12">
        <v>-48300</v>
      </c>
      <c r="P908" s="4" t="s">
        <v>48</v>
      </c>
      <c r="Q908" s="4" t="s">
        <v>682</v>
      </c>
      <c r="R908" s="4" t="s">
        <v>53</v>
      </c>
      <c r="X908" s="4" t="s">
        <v>50</v>
      </c>
      <c r="Z908" s="4" t="s">
        <v>50</v>
      </c>
      <c r="AA908" s="4" t="s">
        <v>2419</v>
      </c>
      <c r="AD908" s="4" t="s">
        <v>676</v>
      </c>
      <c r="AG908" s="5"/>
      <c r="AH908" s="4" t="s">
        <v>2408</v>
      </c>
      <c r="AJ908" s="4" t="s">
        <v>38</v>
      </c>
      <c r="AK908" s="117">
        <f>IF(N908="NTD",1,VLOOKUP(X908,'8.匯率'!O:Q,2,FALSE))</f>
        <v>1</v>
      </c>
      <c r="AL908" s="204">
        <f t="shared" si="14"/>
        <v>-48300</v>
      </c>
      <c r="AM908" s="117" t="str">
        <f>VLOOKUP(AJ908,'關係企業(人)'!A:C,3,FALSE)</f>
        <v>緯創資通股份有限公司</v>
      </c>
    </row>
    <row r="909" spans="1:39">
      <c r="A909" s="4" t="s">
        <v>47</v>
      </c>
      <c r="B909" s="4" t="s">
        <v>2209</v>
      </c>
      <c r="C909" s="4" t="s">
        <v>2403</v>
      </c>
      <c r="D909" s="4" t="s">
        <v>2417</v>
      </c>
      <c r="E909" s="5">
        <v>45775</v>
      </c>
      <c r="F909" s="5">
        <v>45775</v>
      </c>
      <c r="G909" s="4" t="s">
        <v>2629</v>
      </c>
      <c r="H909" s="4" t="s">
        <v>679</v>
      </c>
      <c r="I909" s="4" t="s">
        <v>2410</v>
      </c>
      <c r="J909" s="4" t="s">
        <v>2210</v>
      </c>
      <c r="K909" s="4" t="s">
        <v>2406</v>
      </c>
      <c r="L909" s="4" t="s">
        <v>2407</v>
      </c>
      <c r="M909" s="12">
        <v>-20700</v>
      </c>
      <c r="N909" s="4" t="s">
        <v>48</v>
      </c>
      <c r="O909" s="12">
        <v>-20700</v>
      </c>
      <c r="P909" s="4" t="s">
        <v>48</v>
      </c>
      <c r="Q909" s="4" t="s">
        <v>680</v>
      </c>
      <c r="R909" s="4" t="s">
        <v>143</v>
      </c>
      <c r="X909" s="4" t="s">
        <v>50</v>
      </c>
      <c r="Z909" s="4" t="s">
        <v>50</v>
      </c>
      <c r="AA909" s="4" t="s">
        <v>2419</v>
      </c>
      <c r="AD909" s="4" t="s">
        <v>676</v>
      </c>
      <c r="AG909" s="5"/>
      <c r="AH909" s="4" t="s">
        <v>2408</v>
      </c>
      <c r="AJ909" s="4" t="s">
        <v>38</v>
      </c>
      <c r="AK909" s="117">
        <f>IF(N909="NTD",1,VLOOKUP(X909,'8.匯率'!O:Q,2,FALSE))</f>
        <v>1</v>
      </c>
      <c r="AL909" s="204">
        <f t="shared" si="14"/>
        <v>-20700</v>
      </c>
      <c r="AM909" s="117" t="str">
        <f>VLOOKUP(AJ909,'關係企業(人)'!A:C,3,FALSE)</f>
        <v>緯創資通股份有限公司</v>
      </c>
    </row>
    <row r="910" spans="1:39">
      <c r="A910" s="4" t="s">
        <v>47</v>
      </c>
      <c r="B910" s="4" t="s">
        <v>2211</v>
      </c>
      <c r="C910" s="4" t="s">
        <v>2403</v>
      </c>
      <c r="D910" s="4" t="s">
        <v>2417</v>
      </c>
      <c r="E910" s="5">
        <v>45775</v>
      </c>
      <c r="F910" s="5">
        <v>45775</v>
      </c>
      <c r="G910" s="4" t="s">
        <v>2630</v>
      </c>
      <c r="H910" s="4" t="s">
        <v>679</v>
      </c>
      <c r="I910" s="4" t="s">
        <v>2410</v>
      </c>
      <c r="J910" s="4" t="s">
        <v>2212</v>
      </c>
      <c r="K910" s="4" t="s">
        <v>2406</v>
      </c>
      <c r="L910" s="4" t="s">
        <v>2407</v>
      </c>
      <c r="M910" s="12">
        <v>-131100</v>
      </c>
      <c r="N910" s="4" t="s">
        <v>48</v>
      </c>
      <c r="O910" s="12">
        <v>-131100</v>
      </c>
      <c r="P910" s="4" t="s">
        <v>48</v>
      </c>
      <c r="Q910" s="4" t="s">
        <v>680</v>
      </c>
      <c r="R910" s="4" t="s">
        <v>143</v>
      </c>
      <c r="X910" s="4" t="s">
        <v>50</v>
      </c>
      <c r="Z910" s="4" t="s">
        <v>50</v>
      </c>
      <c r="AA910" s="4" t="s">
        <v>2419</v>
      </c>
      <c r="AD910" s="4" t="s">
        <v>676</v>
      </c>
      <c r="AG910" s="5"/>
      <c r="AH910" s="4" t="s">
        <v>2408</v>
      </c>
      <c r="AJ910" s="4" t="s">
        <v>38</v>
      </c>
      <c r="AK910" s="117">
        <f>IF(N910="NTD",1,VLOOKUP(X910,'8.匯率'!O:Q,2,FALSE))</f>
        <v>1</v>
      </c>
      <c r="AL910" s="204">
        <f t="shared" si="14"/>
        <v>-131100</v>
      </c>
      <c r="AM910" s="117" t="str">
        <f>VLOOKUP(AJ910,'關係企業(人)'!A:C,3,FALSE)</f>
        <v>緯創資通股份有限公司</v>
      </c>
    </row>
    <row r="911" spans="1:39">
      <c r="A911" s="4" t="s">
        <v>47</v>
      </c>
      <c r="B911" s="4" t="s">
        <v>2213</v>
      </c>
      <c r="C911" s="4" t="s">
        <v>2403</v>
      </c>
      <c r="D911" s="4" t="s">
        <v>2417</v>
      </c>
      <c r="E911" s="5">
        <v>45775</v>
      </c>
      <c r="F911" s="5">
        <v>45775</v>
      </c>
      <c r="G911" s="4" t="s">
        <v>2631</v>
      </c>
      <c r="H911" s="4" t="s">
        <v>679</v>
      </c>
      <c r="I911" s="4" t="s">
        <v>2410</v>
      </c>
      <c r="J911" s="4" t="s">
        <v>2214</v>
      </c>
      <c r="K911" s="4" t="s">
        <v>2406</v>
      </c>
      <c r="L911" s="4" t="s">
        <v>2407</v>
      </c>
      <c r="M911" s="12">
        <v>-110000</v>
      </c>
      <c r="N911" s="4" t="s">
        <v>48</v>
      </c>
      <c r="O911" s="12">
        <v>-110000</v>
      </c>
      <c r="P911" s="4" t="s">
        <v>48</v>
      </c>
      <c r="Q911" s="4" t="s">
        <v>680</v>
      </c>
      <c r="R911" s="4" t="s">
        <v>143</v>
      </c>
      <c r="X911" s="4" t="s">
        <v>50</v>
      </c>
      <c r="Z911" s="4" t="s">
        <v>50</v>
      </c>
      <c r="AA911" s="4" t="s">
        <v>2419</v>
      </c>
      <c r="AD911" s="4" t="s">
        <v>676</v>
      </c>
      <c r="AG911" s="5"/>
      <c r="AH911" s="4" t="s">
        <v>2408</v>
      </c>
      <c r="AJ911" s="4" t="s">
        <v>38</v>
      </c>
      <c r="AK911" s="117">
        <f>IF(N911="NTD",1,VLOOKUP(X911,'8.匯率'!O:Q,2,FALSE))</f>
        <v>1</v>
      </c>
      <c r="AL911" s="204">
        <f t="shared" si="14"/>
        <v>-110000</v>
      </c>
      <c r="AM911" s="117" t="str">
        <f>VLOOKUP(AJ911,'關係企業(人)'!A:C,3,FALSE)</f>
        <v>緯創資通股份有限公司</v>
      </c>
    </row>
    <row r="912" spans="1:39">
      <c r="A912" s="4" t="s">
        <v>47</v>
      </c>
      <c r="B912" s="4" t="s">
        <v>2215</v>
      </c>
      <c r="C912" s="4" t="s">
        <v>2403</v>
      </c>
      <c r="D912" s="4" t="s">
        <v>2417</v>
      </c>
      <c r="E912" s="5">
        <v>45775</v>
      </c>
      <c r="F912" s="5">
        <v>45775</v>
      </c>
      <c r="G912" s="4" t="s">
        <v>2632</v>
      </c>
      <c r="H912" s="4" t="s">
        <v>679</v>
      </c>
      <c r="I912" s="4" t="s">
        <v>2410</v>
      </c>
      <c r="J912" s="4" t="s">
        <v>2216</v>
      </c>
      <c r="K912" s="4" t="s">
        <v>2406</v>
      </c>
      <c r="L912" s="4" t="s">
        <v>2407</v>
      </c>
      <c r="M912" s="12">
        <v>-138000</v>
      </c>
      <c r="N912" s="4" t="s">
        <v>48</v>
      </c>
      <c r="O912" s="12">
        <v>-138000</v>
      </c>
      <c r="P912" s="4" t="s">
        <v>48</v>
      </c>
      <c r="Q912" s="4" t="s">
        <v>680</v>
      </c>
      <c r="R912" s="4" t="s">
        <v>675</v>
      </c>
      <c r="X912" s="4" t="s">
        <v>50</v>
      </c>
      <c r="Z912" s="4" t="s">
        <v>50</v>
      </c>
      <c r="AA912" s="4" t="s">
        <v>2419</v>
      </c>
      <c r="AD912" s="4" t="s">
        <v>676</v>
      </c>
      <c r="AG912" s="5"/>
      <c r="AH912" s="4" t="s">
        <v>2408</v>
      </c>
      <c r="AJ912" s="4" t="s">
        <v>38</v>
      </c>
      <c r="AK912" s="117">
        <f>IF(N912="NTD",1,VLOOKUP(X912,'8.匯率'!O:Q,2,FALSE))</f>
        <v>1</v>
      </c>
      <c r="AL912" s="204">
        <f t="shared" si="14"/>
        <v>-138000</v>
      </c>
      <c r="AM912" s="117" t="str">
        <f>VLOOKUP(AJ912,'關係企業(人)'!A:C,3,FALSE)</f>
        <v>緯創資通股份有限公司</v>
      </c>
    </row>
    <row r="913" spans="1:39">
      <c r="A913" s="4" t="s">
        <v>47</v>
      </c>
      <c r="B913" s="4" t="s">
        <v>2235</v>
      </c>
      <c r="C913" s="4" t="s">
        <v>2403</v>
      </c>
      <c r="D913" s="4" t="s">
        <v>2417</v>
      </c>
      <c r="E913" s="5">
        <v>45775</v>
      </c>
      <c r="F913" s="5">
        <v>45775</v>
      </c>
      <c r="G913" s="4" t="s">
        <v>2633</v>
      </c>
      <c r="H913" s="4" t="s">
        <v>679</v>
      </c>
      <c r="I913" s="4" t="s">
        <v>2410</v>
      </c>
      <c r="J913" s="4" t="s">
        <v>2236</v>
      </c>
      <c r="K913" s="4" t="s">
        <v>2406</v>
      </c>
      <c r="L913" s="4" t="s">
        <v>2407</v>
      </c>
      <c r="M913" s="12">
        <v>-69750</v>
      </c>
      <c r="N913" s="4" t="s">
        <v>48</v>
      </c>
      <c r="O913" s="12">
        <v>-69750</v>
      </c>
      <c r="P913" s="4" t="s">
        <v>48</v>
      </c>
      <c r="Q913" s="4" t="s">
        <v>680</v>
      </c>
      <c r="R913" s="4" t="s">
        <v>698</v>
      </c>
      <c r="X913" s="4" t="s">
        <v>50</v>
      </c>
      <c r="Z913" s="4" t="s">
        <v>50</v>
      </c>
      <c r="AA913" s="4" t="s">
        <v>2419</v>
      </c>
      <c r="AD913" s="4" t="s">
        <v>676</v>
      </c>
      <c r="AG913" s="5"/>
      <c r="AH913" s="4" t="s">
        <v>2408</v>
      </c>
      <c r="AJ913" s="4" t="s">
        <v>38</v>
      </c>
      <c r="AK913" s="117">
        <f>IF(N913="NTD",1,VLOOKUP(X913,'8.匯率'!O:Q,2,FALSE))</f>
        <v>1</v>
      </c>
      <c r="AL913" s="204">
        <f t="shared" si="14"/>
        <v>-69750</v>
      </c>
      <c r="AM913" s="117" t="str">
        <f>VLOOKUP(AJ913,'關係企業(人)'!A:C,3,FALSE)</f>
        <v>緯創資通股份有限公司</v>
      </c>
    </row>
    <row r="914" spans="1:39">
      <c r="A914" s="4" t="s">
        <v>47</v>
      </c>
      <c r="B914" s="4" t="s">
        <v>2237</v>
      </c>
      <c r="C914" s="4" t="s">
        <v>2403</v>
      </c>
      <c r="D914" s="4" t="s">
        <v>2417</v>
      </c>
      <c r="E914" s="5">
        <v>45775</v>
      </c>
      <c r="F914" s="5">
        <v>45775</v>
      </c>
      <c r="G914" s="4" t="s">
        <v>2634</v>
      </c>
      <c r="H914" s="4" t="s">
        <v>679</v>
      </c>
      <c r="I914" s="4" t="s">
        <v>2410</v>
      </c>
      <c r="J914" s="4" t="s">
        <v>2238</v>
      </c>
      <c r="K914" s="4" t="s">
        <v>2406</v>
      </c>
      <c r="L914" s="4" t="s">
        <v>2407</v>
      </c>
      <c r="M914" s="12">
        <v>-60000</v>
      </c>
      <c r="N914" s="4" t="s">
        <v>48</v>
      </c>
      <c r="O914" s="12">
        <v>-60000</v>
      </c>
      <c r="P914" s="4" t="s">
        <v>48</v>
      </c>
      <c r="Q914" s="4" t="s">
        <v>681</v>
      </c>
      <c r="R914" s="4" t="s">
        <v>827</v>
      </c>
      <c r="X914" s="4" t="s">
        <v>50</v>
      </c>
      <c r="Z914" s="4" t="s">
        <v>50</v>
      </c>
      <c r="AA914" s="4" t="s">
        <v>2419</v>
      </c>
      <c r="AD914" s="4" t="s">
        <v>676</v>
      </c>
      <c r="AG914" s="5"/>
      <c r="AH914" s="4" t="s">
        <v>2408</v>
      </c>
      <c r="AJ914" s="4" t="s">
        <v>38</v>
      </c>
      <c r="AK914" s="117">
        <f>IF(N914="NTD",1,VLOOKUP(X914,'8.匯率'!O:Q,2,FALSE))</f>
        <v>1</v>
      </c>
      <c r="AL914" s="204">
        <f t="shared" si="14"/>
        <v>-60000</v>
      </c>
      <c r="AM914" s="117" t="str">
        <f>VLOOKUP(AJ914,'關係企業(人)'!A:C,3,FALSE)</f>
        <v>緯創資通股份有限公司</v>
      </c>
    </row>
    <row r="915" spans="1:39">
      <c r="A915" s="4" t="s">
        <v>47</v>
      </c>
      <c r="B915" s="4" t="s">
        <v>832</v>
      </c>
      <c r="C915" s="4" t="s">
        <v>2403</v>
      </c>
      <c r="D915" s="4" t="s">
        <v>2404</v>
      </c>
      <c r="E915" s="5">
        <v>45660</v>
      </c>
      <c r="F915" s="5">
        <v>45660</v>
      </c>
      <c r="H915" s="4" t="s">
        <v>678</v>
      </c>
      <c r="I915" s="4" t="s">
        <v>2405</v>
      </c>
      <c r="J915" s="4" t="s">
        <v>833</v>
      </c>
      <c r="K915" s="4" t="s">
        <v>2406</v>
      </c>
      <c r="L915" s="4" t="s">
        <v>2407</v>
      </c>
      <c r="M915" s="12">
        <v>-110000</v>
      </c>
      <c r="N915" s="4" t="s">
        <v>48</v>
      </c>
      <c r="O915" s="12">
        <v>-110000</v>
      </c>
      <c r="P915" s="4" t="s">
        <v>48</v>
      </c>
      <c r="Q915" s="4" t="s">
        <v>680</v>
      </c>
      <c r="R915" s="4" t="s">
        <v>695</v>
      </c>
      <c r="X915" s="4" t="s">
        <v>50</v>
      </c>
      <c r="Z915" s="4" t="s">
        <v>50</v>
      </c>
      <c r="AA915" s="4" t="s">
        <v>2419</v>
      </c>
      <c r="AD915" s="4" t="s">
        <v>676</v>
      </c>
      <c r="AG915" s="5"/>
      <c r="AH915" s="4" t="s">
        <v>2408</v>
      </c>
      <c r="AJ915" s="4" t="s">
        <v>38</v>
      </c>
      <c r="AK915" s="117">
        <f>IF(N915="NTD",1,VLOOKUP(X915,'8.匯率'!O:Q,2,FALSE))</f>
        <v>1</v>
      </c>
      <c r="AL915" s="204">
        <f t="shared" si="14"/>
        <v>-110000</v>
      </c>
      <c r="AM915" s="117" t="str">
        <f>VLOOKUP(AJ915,'關係企業(人)'!A:C,3,FALSE)</f>
        <v>緯創資通股份有限公司</v>
      </c>
    </row>
    <row r="916" spans="1:39">
      <c r="A916" s="4" t="s">
        <v>47</v>
      </c>
      <c r="B916" s="4" t="s">
        <v>834</v>
      </c>
      <c r="C916" s="4" t="s">
        <v>2403</v>
      </c>
      <c r="D916" s="4" t="s">
        <v>2404</v>
      </c>
      <c r="E916" s="5">
        <v>45660</v>
      </c>
      <c r="F916" s="5">
        <v>45660</v>
      </c>
      <c r="H916" s="4" t="s">
        <v>678</v>
      </c>
      <c r="I916" s="4" t="s">
        <v>2405</v>
      </c>
      <c r="J916" s="4" t="s">
        <v>835</v>
      </c>
      <c r="K916" s="4" t="s">
        <v>2406</v>
      </c>
      <c r="L916" s="4" t="s">
        <v>2407</v>
      </c>
      <c r="M916" s="12">
        <v>-99990</v>
      </c>
      <c r="N916" s="4" t="s">
        <v>48</v>
      </c>
      <c r="O916" s="12">
        <v>-99990</v>
      </c>
      <c r="P916" s="4" t="s">
        <v>48</v>
      </c>
      <c r="Q916" s="4" t="s">
        <v>680</v>
      </c>
      <c r="R916" s="4" t="s">
        <v>695</v>
      </c>
      <c r="X916" s="4" t="s">
        <v>50</v>
      </c>
      <c r="Z916" s="4" t="s">
        <v>50</v>
      </c>
      <c r="AA916" s="4" t="s">
        <v>2419</v>
      </c>
      <c r="AD916" s="4" t="s">
        <v>676</v>
      </c>
      <c r="AG916" s="5"/>
      <c r="AH916" s="4" t="s">
        <v>2408</v>
      </c>
      <c r="AJ916" s="4" t="s">
        <v>38</v>
      </c>
      <c r="AK916" s="117">
        <f>IF(N916="NTD",1,VLOOKUP(X916,'8.匯率'!O:Q,2,FALSE))</f>
        <v>1</v>
      </c>
      <c r="AL916" s="204">
        <f t="shared" si="14"/>
        <v>-99990</v>
      </c>
      <c r="AM916" s="117" t="str">
        <f>VLOOKUP(AJ916,'關係企業(人)'!A:C,3,FALSE)</f>
        <v>緯創資通股份有限公司</v>
      </c>
    </row>
    <row r="917" spans="1:39">
      <c r="A917" s="4" t="s">
        <v>47</v>
      </c>
      <c r="B917" s="4" t="s">
        <v>857</v>
      </c>
      <c r="C917" s="4" t="s">
        <v>2403</v>
      </c>
      <c r="D917" s="4" t="s">
        <v>2404</v>
      </c>
      <c r="E917" s="5">
        <v>45670</v>
      </c>
      <c r="F917" s="5">
        <v>45670</v>
      </c>
      <c r="H917" s="4" t="s">
        <v>678</v>
      </c>
      <c r="I917" s="4" t="s">
        <v>2405</v>
      </c>
      <c r="J917" s="4" t="s">
        <v>858</v>
      </c>
      <c r="K917" s="4" t="s">
        <v>2406</v>
      </c>
      <c r="L917" s="4" t="s">
        <v>2407</v>
      </c>
      <c r="M917" s="12">
        <v>-100326</v>
      </c>
      <c r="N917" s="4" t="s">
        <v>48</v>
      </c>
      <c r="O917" s="12">
        <v>-100326</v>
      </c>
      <c r="P917" s="4" t="s">
        <v>48</v>
      </c>
      <c r="Q917" s="4" t="s">
        <v>680</v>
      </c>
      <c r="R917" s="4" t="s">
        <v>701</v>
      </c>
      <c r="X917" s="4" t="s">
        <v>702</v>
      </c>
      <c r="Z917" s="4" t="s">
        <v>702</v>
      </c>
      <c r="AA917" s="4" t="s">
        <v>2422</v>
      </c>
      <c r="AD917" s="4" t="s">
        <v>676</v>
      </c>
      <c r="AG917" s="5"/>
      <c r="AH917" s="4" t="s">
        <v>2408</v>
      </c>
      <c r="AJ917" s="4" t="s">
        <v>700</v>
      </c>
      <c r="AK917" s="117">
        <f>IF(N917="NTD",1,VLOOKUP(X917,'8.匯率'!O:Q,2,FALSE))</f>
        <v>1</v>
      </c>
      <c r="AL917" s="204">
        <f t="shared" si="14"/>
        <v>-100326</v>
      </c>
      <c r="AM917" s="117" t="str">
        <f>VLOOKUP(AJ917,'關係企業(人)'!A:C,3,FALSE)</f>
        <v>緯育股份有限公司</v>
      </c>
    </row>
    <row r="918" spans="1:39">
      <c r="A918" s="4" t="s">
        <v>47</v>
      </c>
      <c r="B918" s="4" t="s">
        <v>846</v>
      </c>
      <c r="C918" s="4" t="s">
        <v>2403</v>
      </c>
      <c r="D918" s="4" t="s">
        <v>2404</v>
      </c>
      <c r="E918" s="5">
        <v>45671</v>
      </c>
      <c r="F918" s="5">
        <v>45671</v>
      </c>
      <c r="H918" s="4" t="s">
        <v>678</v>
      </c>
      <c r="I918" s="4" t="s">
        <v>2405</v>
      </c>
      <c r="J918" s="4" t="s">
        <v>847</v>
      </c>
      <c r="K918" s="4" t="s">
        <v>2406</v>
      </c>
      <c r="L918" s="4" t="s">
        <v>2407</v>
      </c>
      <c r="M918" s="12">
        <v>-91850</v>
      </c>
      <c r="N918" s="4" t="s">
        <v>48</v>
      </c>
      <c r="O918" s="12">
        <v>-91850</v>
      </c>
      <c r="P918" s="4" t="s">
        <v>48</v>
      </c>
      <c r="Q918" s="4" t="s">
        <v>683</v>
      </c>
      <c r="R918" s="4" t="s">
        <v>56</v>
      </c>
      <c r="X918" s="4" t="s">
        <v>57</v>
      </c>
      <c r="Z918" s="4" t="s">
        <v>57</v>
      </c>
      <c r="AA918" s="4" t="s">
        <v>2424</v>
      </c>
      <c r="AD918" s="4" t="s">
        <v>676</v>
      </c>
      <c r="AG918" s="5"/>
      <c r="AH918" s="4" t="s">
        <v>2408</v>
      </c>
      <c r="AJ918" s="4" t="s">
        <v>55</v>
      </c>
      <c r="AK918" s="117">
        <f>IF(N918="NTD",1,VLOOKUP(X918,'8.匯率'!O:Q,2,FALSE))</f>
        <v>1</v>
      </c>
      <c r="AL918" s="204">
        <f t="shared" si="14"/>
        <v>-91850</v>
      </c>
      <c r="AM918" s="117" t="str">
        <f>VLOOKUP(AJ918,'關係企業(人)'!A:C,3,FALSE)</f>
        <v>緯穎科技服務股份有限公司</v>
      </c>
    </row>
    <row r="919" spans="1:39">
      <c r="A919" s="4" t="s">
        <v>47</v>
      </c>
      <c r="B919" s="4" t="s">
        <v>846</v>
      </c>
      <c r="C919" s="4" t="s">
        <v>2403</v>
      </c>
      <c r="D919" s="4" t="s">
        <v>2404</v>
      </c>
      <c r="E919" s="5">
        <v>45671</v>
      </c>
      <c r="F919" s="5">
        <v>45671</v>
      </c>
      <c r="H919" s="4" t="s">
        <v>678</v>
      </c>
      <c r="I919" s="4" t="s">
        <v>2405</v>
      </c>
      <c r="J919" s="4" t="s">
        <v>847</v>
      </c>
      <c r="K919" s="4" t="s">
        <v>2406</v>
      </c>
      <c r="L919" s="4" t="s">
        <v>2407</v>
      </c>
      <c r="M919" s="12">
        <v>-145590</v>
      </c>
      <c r="N919" s="4" t="s">
        <v>48</v>
      </c>
      <c r="O919" s="12">
        <v>-145590</v>
      </c>
      <c r="P919" s="4" t="s">
        <v>48</v>
      </c>
      <c r="Q919" s="4" t="s">
        <v>683</v>
      </c>
      <c r="R919" s="4" t="s">
        <v>56</v>
      </c>
      <c r="X919" s="4" t="s">
        <v>57</v>
      </c>
      <c r="Z919" s="4" t="s">
        <v>57</v>
      </c>
      <c r="AA919" s="4" t="s">
        <v>2424</v>
      </c>
      <c r="AD919" s="4" t="s">
        <v>676</v>
      </c>
      <c r="AG919" s="5"/>
      <c r="AH919" s="4" t="s">
        <v>2408</v>
      </c>
      <c r="AJ919" s="4" t="s">
        <v>55</v>
      </c>
      <c r="AK919" s="117">
        <f>IF(N919="NTD",1,VLOOKUP(X919,'8.匯率'!O:Q,2,FALSE))</f>
        <v>1</v>
      </c>
      <c r="AL919" s="204">
        <f t="shared" si="14"/>
        <v>-145590</v>
      </c>
      <c r="AM919" s="117" t="str">
        <f>VLOOKUP(AJ919,'關係企業(人)'!A:C,3,FALSE)</f>
        <v>緯穎科技服務股份有限公司</v>
      </c>
    </row>
    <row r="920" spans="1:39">
      <c r="A920" s="4" t="s">
        <v>47</v>
      </c>
      <c r="B920" s="4" t="s">
        <v>846</v>
      </c>
      <c r="C920" s="4" t="s">
        <v>2403</v>
      </c>
      <c r="D920" s="4" t="s">
        <v>2404</v>
      </c>
      <c r="E920" s="5">
        <v>45671</v>
      </c>
      <c r="F920" s="5">
        <v>45671</v>
      </c>
      <c r="H920" s="4" t="s">
        <v>678</v>
      </c>
      <c r="I920" s="4" t="s">
        <v>2405</v>
      </c>
      <c r="J920" s="4" t="s">
        <v>847</v>
      </c>
      <c r="K920" s="4" t="s">
        <v>2406</v>
      </c>
      <c r="L920" s="4" t="s">
        <v>2407</v>
      </c>
      <c r="M920" s="12">
        <v>-107910</v>
      </c>
      <c r="N920" s="4" t="s">
        <v>48</v>
      </c>
      <c r="O920" s="12">
        <v>-107910</v>
      </c>
      <c r="P920" s="4" t="s">
        <v>48</v>
      </c>
      <c r="Q920" s="4" t="s">
        <v>683</v>
      </c>
      <c r="R920" s="4" t="s">
        <v>56</v>
      </c>
      <c r="X920" s="4" t="s">
        <v>57</v>
      </c>
      <c r="Z920" s="4" t="s">
        <v>57</v>
      </c>
      <c r="AA920" s="4" t="s">
        <v>2424</v>
      </c>
      <c r="AD920" s="4" t="s">
        <v>676</v>
      </c>
      <c r="AG920" s="5"/>
      <c r="AH920" s="4" t="s">
        <v>2408</v>
      </c>
      <c r="AJ920" s="4" t="s">
        <v>55</v>
      </c>
      <c r="AK920" s="117">
        <f>IF(N920="NTD",1,VLOOKUP(X920,'8.匯率'!O:Q,2,FALSE))</f>
        <v>1</v>
      </c>
      <c r="AL920" s="204">
        <f t="shared" si="14"/>
        <v>-107910</v>
      </c>
      <c r="AM920" s="117" t="str">
        <f>VLOOKUP(AJ920,'關係企業(人)'!A:C,3,FALSE)</f>
        <v>緯穎科技服務股份有限公司</v>
      </c>
    </row>
    <row r="921" spans="1:39">
      <c r="A921" s="4" t="s">
        <v>47</v>
      </c>
      <c r="B921" s="4" t="s">
        <v>846</v>
      </c>
      <c r="C921" s="4" t="s">
        <v>2403</v>
      </c>
      <c r="D921" s="4" t="s">
        <v>2404</v>
      </c>
      <c r="E921" s="5">
        <v>45671</v>
      </c>
      <c r="F921" s="5">
        <v>45671</v>
      </c>
      <c r="H921" s="4" t="s">
        <v>678</v>
      </c>
      <c r="I921" s="4" t="s">
        <v>2405</v>
      </c>
      <c r="J921" s="4" t="s">
        <v>847</v>
      </c>
      <c r="K921" s="4" t="s">
        <v>2406</v>
      </c>
      <c r="L921" s="4" t="s">
        <v>2407</v>
      </c>
      <c r="M921" s="12">
        <v>-127512</v>
      </c>
      <c r="N921" s="4" t="s">
        <v>48</v>
      </c>
      <c r="O921" s="12">
        <v>-127512</v>
      </c>
      <c r="P921" s="4" t="s">
        <v>48</v>
      </c>
      <c r="Q921" s="4" t="s">
        <v>683</v>
      </c>
      <c r="R921" s="4" t="s">
        <v>56</v>
      </c>
      <c r="X921" s="4" t="s">
        <v>57</v>
      </c>
      <c r="Z921" s="4" t="s">
        <v>57</v>
      </c>
      <c r="AA921" s="4" t="s">
        <v>2424</v>
      </c>
      <c r="AD921" s="4" t="s">
        <v>676</v>
      </c>
      <c r="AG921" s="5"/>
      <c r="AH921" s="4" t="s">
        <v>2408</v>
      </c>
      <c r="AJ921" s="4" t="s">
        <v>55</v>
      </c>
      <c r="AK921" s="117">
        <f>IF(N921="NTD",1,VLOOKUP(X921,'8.匯率'!O:Q,2,FALSE))</f>
        <v>1</v>
      </c>
      <c r="AL921" s="204">
        <f t="shared" si="14"/>
        <v>-127512</v>
      </c>
      <c r="AM921" s="117" t="str">
        <f>VLOOKUP(AJ921,'關係企業(人)'!A:C,3,FALSE)</f>
        <v>緯穎科技服務股份有限公司</v>
      </c>
    </row>
    <row r="922" spans="1:39">
      <c r="A922" s="4" t="s">
        <v>47</v>
      </c>
      <c r="B922" s="4" t="s">
        <v>846</v>
      </c>
      <c r="C922" s="4" t="s">
        <v>2403</v>
      </c>
      <c r="D922" s="4" t="s">
        <v>2404</v>
      </c>
      <c r="E922" s="5">
        <v>45671</v>
      </c>
      <c r="F922" s="5">
        <v>45671</v>
      </c>
      <c r="H922" s="4" t="s">
        <v>678</v>
      </c>
      <c r="I922" s="4" t="s">
        <v>2405</v>
      </c>
      <c r="J922" s="4" t="s">
        <v>847</v>
      </c>
      <c r="K922" s="4" t="s">
        <v>2406</v>
      </c>
      <c r="L922" s="4" t="s">
        <v>2407</v>
      </c>
      <c r="M922" s="12">
        <v>-110000</v>
      </c>
      <c r="N922" s="4" t="s">
        <v>48</v>
      </c>
      <c r="O922" s="12">
        <v>-110000</v>
      </c>
      <c r="P922" s="4" t="s">
        <v>48</v>
      </c>
      <c r="Q922" s="4" t="s">
        <v>683</v>
      </c>
      <c r="R922" s="4" t="s">
        <v>56</v>
      </c>
      <c r="X922" s="4" t="s">
        <v>57</v>
      </c>
      <c r="Z922" s="4" t="s">
        <v>57</v>
      </c>
      <c r="AA922" s="4" t="s">
        <v>2424</v>
      </c>
      <c r="AD922" s="4" t="s">
        <v>676</v>
      </c>
      <c r="AG922" s="5"/>
      <c r="AH922" s="4" t="s">
        <v>2408</v>
      </c>
      <c r="AJ922" s="4" t="s">
        <v>55</v>
      </c>
      <c r="AK922" s="117">
        <f>IF(N922="NTD",1,VLOOKUP(X922,'8.匯率'!O:Q,2,FALSE))</f>
        <v>1</v>
      </c>
      <c r="AL922" s="204">
        <f t="shared" si="14"/>
        <v>-110000</v>
      </c>
      <c r="AM922" s="117" t="str">
        <f>VLOOKUP(AJ922,'關係企業(人)'!A:C,3,FALSE)</f>
        <v>緯穎科技服務股份有限公司</v>
      </c>
    </row>
    <row r="923" spans="1:39">
      <c r="A923" s="4" t="s">
        <v>47</v>
      </c>
      <c r="B923" s="4" t="s">
        <v>846</v>
      </c>
      <c r="C923" s="4" t="s">
        <v>2403</v>
      </c>
      <c r="D923" s="4" t="s">
        <v>2404</v>
      </c>
      <c r="E923" s="5">
        <v>45671</v>
      </c>
      <c r="F923" s="5">
        <v>45671</v>
      </c>
      <c r="H923" s="4" t="s">
        <v>678</v>
      </c>
      <c r="I923" s="4" t="s">
        <v>2405</v>
      </c>
      <c r="J923" s="4" t="s">
        <v>847</v>
      </c>
      <c r="K923" s="4" t="s">
        <v>2406</v>
      </c>
      <c r="L923" s="4" t="s">
        <v>2407</v>
      </c>
      <c r="M923" s="12">
        <v>-142692</v>
      </c>
      <c r="N923" s="4" t="s">
        <v>48</v>
      </c>
      <c r="O923" s="12">
        <v>-142692</v>
      </c>
      <c r="P923" s="4" t="s">
        <v>48</v>
      </c>
      <c r="Q923" s="4" t="s">
        <v>683</v>
      </c>
      <c r="R923" s="4" t="s">
        <v>56</v>
      </c>
      <c r="X923" s="4" t="s">
        <v>57</v>
      </c>
      <c r="Z923" s="4" t="s">
        <v>57</v>
      </c>
      <c r="AA923" s="4" t="s">
        <v>2424</v>
      </c>
      <c r="AD923" s="4" t="s">
        <v>676</v>
      </c>
      <c r="AG923" s="5"/>
      <c r="AH923" s="4" t="s">
        <v>2408</v>
      </c>
      <c r="AJ923" s="4" t="s">
        <v>55</v>
      </c>
      <c r="AK923" s="117">
        <f>IF(N923="NTD",1,VLOOKUP(X923,'8.匯率'!O:Q,2,FALSE))</f>
        <v>1</v>
      </c>
      <c r="AL923" s="204">
        <f t="shared" si="14"/>
        <v>-142692</v>
      </c>
      <c r="AM923" s="117" t="str">
        <f>VLOOKUP(AJ923,'關係企業(人)'!A:C,3,FALSE)</f>
        <v>緯穎科技服務股份有限公司</v>
      </c>
    </row>
    <row r="924" spans="1:39">
      <c r="A924" s="4" t="s">
        <v>47</v>
      </c>
      <c r="B924" s="4" t="s">
        <v>848</v>
      </c>
      <c r="C924" s="4" t="s">
        <v>2403</v>
      </c>
      <c r="D924" s="4" t="s">
        <v>2404</v>
      </c>
      <c r="E924" s="5">
        <v>45671</v>
      </c>
      <c r="F924" s="5">
        <v>45671</v>
      </c>
      <c r="H924" s="4" t="s">
        <v>678</v>
      </c>
      <c r="I924" s="4" t="s">
        <v>2405</v>
      </c>
      <c r="J924" s="4" t="s">
        <v>849</v>
      </c>
      <c r="K924" s="4" t="s">
        <v>2406</v>
      </c>
      <c r="L924" s="4" t="s">
        <v>2407</v>
      </c>
      <c r="M924" s="12">
        <v>-138000</v>
      </c>
      <c r="N924" s="4" t="s">
        <v>48</v>
      </c>
      <c r="O924" s="12">
        <v>-138000</v>
      </c>
      <c r="P924" s="4" t="s">
        <v>48</v>
      </c>
      <c r="Q924" s="4" t="s">
        <v>683</v>
      </c>
      <c r="R924" s="4" t="s">
        <v>56</v>
      </c>
      <c r="X924" s="4" t="s">
        <v>57</v>
      </c>
      <c r="Z924" s="4" t="s">
        <v>57</v>
      </c>
      <c r="AA924" s="4" t="s">
        <v>2424</v>
      </c>
      <c r="AD924" s="4" t="s">
        <v>676</v>
      </c>
      <c r="AG924" s="5"/>
      <c r="AH924" s="4" t="s">
        <v>2408</v>
      </c>
      <c r="AJ924" s="4" t="s">
        <v>55</v>
      </c>
      <c r="AK924" s="117">
        <f>IF(N924="NTD",1,VLOOKUP(X924,'8.匯率'!O:Q,2,FALSE))</f>
        <v>1</v>
      </c>
      <c r="AL924" s="204">
        <f t="shared" si="14"/>
        <v>-138000</v>
      </c>
      <c r="AM924" s="117" t="str">
        <f>VLOOKUP(AJ924,'關係企業(人)'!A:C,3,FALSE)</f>
        <v>緯穎科技服務股份有限公司</v>
      </c>
    </row>
    <row r="925" spans="1:39">
      <c r="A925" s="4" t="s">
        <v>47</v>
      </c>
      <c r="B925" s="4" t="s">
        <v>848</v>
      </c>
      <c r="C925" s="4" t="s">
        <v>2403</v>
      </c>
      <c r="D925" s="4" t="s">
        <v>2404</v>
      </c>
      <c r="E925" s="5">
        <v>45671</v>
      </c>
      <c r="F925" s="5">
        <v>45671</v>
      </c>
      <c r="H925" s="4" t="s">
        <v>678</v>
      </c>
      <c r="I925" s="4" t="s">
        <v>2405</v>
      </c>
      <c r="J925" s="4" t="s">
        <v>849</v>
      </c>
      <c r="K925" s="4" t="s">
        <v>2406</v>
      </c>
      <c r="L925" s="4" t="s">
        <v>2407</v>
      </c>
      <c r="M925" s="12">
        <v>-131100</v>
      </c>
      <c r="N925" s="4" t="s">
        <v>48</v>
      </c>
      <c r="O925" s="12">
        <v>-131100</v>
      </c>
      <c r="P925" s="4" t="s">
        <v>48</v>
      </c>
      <c r="Q925" s="4" t="s">
        <v>683</v>
      </c>
      <c r="R925" s="4" t="s">
        <v>56</v>
      </c>
      <c r="X925" s="4" t="s">
        <v>57</v>
      </c>
      <c r="Z925" s="4" t="s">
        <v>57</v>
      </c>
      <c r="AA925" s="4" t="s">
        <v>2424</v>
      </c>
      <c r="AD925" s="4" t="s">
        <v>676</v>
      </c>
      <c r="AG925" s="5"/>
      <c r="AH925" s="4" t="s">
        <v>2408</v>
      </c>
      <c r="AJ925" s="4" t="s">
        <v>55</v>
      </c>
      <c r="AK925" s="117">
        <f>IF(N925="NTD",1,VLOOKUP(X925,'8.匯率'!O:Q,2,FALSE))</f>
        <v>1</v>
      </c>
      <c r="AL925" s="204">
        <f t="shared" si="14"/>
        <v>-131100</v>
      </c>
      <c r="AM925" s="117" t="str">
        <f>VLOOKUP(AJ925,'關係企業(人)'!A:C,3,FALSE)</f>
        <v>緯穎科技服務股份有限公司</v>
      </c>
    </row>
    <row r="926" spans="1:39">
      <c r="A926" s="4" t="s">
        <v>47</v>
      </c>
      <c r="B926" s="4" t="s">
        <v>848</v>
      </c>
      <c r="C926" s="4" t="s">
        <v>2403</v>
      </c>
      <c r="D926" s="4" t="s">
        <v>2404</v>
      </c>
      <c r="E926" s="5">
        <v>45671</v>
      </c>
      <c r="F926" s="5">
        <v>45671</v>
      </c>
      <c r="H926" s="4" t="s">
        <v>678</v>
      </c>
      <c r="I926" s="4" t="s">
        <v>2405</v>
      </c>
      <c r="J926" s="4" t="s">
        <v>849</v>
      </c>
      <c r="K926" s="4" t="s">
        <v>2406</v>
      </c>
      <c r="L926" s="4" t="s">
        <v>2407</v>
      </c>
      <c r="M926" s="12">
        <v>-110000</v>
      </c>
      <c r="N926" s="4" t="s">
        <v>48</v>
      </c>
      <c r="O926" s="12">
        <v>-110000</v>
      </c>
      <c r="P926" s="4" t="s">
        <v>48</v>
      </c>
      <c r="Q926" s="4" t="s">
        <v>683</v>
      </c>
      <c r="R926" s="4" t="s">
        <v>56</v>
      </c>
      <c r="X926" s="4" t="s">
        <v>57</v>
      </c>
      <c r="Z926" s="4" t="s">
        <v>57</v>
      </c>
      <c r="AA926" s="4" t="s">
        <v>2424</v>
      </c>
      <c r="AD926" s="4" t="s">
        <v>676</v>
      </c>
      <c r="AG926" s="5"/>
      <c r="AH926" s="4" t="s">
        <v>2408</v>
      </c>
      <c r="AJ926" s="4" t="s">
        <v>55</v>
      </c>
      <c r="AK926" s="117">
        <f>IF(N926="NTD",1,VLOOKUP(X926,'8.匯率'!O:Q,2,FALSE))</f>
        <v>1</v>
      </c>
      <c r="AL926" s="204">
        <f t="shared" si="14"/>
        <v>-110000</v>
      </c>
      <c r="AM926" s="117" t="str">
        <f>VLOOKUP(AJ926,'關係企業(人)'!A:C,3,FALSE)</f>
        <v>緯穎科技服務股份有限公司</v>
      </c>
    </row>
    <row r="927" spans="1:39">
      <c r="A927" s="4" t="s">
        <v>47</v>
      </c>
      <c r="B927" s="4" t="s">
        <v>850</v>
      </c>
      <c r="C927" s="4" t="s">
        <v>2403</v>
      </c>
      <c r="D927" s="4" t="s">
        <v>2404</v>
      </c>
      <c r="E927" s="5">
        <v>45671</v>
      </c>
      <c r="F927" s="5">
        <v>45671</v>
      </c>
      <c r="H927" s="4" t="s">
        <v>678</v>
      </c>
      <c r="I927" s="4" t="s">
        <v>2405</v>
      </c>
      <c r="J927" s="4" t="s">
        <v>851</v>
      </c>
      <c r="K927" s="4" t="s">
        <v>2406</v>
      </c>
      <c r="L927" s="4" t="s">
        <v>2407</v>
      </c>
      <c r="M927" s="12">
        <v>-147250</v>
      </c>
      <c r="N927" s="4" t="s">
        <v>48</v>
      </c>
      <c r="O927" s="12">
        <v>-147250</v>
      </c>
      <c r="P927" s="4" t="s">
        <v>48</v>
      </c>
      <c r="Q927" s="4" t="s">
        <v>683</v>
      </c>
      <c r="R927" s="4" t="s">
        <v>56</v>
      </c>
      <c r="X927" s="4" t="s">
        <v>57</v>
      </c>
      <c r="Z927" s="4" t="s">
        <v>57</v>
      </c>
      <c r="AA927" s="4" t="s">
        <v>2424</v>
      </c>
      <c r="AD927" s="4" t="s">
        <v>676</v>
      </c>
      <c r="AG927" s="5"/>
      <c r="AH927" s="4" t="s">
        <v>2408</v>
      </c>
      <c r="AJ927" s="4" t="s">
        <v>55</v>
      </c>
      <c r="AK927" s="117">
        <f>IF(N927="NTD",1,VLOOKUP(X927,'8.匯率'!O:Q,2,FALSE))</f>
        <v>1</v>
      </c>
      <c r="AL927" s="204">
        <f t="shared" si="14"/>
        <v>-147250</v>
      </c>
      <c r="AM927" s="117" t="str">
        <f>VLOOKUP(AJ927,'關係企業(人)'!A:C,3,FALSE)</f>
        <v>緯穎科技服務股份有限公司</v>
      </c>
    </row>
    <row r="928" spans="1:39">
      <c r="A928" s="4" t="s">
        <v>47</v>
      </c>
      <c r="B928" s="4" t="s">
        <v>850</v>
      </c>
      <c r="C928" s="4" t="s">
        <v>2403</v>
      </c>
      <c r="D928" s="4" t="s">
        <v>2404</v>
      </c>
      <c r="E928" s="5">
        <v>45671</v>
      </c>
      <c r="F928" s="5">
        <v>45671</v>
      </c>
      <c r="H928" s="4" t="s">
        <v>678</v>
      </c>
      <c r="I928" s="4" t="s">
        <v>2405</v>
      </c>
      <c r="J928" s="4" t="s">
        <v>851</v>
      </c>
      <c r="K928" s="4" t="s">
        <v>2406</v>
      </c>
      <c r="L928" s="4" t="s">
        <v>2407</v>
      </c>
      <c r="M928" s="12">
        <v>-131652</v>
      </c>
      <c r="N928" s="4" t="s">
        <v>48</v>
      </c>
      <c r="O928" s="12">
        <v>-131652</v>
      </c>
      <c r="P928" s="4" t="s">
        <v>48</v>
      </c>
      <c r="Q928" s="4" t="s">
        <v>683</v>
      </c>
      <c r="R928" s="4" t="s">
        <v>56</v>
      </c>
      <c r="X928" s="4" t="s">
        <v>57</v>
      </c>
      <c r="Z928" s="4" t="s">
        <v>57</v>
      </c>
      <c r="AA928" s="4" t="s">
        <v>2424</v>
      </c>
      <c r="AD928" s="4" t="s">
        <v>676</v>
      </c>
      <c r="AG928" s="5"/>
      <c r="AH928" s="4" t="s">
        <v>2408</v>
      </c>
      <c r="AJ928" s="4" t="s">
        <v>55</v>
      </c>
      <c r="AK928" s="117">
        <f>IF(N928="NTD",1,VLOOKUP(X928,'8.匯率'!O:Q,2,FALSE))</f>
        <v>1</v>
      </c>
      <c r="AL928" s="204">
        <f t="shared" si="14"/>
        <v>-131652</v>
      </c>
      <c r="AM928" s="117" t="str">
        <f>VLOOKUP(AJ928,'關係企業(人)'!A:C,3,FALSE)</f>
        <v>緯穎科技服務股份有限公司</v>
      </c>
    </row>
    <row r="929" spans="1:39">
      <c r="A929" s="4" t="s">
        <v>47</v>
      </c>
      <c r="B929" s="4" t="s">
        <v>850</v>
      </c>
      <c r="C929" s="4" t="s">
        <v>2403</v>
      </c>
      <c r="D929" s="4" t="s">
        <v>2404</v>
      </c>
      <c r="E929" s="5">
        <v>45671</v>
      </c>
      <c r="F929" s="5">
        <v>45671</v>
      </c>
      <c r="H929" s="4" t="s">
        <v>678</v>
      </c>
      <c r="I929" s="4" t="s">
        <v>2405</v>
      </c>
      <c r="J929" s="4" t="s">
        <v>851</v>
      </c>
      <c r="K929" s="4" t="s">
        <v>2406</v>
      </c>
      <c r="L929" s="4" t="s">
        <v>2407</v>
      </c>
      <c r="M929" s="12">
        <v>-138828</v>
      </c>
      <c r="N929" s="4" t="s">
        <v>48</v>
      </c>
      <c r="O929" s="12">
        <v>-138828</v>
      </c>
      <c r="P929" s="4" t="s">
        <v>48</v>
      </c>
      <c r="Q929" s="4" t="s">
        <v>683</v>
      </c>
      <c r="R929" s="4" t="s">
        <v>56</v>
      </c>
      <c r="X929" s="4" t="s">
        <v>57</v>
      </c>
      <c r="Z929" s="4" t="s">
        <v>57</v>
      </c>
      <c r="AA929" s="4" t="s">
        <v>2424</v>
      </c>
      <c r="AD929" s="4" t="s">
        <v>676</v>
      </c>
      <c r="AG929" s="5"/>
      <c r="AH929" s="4" t="s">
        <v>2408</v>
      </c>
      <c r="AJ929" s="4" t="s">
        <v>55</v>
      </c>
      <c r="AK929" s="117">
        <f>IF(N929="NTD",1,VLOOKUP(X929,'8.匯率'!O:Q,2,FALSE))</f>
        <v>1</v>
      </c>
      <c r="AL929" s="204">
        <f t="shared" si="14"/>
        <v>-138828</v>
      </c>
      <c r="AM929" s="117" t="str">
        <f>VLOOKUP(AJ929,'關係企業(人)'!A:C,3,FALSE)</f>
        <v>緯穎科技服務股份有限公司</v>
      </c>
    </row>
    <row r="930" spans="1:39">
      <c r="A930" s="4" t="s">
        <v>47</v>
      </c>
      <c r="B930" s="4" t="s">
        <v>850</v>
      </c>
      <c r="C930" s="4" t="s">
        <v>2403</v>
      </c>
      <c r="D930" s="4" t="s">
        <v>2404</v>
      </c>
      <c r="E930" s="5">
        <v>45671</v>
      </c>
      <c r="F930" s="5">
        <v>45671</v>
      </c>
      <c r="H930" s="4" t="s">
        <v>678</v>
      </c>
      <c r="I930" s="4" t="s">
        <v>2405</v>
      </c>
      <c r="J930" s="4" t="s">
        <v>851</v>
      </c>
      <c r="K930" s="4" t="s">
        <v>2406</v>
      </c>
      <c r="L930" s="4" t="s">
        <v>2407</v>
      </c>
      <c r="M930" s="12">
        <v>-93500</v>
      </c>
      <c r="N930" s="4" t="s">
        <v>48</v>
      </c>
      <c r="O930" s="12">
        <v>-93500</v>
      </c>
      <c r="P930" s="4" t="s">
        <v>48</v>
      </c>
      <c r="Q930" s="4" t="s">
        <v>683</v>
      </c>
      <c r="R930" s="4" t="s">
        <v>56</v>
      </c>
      <c r="X930" s="4" t="s">
        <v>57</v>
      </c>
      <c r="Z930" s="4" t="s">
        <v>57</v>
      </c>
      <c r="AA930" s="4" t="s">
        <v>2424</v>
      </c>
      <c r="AD930" s="4" t="s">
        <v>676</v>
      </c>
      <c r="AG930" s="5"/>
      <c r="AH930" s="4" t="s">
        <v>2408</v>
      </c>
      <c r="AJ930" s="4" t="s">
        <v>55</v>
      </c>
      <c r="AK930" s="117">
        <f>IF(N930="NTD",1,VLOOKUP(X930,'8.匯率'!O:Q,2,FALSE))</f>
        <v>1</v>
      </c>
      <c r="AL930" s="204">
        <f t="shared" si="14"/>
        <v>-93500</v>
      </c>
      <c r="AM930" s="117" t="str">
        <f>VLOOKUP(AJ930,'關係企業(人)'!A:C,3,FALSE)</f>
        <v>緯穎科技服務股份有限公司</v>
      </c>
    </row>
    <row r="931" spans="1:39">
      <c r="A931" s="4" t="s">
        <v>47</v>
      </c>
      <c r="B931" s="4" t="s">
        <v>850</v>
      </c>
      <c r="C931" s="4" t="s">
        <v>2403</v>
      </c>
      <c r="D931" s="4" t="s">
        <v>2404</v>
      </c>
      <c r="E931" s="5">
        <v>45671</v>
      </c>
      <c r="F931" s="5">
        <v>45671</v>
      </c>
      <c r="H931" s="4" t="s">
        <v>678</v>
      </c>
      <c r="I931" s="4" t="s">
        <v>2405</v>
      </c>
      <c r="J931" s="4" t="s">
        <v>851</v>
      </c>
      <c r="K931" s="4" t="s">
        <v>2406</v>
      </c>
      <c r="L931" s="4" t="s">
        <v>2407</v>
      </c>
      <c r="M931" s="12">
        <v>-101970</v>
      </c>
      <c r="N931" s="4" t="s">
        <v>48</v>
      </c>
      <c r="O931" s="12">
        <v>-101970</v>
      </c>
      <c r="P931" s="4" t="s">
        <v>48</v>
      </c>
      <c r="Q931" s="4" t="s">
        <v>683</v>
      </c>
      <c r="R931" s="4" t="s">
        <v>56</v>
      </c>
      <c r="X931" s="4" t="s">
        <v>57</v>
      </c>
      <c r="Z931" s="4" t="s">
        <v>57</v>
      </c>
      <c r="AA931" s="4" t="s">
        <v>2424</v>
      </c>
      <c r="AD931" s="4" t="s">
        <v>676</v>
      </c>
      <c r="AG931" s="5"/>
      <c r="AH931" s="4" t="s">
        <v>2408</v>
      </c>
      <c r="AJ931" s="4" t="s">
        <v>55</v>
      </c>
      <c r="AK931" s="117">
        <f>IF(N931="NTD",1,VLOOKUP(X931,'8.匯率'!O:Q,2,FALSE))</f>
        <v>1</v>
      </c>
      <c r="AL931" s="204">
        <f t="shared" si="14"/>
        <v>-101970</v>
      </c>
      <c r="AM931" s="117" t="str">
        <f>VLOOKUP(AJ931,'關係企業(人)'!A:C,3,FALSE)</f>
        <v>緯穎科技服務股份有限公司</v>
      </c>
    </row>
    <row r="932" spans="1:39">
      <c r="A932" s="4" t="s">
        <v>47</v>
      </c>
      <c r="B932" s="4" t="s">
        <v>850</v>
      </c>
      <c r="C932" s="4" t="s">
        <v>2403</v>
      </c>
      <c r="D932" s="4" t="s">
        <v>2404</v>
      </c>
      <c r="E932" s="5">
        <v>45671</v>
      </c>
      <c r="F932" s="5">
        <v>45671</v>
      </c>
      <c r="H932" s="4" t="s">
        <v>678</v>
      </c>
      <c r="I932" s="4" t="s">
        <v>2405</v>
      </c>
      <c r="J932" s="4" t="s">
        <v>851</v>
      </c>
      <c r="K932" s="4" t="s">
        <v>2406</v>
      </c>
      <c r="L932" s="4" t="s">
        <v>2407</v>
      </c>
      <c r="M932" s="12">
        <v>-103180</v>
      </c>
      <c r="N932" s="4" t="s">
        <v>48</v>
      </c>
      <c r="O932" s="12">
        <v>-103180</v>
      </c>
      <c r="P932" s="4" t="s">
        <v>48</v>
      </c>
      <c r="Q932" s="4" t="s">
        <v>683</v>
      </c>
      <c r="R932" s="4" t="s">
        <v>56</v>
      </c>
      <c r="X932" s="4" t="s">
        <v>57</v>
      </c>
      <c r="Z932" s="4" t="s">
        <v>57</v>
      </c>
      <c r="AA932" s="4" t="s">
        <v>2424</v>
      </c>
      <c r="AD932" s="4" t="s">
        <v>676</v>
      </c>
      <c r="AG932" s="5"/>
      <c r="AH932" s="4" t="s">
        <v>2408</v>
      </c>
      <c r="AJ932" s="4" t="s">
        <v>55</v>
      </c>
      <c r="AK932" s="117">
        <f>IF(N932="NTD",1,VLOOKUP(X932,'8.匯率'!O:Q,2,FALSE))</f>
        <v>1</v>
      </c>
      <c r="AL932" s="204">
        <f t="shared" si="14"/>
        <v>-103180</v>
      </c>
      <c r="AM932" s="117" t="str">
        <f>VLOOKUP(AJ932,'關係企業(人)'!A:C,3,FALSE)</f>
        <v>緯穎科技服務股份有限公司</v>
      </c>
    </row>
    <row r="933" spans="1:39">
      <c r="A933" s="4" t="s">
        <v>47</v>
      </c>
      <c r="B933" s="4" t="s">
        <v>850</v>
      </c>
      <c r="C933" s="4" t="s">
        <v>2403</v>
      </c>
      <c r="D933" s="4" t="s">
        <v>2404</v>
      </c>
      <c r="E933" s="5">
        <v>45671</v>
      </c>
      <c r="F933" s="5">
        <v>45671</v>
      </c>
      <c r="H933" s="4" t="s">
        <v>678</v>
      </c>
      <c r="I933" s="4" t="s">
        <v>2405</v>
      </c>
      <c r="J933" s="4" t="s">
        <v>851</v>
      </c>
      <c r="K933" s="4" t="s">
        <v>2406</v>
      </c>
      <c r="L933" s="4" t="s">
        <v>2407</v>
      </c>
      <c r="M933" s="12">
        <v>-196926</v>
      </c>
      <c r="N933" s="4" t="s">
        <v>48</v>
      </c>
      <c r="O933" s="12">
        <v>-196926</v>
      </c>
      <c r="P933" s="4" t="s">
        <v>48</v>
      </c>
      <c r="Q933" s="4" t="s">
        <v>683</v>
      </c>
      <c r="R933" s="4" t="s">
        <v>56</v>
      </c>
      <c r="X933" s="4" t="s">
        <v>57</v>
      </c>
      <c r="Z933" s="4" t="s">
        <v>57</v>
      </c>
      <c r="AA933" s="4" t="s">
        <v>2424</v>
      </c>
      <c r="AD933" s="4" t="s">
        <v>676</v>
      </c>
      <c r="AG933" s="5"/>
      <c r="AH933" s="4" t="s">
        <v>2408</v>
      </c>
      <c r="AJ933" s="4" t="s">
        <v>55</v>
      </c>
      <c r="AK933" s="117">
        <f>IF(N933="NTD",1,VLOOKUP(X933,'8.匯率'!O:Q,2,FALSE))</f>
        <v>1</v>
      </c>
      <c r="AL933" s="204">
        <f t="shared" si="14"/>
        <v>-196926</v>
      </c>
      <c r="AM933" s="117" t="str">
        <f>VLOOKUP(AJ933,'關係企業(人)'!A:C,3,FALSE)</f>
        <v>緯穎科技服務股份有限公司</v>
      </c>
    </row>
    <row r="934" spans="1:39">
      <c r="A934" s="4" t="s">
        <v>47</v>
      </c>
      <c r="B934" s="4" t="s">
        <v>850</v>
      </c>
      <c r="C934" s="4" t="s">
        <v>2403</v>
      </c>
      <c r="D934" s="4" t="s">
        <v>2404</v>
      </c>
      <c r="E934" s="5">
        <v>45671</v>
      </c>
      <c r="F934" s="5">
        <v>45671</v>
      </c>
      <c r="H934" s="4" t="s">
        <v>678</v>
      </c>
      <c r="I934" s="4" t="s">
        <v>2405</v>
      </c>
      <c r="J934" s="4" t="s">
        <v>851</v>
      </c>
      <c r="K934" s="4" t="s">
        <v>2406</v>
      </c>
      <c r="L934" s="4" t="s">
        <v>2407</v>
      </c>
      <c r="M934" s="12">
        <v>-110400</v>
      </c>
      <c r="N934" s="4" t="s">
        <v>48</v>
      </c>
      <c r="O934" s="12">
        <v>-110400</v>
      </c>
      <c r="P934" s="4" t="s">
        <v>48</v>
      </c>
      <c r="Q934" s="4" t="s">
        <v>683</v>
      </c>
      <c r="R934" s="4" t="s">
        <v>56</v>
      </c>
      <c r="X934" s="4" t="s">
        <v>57</v>
      </c>
      <c r="Z934" s="4" t="s">
        <v>57</v>
      </c>
      <c r="AA934" s="4" t="s">
        <v>2424</v>
      </c>
      <c r="AD934" s="4" t="s">
        <v>676</v>
      </c>
      <c r="AG934" s="5"/>
      <c r="AH934" s="4" t="s">
        <v>2408</v>
      </c>
      <c r="AJ934" s="4" t="s">
        <v>55</v>
      </c>
      <c r="AK934" s="117">
        <f>IF(N934="NTD",1,VLOOKUP(X934,'8.匯率'!O:Q,2,FALSE))</f>
        <v>1</v>
      </c>
      <c r="AL934" s="204">
        <f t="shared" si="14"/>
        <v>-110400</v>
      </c>
      <c r="AM934" s="117" t="str">
        <f>VLOOKUP(AJ934,'關係企業(人)'!A:C,3,FALSE)</f>
        <v>緯穎科技服務股份有限公司</v>
      </c>
    </row>
    <row r="935" spans="1:39">
      <c r="A935" s="4" t="s">
        <v>47</v>
      </c>
      <c r="B935" s="4" t="s">
        <v>850</v>
      </c>
      <c r="C935" s="4" t="s">
        <v>2403</v>
      </c>
      <c r="D935" s="4" t="s">
        <v>2404</v>
      </c>
      <c r="E935" s="5">
        <v>45671</v>
      </c>
      <c r="F935" s="5">
        <v>45671</v>
      </c>
      <c r="H935" s="4" t="s">
        <v>678</v>
      </c>
      <c r="I935" s="4" t="s">
        <v>2405</v>
      </c>
      <c r="J935" s="4" t="s">
        <v>851</v>
      </c>
      <c r="K935" s="4" t="s">
        <v>2406</v>
      </c>
      <c r="L935" s="4" t="s">
        <v>2407</v>
      </c>
      <c r="M935" s="12">
        <v>-142002</v>
      </c>
      <c r="N935" s="4" t="s">
        <v>48</v>
      </c>
      <c r="O935" s="12">
        <v>-142002</v>
      </c>
      <c r="P935" s="4" t="s">
        <v>48</v>
      </c>
      <c r="Q935" s="4" t="s">
        <v>683</v>
      </c>
      <c r="R935" s="4" t="s">
        <v>56</v>
      </c>
      <c r="X935" s="4" t="s">
        <v>57</v>
      </c>
      <c r="Z935" s="4" t="s">
        <v>57</v>
      </c>
      <c r="AA935" s="4" t="s">
        <v>2424</v>
      </c>
      <c r="AD935" s="4" t="s">
        <v>676</v>
      </c>
      <c r="AG935" s="5"/>
      <c r="AH935" s="4" t="s">
        <v>2408</v>
      </c>
      <c r="AJ935" s="4" t="s">
        <v>55</v>
      </c>
      <c r="AK935" s="117">
        <f>IF(N935="NTD",1,VLOOKUP(X935,'8.匯率'!O:Q,2,FALSE))</f>
        <v>1</v>
      </c>
      <c r="AL935" s="204">
        <f t="shared" si="14"/>
        <v>-142002</v>
      </c>
      <c r="AM935" s="117" t="str">
        <f>VLOOKUP(AJ935,'關係企業(人)'!A:C,3,FALSE)</f>
        <v>緯穎科技服務股份有限公司</v>
      </c>
    </row>
    <row r="936" spans="1:39">
      <c r="A936" s="4" t="s">
        <v>47</v>
      </c>
      <c r="B936" s="4" t="s">
        <v>850</v>
      </c>
      <c r="C936" s="4" t="s">
        <v>2403</v>
      </c>
      <c r="D936" s="4" t="s">
        <v>2404</v>
      </c>
      <c r="E936" s="5">
        <v>45671</v>
      </c>
      <c r="F936" s="5">
        <v>45671</v>
      </c>
      <c r="H936" s="4" t="s">
        <v>678</v>
      </c>
      <c r="I936" s="4" t="s">
        <v>2405</v>
      </c>
      <c r="J936" s="4" t="s">
        <v>851</v>
      </c>
      <c r="K936" s="4" t="s">
        <v>2406</v>
      </c>
      <c r="L936" s="4" t="s">
        <v>2407</v>
      </c>
      <c r="M936" s="12">
        <v>-155000</v>
      </c>
      <c r="N936" s="4" t="s">
        <v>48</v>
      </c>
      <c r="O936" s="12">
        <v>-155000</v>
      </c>
      <c r="P936" s="4" t="s">
        <v>48</v>
      </c>
      <c r="Q936" s="4" t="s">
        <v>683</v>
      </c>
      <c r="R936" s="4" t="s">
        <v>56</v>
      </c>
      <c r="X936" s="4" t="s">
        <v>57</v>
      </c>
      <c r="Z936" s="4" t="s">
        <v>57</v>
      </c>
      <c r="AA936" s="4" t="s">
        <v>2424</v>
      </c>
      <c r="AD936" s="4" t="s">
        <v>676</v>
      </c>
      <c r="AG936" s="5"/>
      <c r="AH936" s="4" t="s">
        <v>2408</v>
      </c>
      <c r="AJ936" s="4" t="s">
        <v>55</v>
      </c>
      <c r="AK936" s="117">
        <f>IF(N936="NTD",1,VLOOKUP(X936,'8.匯率'!O:Q,2,FALSE))</f>
        <v>1</v>
      </c>
      <c r="AL936" s="204">
        <f t="shared" si="14"/>
        <v>-155000</v>
      </c>
      <c r="AM936" s="117" t="str">
        <f>VLOOKUP(AJ936,'關係企業(人)'!A:C,3,FALSE)</f>
        <v>緯穎科技服務股份有限公司</v>
      </c>
    </row>
    <row r="937" spans="1:39">
      <c r="A937" s="4" t="s">
        <v>47</v>
      </c>
      <c r="B937" s="4" t="s">
        <v>850</v>
      </c>
      <c r="C937" s="4" t="s">
        <v>2403</v>
      </c>
      <c r="D937" s="4" t="s">
        <v>2404</v>
      </c>
      <c r="E937" s="5">
        <v>45671</v>
      </c>
      <c r="F937" s="5">
        <v>45671</v>
      </c>
      <c r="H937" s="4" t="s">
        <v>678</v>
      </c>
      <c r="I937" s="4" t="s">
        <v>2405</v>
      </c>
      <c r="J937" s="4" t="s">
        <v>851</v>
      </c>
      <c r="K937" s="4" t="s">
        <v>2406</v>
      </c>
      <c r="L937" s="4" t="s">
        <v>2407</v>
      </c>
      <c r="M937" s="12">
        <v>-69000</v>
      </c>
      <c r="N937" s="4" t="s">
        <v>48</v>
      </c>
      <c r="O937" s="12">
        <v>-69000</v>
      </c>
      <c r="P937" s="4" t="s">
        <v>48</v>
      </c>
      <c r="Q937" s="4" t="s">
        <v>683</v>
      </c>
      <c r="R937" s="4" t="s">
        <v>56</v>
      </c>
      <c r="X937" s="4" t="s">
        <v>57</v>
      </c>
      <c r="Z937" s="4" t="s">
        <v>57</v>
      </c>
      <c r="AA937" s="4" t="s">
        <v>2424</v>
      </c>
      <c r="AD937" s="4" t="s">
        <v>676</v>
      </c>
      <c r="AG937" s="5"/>
      <c r="AH937" s="4" t="s">
        <v>2408</v>
      </c>
      <c r="AJ937" s="4" t="s">
        <v>55</v>
      </c>
      <c r="AK937" s="117">
        <f>IF(N937="NTD",1,VLOOKUP(X937,'8.匯率'!O:Q,2,FALSE))</f>
        <v>1</v>
      </c>
      <c r="AL937" s="204">
        <f t="shared" si="14"/>
        <v>-69000</v>
      </c>
      <c r="AM937" s="117" t="str">
        <f>VLOOKUP(AJ937,'關係企業(人)'!A:C,3,FALSE)</f>
        <v>緯穎科技服務股份有限公司</v>
      </c>
    </row>
    <row r="938" spans="1:39">
      <c r="A938" s="4" t="s">
        <v>47</v>
      </c>
      <c r="B938" s="4" t="s">
        <v>852</v>
      </c>
      <c r="C938" s="4" t="s">
        <v>2403</v>
      </c>
      <c r="D938" s="4" t="s">
        <v>2404</v>
      </c>
      <c r="E938" s="5">
        <v>45671</v>
      </c>
      <c r="F938" s="5">
        <v>45671</v>
      </c>
      <c r="H938" s="4" t="s">
        <v>678</v>
      </c>
      <c r="I938" s="4" t="s">
        <v>2405</v>
      </c>
      <c r="J938" s="4" t="s">
        <v>853</v>
      </c>
      <c r="K938" s="4" t="s">
        <v>2406</v>
      </c>
      <c r="L938" s="4" t="s">
        <v>2407</v>
      </c>
      <c r="M938" s="12">
        <v>-87875</v>
      </c>
      <c r="N938" s="4" t="s">
        <v>48</v>
      </c>
      <c r="O938" s="12">
        <v>-87875</v>
      </c>
      <c r="P938" s="4" t="s">
        <v>48</v>
      </c>
      <c r="Q938" s="4" t="s">
        <v>683</v>
      </c>
      <c r="R938" s="4" t="s">
        <v>56</v>
      </c>
      <c r="X938" s="4" t="s">
        <v>57</v>
      </c>
      <c r="Z938" s="4" t="s">
        <v>57</v>
      </c>
      <c r="AA938" s="4" t="s">
        <v>2424</v>
      </c>
      <c r="AD938" s="4" t="s">
        <v>676</v>
      </c>
      <c r="AG938" s="5"/>
      <c r="AH938" s="4" t="s">
        <v>2408</v>
      </c>
      <c r="AJ938" s="4" t="s">
        <v>55</v>
      </c>
      <c r="AK938" s="117">
        <f>IF(N938="NTD",1,VLOOKUP(X938,'8.匯率'!O:Q,2,FALSE))</f>
        <v>1</v>
      </c>
      <c r="AL938" s="204">
        <f t="shared" si="14"/>
        <v>-87875</v>
      </c>
      <c r="AM938" s="117" t="str">
        <f>VLOOKUP(AJ938,'關係企業(人)'!A:C,3,FALSE)</f>
        <v>緯穎科技服務股份有限公司</v>
      </c>
    </row>
    <row r="939" spans="1:39">
      <c r="A939" s="4" t="s">
        <v>47</v>
      </c>
      <c r="B939" s="4" t="s">
        <v>852</v>
      </c>
      <c r="C939" s="4" t="s">
        <v>2403</v>
      </c>
      <c r="D939" s="4" t="s">
        <v>2404</v>
      </c>
      <c r="E939" s="5">
        <v>45671</v>
      </c>
      <c r="F939" s="5">
        <v>45671</v>
      </c>
      <c r="H939" s="4" t="s">
        <v>678</v>
      </c>
      <c r="I939" s="4" t="s">
        <v>2405</v>
      </c>
      <c r="J939" s="4" t="s">
        <v>853</v>
      </c>
      <c r="K939" s="4" t="s">
        <v>2406</v>
      </c>
      <c r="L939" s="4" t="s">
        <v>2407</v>
      </c>
      <c r="M939" s="12">
        <v>-82500</v>
      </c>
      <c r="N939" s="4" t="s">
        <v>48</v>
      </c>
      <c r="O939" s="12">
        <v>-82500</v>
      </c>
      <c r="P939" s="4" t="s">
        <v>48</v>
      </c>
      <c r="Q939" s="4" t="s">
        <v>683</v>
      </c>
      <c r="R939" s="4" t="s">
        <v>56</v>
      </c>
      <c r="X939" s="4" t="s">
        <v>57</v>
      </c>
      <c r="Z939" s="4" t="s">
        <v>57</v>
      </c>
      <c r="AA939" s="4" t="s">
        <v>2424</v>
      </c>
      <c r="AD939" s="4" t="s">
        <v>676</v>
      </c>
      <c r="AG939" s="5"/>
      <c r="AH939" s="4" t="s">
        <v>2408</v>
      </c>
      <c r="AJ939" s="4" t="s">
        <v>55</v>
      </c>
      <c r="AK939" s="117">
        <f>IF(N939="NTD",1,VLOOKUP(X939,'8.匯率'!O:Q,2,FALSE))</f>
        <v>1</v>
      </c>
      <c r="AL939" s="204">
        <f t="shared" si="14"/>
        <v>-82500</v>
      </c>
      <c r="AM939" s="117" t="str">
        <f>VLOOKUP(AJ939,'關係企業(人)'!A:C,3,FALSE)</f>
        <v>緯穎科技服務股份有限公司</v>
      </c>
    </row>
    <row r="940" spans="1:39">
      <c r="A940" s="4" t="s">
        <v>47</v>
      </c>
      <c r="B940" s="4" t="s">
        <v>852</v>
      </c>
      <c r="C940" s="4" t="s">
        <v>2403</v>
      </c>
      <c r="D940" s="4" t="s">
        <v>2404</v>
      </c>
      <c r="E940" s="5">
        <v>45671</v>
      </c>
      <c r="F940" s="5">
        <v>45671</v>
      </c>
      <c r="H940" s="4" t="s">
        <v>678</v>
      </c>
      <c r="I940" s="4" t="s">
        <v>2405</v>
      </c>
      <c r="J940" s="4" t="s">
        <v>853</v>
      </c>
      <c r="K940" s="4" t="s">
        <v>2406</v>
      </c>
      <c r="L940" s="4" t="s">
        <v>2407</v>
      </c>
      <c r="M940" s="12">
        <v>-87875</v>
      </c>
      <c r="N940" s="4" t="s">
        <v>48</v>
      </c>
      <c r="O940" s="12">
        <v>-87875</v>
      </c>
      <c r="P940" s="4" t="s">
        <v>48</v>
      </c>
      <c r="Q940" s="4" t="s">
        <v>683</v>
      </c>
      <c r="R940" s="4" t="s">
        <v>56</v>
      </c>
      <c r="X940" s="4" t="s">
        <v>57</v>
      </c>
      <c r="Z940" s="4" t="s">
        <v>57</v>
      </c>
      <c r="AA940" s="4" t="s">
        <v>2424</v>
      </c>
      <c r="AD940" s="4" t="s">
        <v>676</v>
      </c>
      <c r="AG940" s="5"/>
      <c r="AH940" s="4" t="s">
        <v>2408</v>
      </c>
      <c r="AJ940" s="4" t="s">
        <v>55</v>
      </c>
      <c r="AK940" s="117">
        <f>IF(N940="NTD",1,VLOOKUP(X940,'8.匯率'!O:Q,2,FALSE))</f>
        <v>1</v>
      </c>
      <c r="AL940" s="204">
        <f t="shared" si="14"/>
        <v>-87875</v>
      </c>
      <c r="AM940" s="117" t="str">
        <f>VLOOKUP(AJ940,'關係企業(人)'!A:C,3,FALSE)</f>
        <v>緯穎科技服務股份有限公司</v>
      </c>
    </row>
    <row r="941" spans="1:39">
      <c r="A941" s="4" t="s">
        <v>47</v>
      </c>
      <c r="B941" s="4" t="s">
        <v>854</v>
      </c>
      <c r="C941" s="4" t="s">
        <v>2403</v>
      </c>
      <c r="D941" s="4" t="s">
        <v>2404</v>
      </c>
      <c r="E941" s="5">
        <v>45671</v>
      </c>
      <c r="F941" s="5">
        <v>45671</v>
      </c>
      <c r="H941" s="4" t="s">
        <v>678</v>
      </c>
      <c r="I941" s="4" t="s">
        <v>2405</v>
      </c>
      <c r="J941" s="4" t="s">
        <v>855</v>
      </c>
      <c r="K941" s="4" t="s">
        <v>2406</v>
      </c>
      <c r="L941" s="4" t="s">
        <v>2407</v>
      </c>
      <c r="M941" s="12">
        <v>-24970</v>
      </c>
      <c r="N941" s="4" t="s">
        <v>48</v>
      </c>
      <c r="O941" s="12">
        <v>-24970</v>
      </c>
      <c r="P941" s="4" t="s">
        <v>48</v>
      </c>
      <c r="Q941" s="4" t="s">
        <v>683</v>
      </c>
      <c r="R941" s="4" t="s">
        <v>56</v>
      </c>
      <c r="X941" s="4" t="s">
        <v>57</v>
      </c>
      <c r="Z941" s="4" t="s">
        <v>57</v>
      </c>
      <c r="AA941" s="4" t="s">
        <v>2424</v>
      </c>
      <c r="AD941" s="4" t="s">
        <v>676</v>
      </c>
      <c r="AG941" s="5"/>
      <c r="AH941" s="4" t="s">
        <v>2408</v>
      </c>
      <c r="AJ941" s="4" t="s">
        <v>55</v>
      </c>
      <c r="AK941" s="117">
        <f>IF(N941="NTD",1,VLOOKUP(X941,'8.匯率'!O:Q,2,FALSE))</f>
        <v>1</v>
      </c>
      <c r="AL941" s="204">
        <f t="shared" si="14"/>
        <v>-24970</v>
      </c>
      <c r="AM941" s="117" t="str">
        <f>VLOOKUP(AJ941,'關係企業(人)'!A:C,3,FALSE)</f>
        <v>緯穎科技服務股份有限公司</v>
      </c>
    </row>
    <row r="942" spans="1:39">
      <c r="A942" s="4" t="s">
        <v>47</v>
      </c>
      <c r="B942" s="4" t="s">
        <v>854</v>
      </c>
      <c r="C942" s="4" t="s">
        <v>2403</v>
      </c>
      <c r="D942" s="4" t="s">
        <v>2404</v>
      </c>
      <c r="E942" s="5">
        <v>45671</v>
      </c>
      <c r="F942" s="5">
        <v>45671</v>
      </c>
      <c r="H942" s="4" t="s">
        <v>678</v>
      </c>
      <c r="I942" s="4" t="s">
        <v>2405</v>
      </c>
      <c r="J942" s="4" t="s">
        <v>855</v>
      </c>
      <c r="K942" s="4" t="s">
        <v>2406</v>
      </c>
      <c r="L942" s="4" t="s">
        <v>2407</v>
      </c>
      <c r="M942" s="12">
        <v>-99990</v>
      </c>
      <c r="N942" s="4" t="s">
        <v>48</v>
      </c>
      <c r="O942" s="12">
        <v>-99990</v>
      </c>
      <c r="P942" s="4" t="s">
        <v>48</v>
      </c>
      <c r="Q942" s="4" t="s">
        <v>683</v>
      </c>
      <c r="R942" s="4" t="s">
        <v>56</v>
      </c>
      <c r="X942" s="4" t="s">
        <v>57</v>
      </c>
      <c r="Z942" s="4" t="s">
        <v>57</v>
      </c>
      <c r="AA942" s="4" t="s">
        <v>2424</v>
      </c>
      <c r="AD942" s="4" t="s">
        <v>676</v>
      </c>
      <c r="AG942" s="5"/>
      <c r="AH942" s="4" t="s">
        <v>2408</v>
      </c>
      <c r="AJ942" s="4" t="s">
        <v>55</v>
      </c>
      <c r="AK942" s="117">
        <f>IF(N942="NTD",1,VLOOKUP(X942,'8.匯率'!O:Q,2,FALSE))</f>
        <v>1</v>
      </c>
      <c r="AL942" s="204">
        <f t="shared" si="14"/>
        <v>-99990</v>
      </c>
      <c r="AM942" s="117" t="str">
        <f>VLOOKUP(AJ942,'關係企業(人)'!A:C,3,FALSE)</f>
        <v>緯穎科技服務股份有限公司</v>
      </c>
    </row>
    <row r="943" spans="1:39">
      <c r="A943" s="4" t="s">
        <v>47</v>
      </c>
      <c r="B943" s="4" t="s">
        <v>854</v>
      </c>
      <c r="C943" s="4" t="s">
        <v>2403</v>
      </c>
      <c r="D943" s="4" t="s">
        <v>2404</v>
      </c>
      <c r="E943" s="5">
        <v>45671</v>
      </c>
      <c r="F943" s="5">
        <v>45671</v>
      </c>
      <c r="H943" s="4" t="s">
        <v>678</v>
      </c>
      <c r="I943" s="4" t="s">
        <v>2405</v>
      </c>
      <c r="J943" s="4" t="s">
        <v>855</v>
      </c>
      <c r="K943" s="4" t="s">
        <v>2406</v>
      </c>
      <c r="L943" s="4" t="s">
        <v>2407</v>
      </c>
      <c r="M943" s="12">
        <v>-148025</v>
      </c>
      <c r="N943" s="4" t="s">
        <v>48</v>
      </c>
      <c r="O943" s="12">
        <v>-148025</v>
      </c>
      <c r="P943" s="4" t="s">
        <v>48</v>
      </c>
      <c r="Q943" s="4" t="s">
        <v>683</v>
      </c>
      <c r="R943" s="4" t="s">
        <v>56</v>
      </c>
      <c r="X943" s="4" t="s">
        <v>57</v>
      </c>
      <c r="Z943" s="4" t="s">
        <v>57</v>
      </c>
      <c r="AA943" s="4" t="s">
        <v>2424</v>
      </c>
      <c r="AD943" s="4" t="s">
        <v>676</v>
      </c>
      <c r="AG943" s="5"/>
      <c r="AH943" s="4" t="s">
        <v>2408</v>
      </c>
      <c r="AJ943" s="4" t="s">
        <v>55</v>
      </c>
      <c r="AK943" s="117">
        <f>IF(N943="NTD",1,VLOOKUP(X943,'8.匯率'!O:Q,2,FALSE))</f>
        <v>1</v>
      </c>
      <c r="AL943" s="204">
        <f t="shared" si="14"/>
        <v>-148025</v>
      </c>
      <c r="AM943" s="117" t="str">
        <f>VLOOKUP(AJ943,'關係企業(人)'!A:C,3,FALSE)</f>
        <v>緯穎科技服務股份有限公司</v>
      </c>
    </row>
    <row r="944" spans="1:39">
      <c r="A944" s="4" t="s">
        <v>47</v>
      </c>
      <c r="B944" s="4" t="s">
        <v>836</v>
      </c>
      <c r="C944" s="4" t="s">
        <v>2403</v>
      </c>
      <c r="D944" s="4" t="s">
        <v>2404</v>
      </c>
      <c r="E944" s="5">
        <v>45673</v>
      </c>
      <c r="F944" s="5">
        <v>45673</v>
      </c>
      <c r="H944" s="4" t="s">
        <v>678</v>
      </c>
      <c r="I944" s="4" t="s">
        <v>2405</v>
      </c>
      <c r="J944" s="4" t="s">
        <v>837</v>
      </c>
      <c r="K944" s="4" t="s">
        <v>2406</v>
      </c>
      <c r="L944" s="4" t="s">
        <v>2407</v>
      </c>
      <c r="M944" s="12">
        <v>-179645</v>
      </c>
      <c r="N944" s="4" t="s">
        <v>48</v>
      </c>
      <c r="O944" s="12">
        <v>-179645</v>
      </c>
      <c r="P944" s="4" t="s">
        <v>48</v>
      </c>
      <c r="Q944" s="4" t="s">
        <v>680</v>
      </c>
      <c r="R944" s="4" t="s">
        <v>698</v>
      </c>
      <c r="X944" s="4" t="s">
        <v>50</v>
      </c>
      <c r="Z944" s="4" t="s">
        <v>50</v>
      </c>
      <c r="AA944" s="4" t="s">
        <v>2419</v>
      </c>
      <c r="AD944" s="4" t="s">
        <v>676</v>
      </c>
      <c r="AG944" s="5"/>
      <c r="AH944" s="4" t="s">
        <v>2408</v>
      </c>
      <c r="AJ944" s="4" t="s">
        <v>38</v>
      </c>
      <c r="AK944" s="117">
        <f>IF(N944="NTD",1,VLOOKUP(X944,'8.匯率'!O:Q,2,FALSE))</f>
        <v>1</v>
      </c>
      <c r="AL944" s="204">
        <f t="shared" si="14"/>
        <v>-179645</v>
      </c>
      <c r="AM944" s="117" t="str">
        <f>VLOOKUP(AJ944,'關係企業(人)'!A:C,3,FALSE)</f>
        <v>緯創資通股份有限公司</v>
      </c>
    </row>
    <row r="945" spans="1:39">
      <c r="A945" s="4" t="s">
        <v>47</v>
      </c>
      <c r="B945" s="4" t="s">
        <v>836</v>
      </c>
      <c r="C945" s="4" t="s">
        <v>2403</v>
      </c>
      <c r="D945" s="4" t="s">
        <v>2404</v>
      </c>
      <c r="E945" s="5">
        <v>45673</v>
      </c>
      <c r="F945" s="5">
        <v>45673</v>
      </c>
      <c r="H945" s="4" t="s">
        <v>678</v>
      </c>
      <c r="I945" s="4" t="s">
        <v>2405</v>
      </c>
      <c r="J945" s="4" t="s">
        <v>837</v>
      </c>
      <c r="K945" s="4" t="s">
        <v>2406</v>
      </c>
      <c r="L945" s="4" t="s">
        <v>2407</v>
      </c>
      <c r="M945" s="12">
        <v>-201810</v>
      </c>
      <c r="N945" s="4" t="s">
        <v>48</v>
      </c>
      <c r="O945" s="12">
        <v>-201810</v>
      </c>
      <c r="P945" s="4" t="s">
        <v>48</v>
      </c>
      <c r="Q945" s="4" t="s">
        <v>680</v>
      </c>
      <c r="R945" s="4" t="s">
        <v>698</v>
      </c>
      <c r="X945" s="4" t="s">
        <v>50</v>
      </c>
      <c r="Z945" s="4" t="s">
        <v>50</v>
      </c>
      <c r="AA945" s="4" t="s">
        <v>2419</v>
      </c>
      <c r="AD945" s="4" t="s">
        <v>676</v>
      </c>
      <c r="AG945" s="5"/>
      <c r="AH945" s="4" t="s">
        <v>2408</v>
      </c>
      <c r="AJ945" s="4" t="s">
        <v>38</v>
      </c>
      <c r="AK945" s="117">
        <f>IF(N945="NTD",1,VLOOKUP(X945,'8.匯率'!O:Q,2,FALSE))</f>
        <v>1</v>
      </c>
      <c r="AL945" s="204">
        <f t="shared" si="14"/>
        <v>-201810</v>
      </c>
      <c r="AM945" s="117" t="str">
        <f>VLOOKUP(AJ945,'關係企業(人)'!A:C,3,FALSE)</f>
        <v>緯創資通股份有限公司</v>
      </c>
    </row>
    <row r="946" spans="1:39">
      <c r="A946" s="4" t="s">
        <v>47</v>
      </c>
      <c r="B946" s="4" t="s">
        <v>836</v>
      </c>
      <c r="C946" s="4" t="s">
        <v>2403</v>
      </c>
      <c r="D946" s="4" t="s">
        <v>2404</v>
      </c>
      <c r="E946" s="5">
        <v>45673</v>
      </c>
      <c r="F946" s="5">
        <v>45673</v>
      </c>
      <c r="H946" s="4" t="s">
        <v>678</v>
      </c>
      <c r="I946" s="4" t="s">
        <v>2405</v>
      </c>
      <c r="J946" s="4" t="s">
        <v>837</v>
      </c>
      <c r="K946" s="4" t="s">
        <v>2406</v>
      </c>
      <c r="L946" s="4" t="s">
        <v>2407</v>
      </c>
      <c r="M946" s="12">
        <v>-171948</v>
      </c>
      <c r="N946" s="4" t="s">
        <v>48</v>
      </c>
      <c r="O946" s="12">
        <v>-171948</v>
      </c>
      <c r="P946" s="4" t="s">
        <v>48</v>
      </c>
      <c r="Q946" s="4" t="s">
        <v>680</v>
      </c>
      <c r="R946" s="4" t="s">
        <v>698</v>
      </c>
      <c r="X946" s="4" t="s">
        <v>50</v>
      </c>
      <c r="Z946" s="4" t="s">
        <v>50</v>
      </c>
      <c r="AA946" s="4" t="s">
        <v>2419</v>
      </c>
      <c r="AD946" s="4" t="s">
        <v>676</v>
      </c>
      <c r="AG946" s="5"/>
      <c r="AH946" s="4" t="s">
        <v>2408</v>
      </c>
      <c r="AJ946" s="4" t="s">
        <v>38</v>
      </c>
      <c r="AK946" s="117">
        <f>IF(N946="NTD",1,VLOOKUP(X946,'8.匯率'!O:Q,2,FALSE))</f>
        <v>1</v>
      </c>
      <c r="AL946" s="204">
        <f t="shared" si="14"/>
        <v>-171948</v>
      </c>
      <c r="AM946" s="117" t="str">
        <f>VLOOKUP(AJ946,'關係企業(人)'!A:C,3,FALSE)</f>
        <v>緯創資通股份有限公司</v>
      </c>
    </row>
    <row r="947" spans="1:39">
      <c r="A947" s="4" t="s">
        <v>47</v>
      </c>
      <c r="B947" s="4" t="s">
        <v>836</v>
      </c>
      <c r="C947" s="4" t="s">
        <v>2403</v>
      </c>
      <c r="D947" s="4" t="s">
        <v>2404</v>
      </c>
      <c r="E947" s="5">
        <v>45673</v>
      </c>
      <c r="F947" s="5">
        <v>45673</v>
      </c>
      <c r="H947" s="4" t="s">
        <v>678</v>
      </c>
      <c r="I947" s="4" t="s">
        <v>2405</v>
      </c>
      <c r="J947" s="4" t="s">
        <v>837</v>
      </c>
      <c r="K947" s="4" t="s">
        <v>2406</v>
      </c>
      <c r="L947" s="4" t="s">
        <v>2407</v>
      </c>
      <c r="M947" s="12">
        <v>-236740</v>
      </c>
      <c r="N947" s="4" t="s">
        <v>48</v>
      </c>
      <c r="O947" s="12">
        <v>-236740</v>
      </c>
      <c r="P947" s="4" t="s">
        <v>48</v>
      </c>
      <c r="Q947" s="4" t="s">
        <v>680</v>
      </c>
      <c r="R947" s="4" t="s">
        <v>698</v>
      </c>
      <c r="X947" s="4" t="s">
        <v>50</v>
      </c>
      <c r="Z947" s="4" t="s">
        <v>50</v>
      </c>
      <c r="AA947" s="4" t="s">
        <v>2419</v>
      </c>
      <c r="AD947" s="4" t="s">
        <v>676</v>
      </c>
      <c r="AG947" s="5"/>
      <c r="AH947" s="4" t="s">
        <v>2408</v>
      </c>
      <c r="AJ947" s="4" t="s">
        <v>38</v>
      </c>
      <c r="AK947" s="117">
        <f>IF(N947="NTD",1,VLOOKUP(X947,'8.匯率'!O:Q,2,FALSE))</f>
        <v>1</v>
      </c>
      <c r="AL947" s="204">
        <f t="shared" si="14"/>
        <v>-236740</v>
      </c>
      <c r="AM947" s="117" t="str">
        <f>VLOOKUP(AJ947,'關係企業(人)'!A:C,3,FALSE)</f>
        <v>緯創資通股份有限公司</v>
      </c>
    </row>
    <row r="948" spans="1:39">
      <c r="A948" s="4" t="s">
        <v>47</v>
      </c>
      <c r="B948" s="4" t="s">
        <v>836</v>
      </c>
      <c r="C948" s="4" t="s">
        <v>2403</v>
      </c>
      <c r="D948" s="4" t="s">
        <v>2404</v>
      </c>
      <c r="E948" s="5">
        <v>45673</v>
      </c>
      <c r="F948" s="5">
        <v>45673</v>
      </c>
      <c r="H948" s="4" t="s">
        <v>678</v>
      </c>
      <c r="I948" s="4" t="s">
        <v>2405</v>
      </c>
      <c r="J948" s="4" t="s">
        <v>837</v>
      </c>
      <c r="K948" s="4" t="s">
        <v>2406</v>
      </c>
      <c r="L948" s="4" t="s">
        <v>2407</v>
      </c>
      <c r="M948" s="12">
        <v>-147560</v>
      </c>
      <c r="N948" s="4" t="s">
        <v>48</v>
      </c>
      <c r="O948" s="12">
        <v>-147560</v>
      </c>
      <c r="P948" s="4" t="s">
        <v>48</v>
      </c>
      <c r="Q948" s="4" t="s">
        <v>680</v>
      </c>
      <c r="R948" s="4" t="s">
        <v>698</v>
      </c>
      <c r="X948" s="4" t="s">
        <v>50</v>
      </c>
      <c r="Z948" s="4" t="s">
        <v>50</v>
      </c>
      <c r="AA948" s="4" t="s">
        <v>2419</v>
      </c>
      <c r="AD948" s="4" t="s">
        <v>676</v>
      </c>
      <c r="AG948" s="5"/>
      <c r="AH948" s="4" t="s">
        <v>2408</v>
      </c>
      <c r="AJ948" s="4" t="s">
        <v>38</v>
      </c>
      <c r="AK948" s="117">
        <f>IF(N948="NTD",1,VLOOKUP(X948,'8.匯率'!O:Q,2,FALSE))</f>
        <v>1</v>
      </c>
      <c r="AL948" s="204">
        <f t="shared" si="14"/>
        <v>-147560</v>
      </c>
      <c r="AM948" s="117" t="str">
        <f>VLOOKUP(AJ948,'關係企業(人)'!A:C,3,FALSE)</f>
        <v>緯創資通股份有限公司</v>
      </c>
    </row>
    <row r="949" spans="1:39">
      <c r="A949" s="4" t="s">
        <v>47</v>
      </c>
      <c r="B949" s="4" t="s">
        <v>836</v>
      </c>
      <c r="C949" s="4" t="s">
        <v>2403</v>
      </c>
      <c r="D949" s="4" t="s">
        <v>2404</v>
      </c>
      <c r="E949" s="5">
        <v>45673</v>
      </c>
      <c r="F949" s="5">
        <v>45673</v>
      </c>
      <c r="H949" s="4" t="s">
        <v>678</v>
      </c>
      <c r="I949" s="4" t="s">
        <v>2405</v>
      </c>
      <c r="J949" s="4" t="s">
        <v>837</v>
      </c>
      <c r="K949" s="4" t="s">
        <v>2406</v>
      </c>
      <c r="L949" s="4" t="s">
        <v>2407</v>
      </c>
      <c r="M949" s="12">
        <v>-230154</v>
      </c>
      <c r="N949" s="4" t="s">
        <v>48</v>
      </c>
      <c r="O949" s="12">
        <v>-230154</v>
      </c>
      <c r="P949" s="4" t="s">
        <v>48</v>
      </c>
      <c r="Q949" s="4" t="s">
        <v>680</v>
      </c>
      <c r="R949" s="4" t="s">
        <v>698</v>
      </c>
      <c r="X949" s="4" t="s">
        <v>50</v>
      </c>
      <c r="Z949" s="4" t="s">
        <v>50</v>
      </c>
      <c r="AA949" s="4" t="s">
        <v>2419</v>
      </c>
      <c r="AD949" s="4" t="s">
        <v>676</v>
      </c>
      <c r="AG949" s="5"/>
      <c r="AH949" s="4" t="s">
        <v>2408</v>
      </c>
      <c r="AJ949" s="4" t="s">
        <v>38</v>
      </c>
      <c r="AK949" s="117">
        <f>IF(N949="NTD",1,VLOOKUP(X949,'8.匯率'!O:Q,2,FALSE))</f>
        <v>1</v>
      </c>
      <c r="AL949" s="204">
        <f t="shared" si="14"/>
        <v>-230154</v>
      </c>
      <c r="AM949" s="117" t="str">
        <f>VLOOKUP(AJ949,'關係企業(人)'!A:C,3,FALSE)</f>
        <v>緯創資通股份有限公司</v>
      </c>
    </row>
    <row r="950" spans="1:39">
      <c r="A950" s="4" t="s">
        <v>47</v>
      </c>
      <c r="B950" s="4" t="s">
        <v>836</v>
      </c>
      <c r="C950" s="4" t="s">
        <v>2403</v>
      </c>
      <c r="D950" s="4" t="s">
        <v>2404</v>
      </c>
      <c r="E950" s="5">
        <v>45673</v>
      </c>
      <c r="F950" s="5">
        <v>45673</v>
      </c>
      <c r="H950" s="4" t="s">
        <v>678</v>
      </c>
      <c r="I950" s="4" t="s">
        <v>2405</v>
      </c>
      <c r="J950" s="4" t="s">
        <v>837</v>
      </c>
      <c r="K950" s="4" t="s">
        <v>2406</v>
      </c>
      <c r="L950" s="4" t="s">
        <v>2407</v>
      </c>
      <c r="M950" s="12">
        <v>-190960</v>
      </c>
      <c r="N950" s="4" t="s">
        <v>48</v>
      </c>
      <c r="O950" s="12">
        <v>-190960</v>
      </c>
      <c r="P950" s="4" t="s">
        <v>48</v>
      </c>
      <c r="Q950" s="4" t="s">
        <v>680</v>
      </c>
      <c r="R950" s="4" t="s">
        <v>698</v>
      </c>
      <c r="X950" s="4" t="s">
        <v>50</v>
      </c>
      <c r="Z950" s="4" t="s">
        <v>50</v>
      </c>
      <c r="AA950" s="4" t="s">
        <v>2419</v>
      </c>
      <c r="AD950" s="4" t="s">
        <v>676</v>
      </c>
      <c r="AG950" s="5"/>
      <c r="AH950" s="4" t="s">
        <v>2408</v>
      </c>
      <c r="AJ950" s="4" t="s">
        <v>38</v>
      </c>
      <c r="AK950" s="117">
        <f>IF(N950="NTD",1,VLOOKUP(X950,'8.匯率'!O:Q,2,FALSE))</f>
        <v>1</v>
      </c>
      <c r="AL950" s="204">
        <f t="shared" si="14"/>
        <v>-190960</v>
      </c>
      <c r="AM950" s="117" t="str">
        <f>VLOOKUP(AJ950,'關係企業(人)'!A:C,3,FALSE)</f>
        <v>緯創資通股份有限公司</v>
      </c>
    </row>
    <row r="951" spans="1:39">
      <c r="A951" s="4" t="s">
        <v>47</v>
      </c>
      <c r="B951" s="4" t="s">
        <v>836</v>
      </c>
      <c r="C951" s="4" t="s">
        <v>2403</v>
      </c>
      <c r="D951" s="4" t="s">
        <v>2404</v>
      </c>
      <c r="E951" s="5">
        <v>45673</v>
      </c>
      <c r="F951" s="5">
        <v>45673</v>
      </c>
      <c r="H951" s="4" t="s">
        <v>678</v>
      </c>
      <c r="I951" s="4" t="s">
        <v>2405</v>
      </c>
      <c r="J951" s="4" t="s">
        <v>837</v>
      </c>
      <c r="K951" s="4" t="s">
        <v>2406</v>
      </c>
      <c r="L951" s="4" t="s">
        <v>2407</v>
      </c>
      <c r="M951" s="12">
        <v>-130355</v>
      </c>
      <c r="N951" s="4" t="s">
        <v>48</v>
      </c>
      <c r="O951" s="12">
        <v>-130355</v>
      </c>
      <c r="P951" s="4" t="s">
        <v>48</v>
      </c>
      <c r="Q951" s="4" t="s">
        <v>680</v>
      </c>
      <c r="R951" s="4" t="s">
        <v>698</v>
      </c>
      <c r="X951" s="4" t="s">
        <v>50</v>
      </c>
      <c r="Z951" s="4" t="s">
        <v>50</v>
      </c>
      <c r="AA951" s="4" t="s">
        <v>2419</v>
      </c>
      <c r="AD951" s="4" t="s">
        <v>676</v>
      </c>
      <c r="AG951" s="5"/>
      <c r="AH951" s="4" t="s">
        <v>2408</v>
      </c>
      <c r="AJ951" s="4" t="s">
        <v>38</v>
      </c>
      <c r="AK951" s="117">
        <f>IF(N951="NTD",1,VLOOKUP(X951,'8.匯率'!O:Q,2,FALSE))</f>
        <v>1</v>
      </c>
      <c r="AL951" s="204">
        <f t="shared" si="14"/>
        <v>-130355</v>
      </c>
      <c r="AM951" s="117" t="str">
        <f>VLOOKUP(AJ951,'關係企業(人)'!A:C,3,FALSE)</f>
        <v>緯創資通股份有限公司</v>
      </c>
    </row>
    <row r="952" spans="1:39">
      <c r="A952" s="4" t="s">
        <v>47</v>
      </c>
      <c r="B952" s="4" t="s">
        <v>836</v>
      </c>
      <c r="C952" s="4" t="s">
        <v>2403</v>
      </c>
      <c r="D952" s="4" t="s">
        <v>2404</v>
      </c>
      <c r="E952" s="5">
        <v>45673</v>
      </c>
      <c r="F952" s="5">
        <v>45673</v>
      </c>
      <c r="H952" s="4" t="s">
        <v>678</v>
      </c>
      <c r="I952" s="4" t="s">
        <v>2405</v>
      </c>
      <c r="J952" s="4" t="s">
        <v>837</v>
      </c>
      <c r="K952" s="4" t="s">
        <v>2406</v>
      </c>
      <c r="L952" s="4" t="s">
        <v>2407</v>
      </c>
      <c r="M952" s="12">
        <v>-6565</v>
      </c>
      <c r="N952" s="4" t="s">
        <v>48</v>
      </c>
      <c r="O952" s="12">
        <v>-6565</v>
      </c>
      <c r="P952" s="4" t="s">
        <v>48</v>
      </c>
      <c r="Q952" s="4" t="s">
        <v>680</v>
      </c>
      <c r="R952" s="4" t="s">
        <v>698</v>
      </c>
      <c r="X952" s="4" t="s">
        <v>50</v>
      </c>
      <c r="Z952" s="4" t="s">
        <v>50</v>
      </c>
      <c r="AA952" s="4" t="s">
        <v>2419</v>
      </c>
      <c r="AD952" s="4" t="s">
        <v>676</v>
      </c>
      <c r="AG952" s="5"/>
      <c r="AH952" s="4" t="s">
        <v>2408</v>
      </c>
      <c r="AJ952" s="4" t="s">
        <v>38</v>
      </c>
      <c r="AK952" s="117">
        <f>IF(N952="NTD",1,VLOOKUP(X952,'8.匯率'!O:Q,2,FALSE))</f>
        <v>1</v>
      </c>
      <c r="AL952" s="204">
        <f t="shared" si="14"/>
        <v>-6565</v>
      </c>
      <c r="AM952" s="117" t="str">
        <f>VLOOKUP(AJ952,'關係企業(人)'!A:C,3,FALSE)</f>
        <v>緯創資通股份有限公司</v>
      </c>
    </row>
    <row r="953" spans="1:39">
      <c r="A953" s="4" t="s">
        <v>47</v>
      </c>
      <c r="B953" s="4" t="s">
        <v>836</v>
      </c>
      <c r="C953" s="4" t="s">
        <v>2403</v>
      </c>
      <c r="D953" s="4" t="s">
        <v>2404</v>
      </c>
      <c r="E953" s="5">
        <v>45673</v>
      </c>
      <c r="F953" s="5">
        <v>45673</v>
      </c>
      <c r="H953" s="4" t="s">
        <v>678</v>
      </c>
      <c r="I953" s="4" t="s">
        <v>2405</v>
      </c>
      <c r="J953" s="4" t="s">
        <v>837</v>
      </c>
      <c r="K953" s="4" t="s">
        <v>2406</v>
      </c>
      <c r="L953" s="4" t="s">
        <v>2407</v>
      </c>
      <c r="M953" s="12">
        <v>-19005</v>
      </c>
      <c r="N953" s="4" t="s">
        <v>48</v>
      </c>
      <c r="O953" s="12">
        <v>-19005</v>
      </c>
      <c r="P953" s="4" t="s">
        <v>48</v>
      </c>
      <c r="Q953" s="4" t="s">
        <v>680</v>
      </c>
      <c r="R953" s="4" t="s">
        <v>698</v>
      </c>
      <c r="X953" s="4" t="s">
        <v>50</v>
      </c>
      <c r="Z953" s="4" t="s">
        <v>50</v>
      </c>
      <c r="AA953" s="4" t="s">
        <v>2419</v>
      </c>
      <c r="AD953" s="4" t="s">
        <v>676</v>
      </c>
      <c r="AG953" s="5"/>
      <c r="AH953" s="4" t="s">
        <v>2408</v>
      </c>
      <c r="AJ953" s="4" t="s">
        <v>38</v>
      </c>
      <c r="AK953" s="117">
        <f>IF(N953="NTD",1,VLOOKUP(X953,'8.匯率'!O:Q,2,FALSE))</f>
        <v>1</v>
      </c>
      <c r="AL953" s="204">
        <f t="shared" si="14"/>
        <v>-19005</v>
      </c>
      <c r="AM953" s="117" t="str">
        <f>VLOOKUP(AJ953,'關係企業(人)'!A:C,3,FALSE)</f>
        <v>緯創資通股份有限公司</v>
      </c>
    </row>
    <row r="954" spans="1:39">
      <c r="A954" s="4" t="s">
        <v>47</v>
      </c>
      <c r="B954" s="4" t="s">
        <v>836</v>
      </c>
      <c r="C954" s="4" t="s">
        <v>2403</v>
      </c>
      <c r="D954" s="4" t="s">
        <v>2404</v>
      </c>
      <c r="E954" s="5">
        <v>45673</v>
      </c>
      <c r="F954" s="5">
        <v>45673</v>
      </c>
      <c r="H954" s="4" t="s">
        <v>678</v>
      </c>
      <c r="I954" s="4" t="s">
        <v>2405</v>
      </c>
      <c r="J954" s="4" t="s">
        <v>837</v>
      </c>
      <c r="K954" s="4" t="s">
        <v>2406</v>
      </c>
      <c r="L954" s="4" t="s">
        <v>2407</v>
      </c>
      <c r="M954" s="12">
        <v>-18968</v>
      </c>
      <c r="N954" s="4" t="s">
        <v>48</v>
      </c>
      <c r="O954" s="12">
        <v>-18968</v>
      </c>
      <c r="P954" s="4" t="s">
        <v>48</v>
      </c>
      <c r="Q954" s="4" t="s">
        <v>680</v>
      </c>
      <c r="R954" s="4" t="s">
        <v>698</v>
      </c>
      <c r="X954" s="4" t="s">
        <v>50</v>
      </c>
      <c r="Z954" s="4" t="s">
        <v>50</v>
      </c>
      <c r="AA954" s="4" t="s">
        <v>2419</v>
      </c>
      <c r="AD954" s="4" t="s">
        <v>676</v>
      </c>
      <c r="AG954" s="5"/>
      <c r="AH954" s="4" t="s">
        <v>2408</v>
      </c>
      <c r="AJ954" s="4" t="s">
        <v>38</v>
      </c>
      <c r="AK954" s="117">
        <f>IF(N954="NTD",1,VLOOKUP(X954,'8.匯率'!O:Q,2,FALSE))</f>
        <v>1</v>
      </c>
      <c r="AL954" s="204">
        <f t="shared" si="14"/>
        <v>-18968</v>
      </c>
      <c r="AM954" s="117" t="str">
        <f>VLOOKUP(AJ954,'關係企業(人)'!A:C,3,FALSE)</f>
        <v>緯創資通股份有限公司</v>
      </c>
    </row>
    <row r="955" spans="1:39">
      <c r="A955" s="4" t="s">
        <v>47</v>
      </c>
      <c r="B955" s="4" t="s">
        <v>836</v>
      </c>
      <c r="C955" s="4" t="s">
        <v>2403</v>
      </c>
      <c r="D955" s="4" t="s">
        <v>2404</v>
      </c>
      <c r="E955" s="5">
        <v>45673</v>
      </c>
      <c r="F955" s="5">
        <v>45673</v>
      </c>
      <c r="H955" s="4" t="s">
        <v>678</v>
      </c>
      <c r="I955" s="4" t="s">
        <v>2405</v>
      </c>
      <c r="J955" s="4" t="s">
        <v>837</v>
      </c>
      <c r="K955" s="4" t="s">
        <v>2406</v>
      </c>
      <c r="L955" s="4" t="s">
        <v>2407</v>
      </c>
      <c r="M955" s="12">
        <v>-8010</v>
      </c>
      <c r="N955" s="4" t="s">
        <v>48</v>
      </c>
      <c r="O955" s="12">
        <v>-8010</v>
      </c>
      <c r="P955" s="4" t="s">
        <v>48</v>
      </c>
      <c r="Q955" s="4" t="s">
        <v>680</v>
      </c>
      <c r="R955" s="4" t="s">
        <v>698</v>
      </c>
      <c r="X955" s="4" t="s">
        <v>50</v>
      </c>
      <c r="Z955" s="4" t="s">
        <v>50</v>
      </c>
      <c r="AA955" s="4" t="s">
        <v>2419</v>
      </c>
      <c r="AD955" s="4" t="s">
        <v>676</v>
      </c>
      <c r="AG955" s="5"/>
      <c r="AH955" s="4" t="s">
        <v>2408</v>
      </c>
      <c r="AJ955" s="4" t="s">
        <v>38</v>
      </c>
      <c r="AK955" s="117">
        <f>IF(N955="NTD",1,VLOOKUP(X955,'8.匯率'!O:Q,2,FALSE))</f>
        <v>1</v>
      </c>
      <c r="AL955" s="204">
        <f t="shared" si="14"/>
        <v>-8010</v>
      </c>
      <c r="AM955" s="117" t="str">
        <f>VLOOKUP(AJ955,'關係企業(人)'!A:C,3,FALSE)</f>
        <v>緯創資通股份有限公司</v>
      </c>
    </row>
    <row r="956" spans="1:39">
      <c r="A956" s="4" t="s">
        <v>47</v>
      </c>
      <c r="B956" s="4" t="s">
        <v>838</v>
      </c>
      <c r="C956" s="4" t="s">
        <v>2403</v>
      </c>
      <c r="D956" s="4" t="s">
        <v>2404</v>
      </c>
      <c r="E956" s="5">
        <v>45673</v>
      </c>
      <c r="F956" s="5">
        <v>45673</v>
      </c>
      <c r="H956" s="4" t="s">
        <v>678</v>
      </c>
      <c r="I956" s="4" t="s">
        <v>2405</v>
      </c>
      <c r="J956" s="4" t="s">
        <v>839</v>
      </c>
      <c r="K956" s="4" t="s">
        <v>2406</v>
      </c>
      <c r="L956" s="4" t="s">
        <v>2407</v>
      </c>
      <c r="M956" s="12">
        <v>-250480</v>
      </c>
      <c r="N956" s="4" t="s">
        <v>48</v>
      </c>
      <c r="O956" s="12">
        <v>-250480</v>
      </c>
      <c r="P956" s="4" t="s">
        <v>48</v>
      </c>
      <c r="Q956" s="4" t="s">
        <v>680</v>
      </c>
      <c r="R956" s="4" t="s">
        <v>698</v>
      </c>
      <c r="X956" s="4" t="s">
        <v>50</v>
      </c>
      <c r="Z956" s="4" t="s">
        <v>50</v>
      </c>
      <c r="AA956" s="4" t="s">
        <v>2419</v>
      </c>
      <c r="AD956" s="4" t="s">
        <v>676</v>
      </c>
      <c r="AG956" s="5"/>
      <c r="AH956" s="4" t="s">
        <v>2408</v>
      </c>
      <c r="AJ956" s="4" t="s">
        <v>38</v>
      </c>
      <c r="AK956" s="117">
        <f>IF(N956="NTD",1,VLOOKUP(X956,'8.匯率'!O:Q,2,FALSE))</f>
        <v>1</v>
      </c>
      <c r="AL956" s="204">
        <f t="shared" si="14"/>
        <v>-250480</v>
      </c>
      <c r="AM956" s="117" t="str">
        <f>VLOOKUP(AJ956,'關係企業(人)'!A:C,3,FALSE)</f>
        <v>緯創資通股份有限公司</v>
      </c>
    </row>
    <row r="957" spans="1:39">
      <c r="A957" s="4" t="s">
        <v>47</v>
      </c>
      <c r="B957" s="4" t="s">
        <v>838</v>
      </c>
      <c r="C957" s="4" t="s">
        <v>2403</v>
      </c>
      <c r="D957" s="4" t="s">
        <v>2404</v>
      </c>
      <c r="E957" s="5">
        <v>45673</v>
      </c>
      <c r="F957" s="5">
        <v>45673</v>
      </c>
      <c r="H957" s="4" t="s">
        <v>678</v>
      </c>
      <c r="I957" s="4" t="s">
        <v>2405</v>
      </c>
      <c r="J957" s="4" t="s">
        <v>839</v>
      </c>
      <c r="K957" s="4" t="s">
        <v>2406</v>
      </c>
      <c r="L957" s="4" t="s">
        <v>2407</v>
      </c>
      <c r="M957" s="12">
        <v>-264895</v>
      </c>
      <c r="N957" s="4" t="s">
        <v>48</v>
      </c>
      <c r="O957" s="12">
        <v>-264895</v>
      </c>
      <c r="P957" s="4" t="s">
        <v>48</v>
      </c>
      <c r="Q957" s="4" t="s">
        <v>680</v>
      </c>
      <c r="R957" s="4" t="s">
        <v>698</v>
      </c>
      <c r="X957" s="4" t="s">
        <v>50</v>
      </c>
      <c r="Z957" s="4" t="s">
        <v>50</v>
      </c>
      <c r="AA957" s="4" t="s">
        <v>2419</v>
      </c>
      <c r="AD957" s="4" t="s">
        <v>676</v>
      </c>
      <c r="AG957" s="5"/>
      <c r="AH957" s="4" t="s">
        <v>2408</v>
      </c>
      <c r="AJ957" s="4" t="s">
        <v>38</v>
      </c>
      <c r="AK957" s="117">
        <f>IF(N957="NTD",1,VLOOKUP(X957,'8.匯率'!O:Q,2,FALSE))</f>
        <v>1</v>
      </c>
      <c r="AL957" s="204">
        <f t="shared" si="14"/>
        <v>-264895</v>
      </c>
      <c r="AM957" s="117" t="str">
        <f>VLOOKUP(AJ957,'關係企業(人)'!A:C,3,FALSE)</f>
        <v>緯創資通股份有限公司</v>
      </c>
    </row>
    <row r="958" spans="1:39">
      <c r="A958" s="4" t="s">
        <v>47</v>
      </c>
      <c r="B958" s="4" t="s">
        <v>838</v>
      </c>
      <c r="C958" s="4" t="s">
        <v>2403</v>
      </c>
      <c r="D958" s="4" t="s">
        <v>2404</v>
      </c>
      <c r="E958" s="5">
        <v>45673</v>
      </c>
      <c r="F958" s="5">
        <v>45673</v>
      </c>
      <c r="H958" s="4" t="s">
        <v>678</v>
      </c>
      <c r="I958" s="4" t="s">
        <v>2405</v>
      </c>
      <c r="J958" s="4" t="s">
        <v>839</v>
      </c>
      <c r="K958" s="4" t="s">
        <v>2406</v>
      </c>
      <c r="L958" s="4" t="s">
        <v>2407</v>
      </c>
      <c r="M958" s="12">
        <v>-205482</v>
      </c>
      <c r="N958" s="4" t="s">
        <v>48</v>
      </c>
      <c r="O958" s="12">
        <v>-205482</v>
      </c>
      <c r="P958" s="4" t="s">
        <v>48</v>
      </c>
      <c r="Q958" s="4" t="s">
        <v>680</v>
      </c>
      <c r="R958" s="4" t="s">
        <v>698</v>
      </c>
      <c r="X958" s="4" t="s">
        <v>50</v>
      </c>
      <c r="Z958" s="4" t="s">
        <v>50</v>
      </c>
      <c r="AA958" s="4" t="s">
        <v>2419</v>
      </c>
      <c r="AD958" s="4" t="s">
        <v>676</v>
      </c>
      <c r="AG958" s="5"/>
      <c r="AH958" s="4" t="s">
        <v>2408</v>
      </c>
      <c r="AJ958" s="4" t="s">
        <v>38</v>
      </c>
      <c r="AK958" s="117">
        <f>IF(N958="NTD",1,VLOOKUP(X958,'8.匯率'!O:Q,2,FALSE))</f>
        <v>1</v>
      </c>
      <c r="AL958" s="204">
        <f t="shared" si="14"/>
        <v>-205482</v>
      </c>
      <c r="AM958" s="117" t="str">
        <f>VLOOKUP(AJ958,'關係企業(人)'!A:C,3,FALSE)</f>
        <v>緯創資通股份有限公司</v>
      </c>
    </row>
    <row r="959" spans="1:39">
      <c r="A959" s="4" t="s">
        <v>47</v>
      </c>
      <c r="B959" s="4" t="s">
        <v>838</v>
      </c>
      <c r="C959" s="4" t="s">
        <v>2403</v>
      </c>
      <c r="D959" s="4" t="s">
        <v>2404</v>
      </c>
      <c r="E959" s="5">
        <v>45673</v>
      </c>
      <c r="F959" s="5">
        <v>45673</v>
      </c>
      <c r="H959" s="4" t="s">
        <v>678</v>
      </c>
      <c r="I959" s="4" t="s">
        <v>2405</v>
      </c>
      <c r="J959" s="4" t="s">
        <v>839</v>
      </c>
      <c r="K959" s="4" t="s">
        <v>2406</v>
      </c>
      <c r="L959" s="4" t="s">
        <v>2407</v>
      </c>
      <c r="M959" s="12">
        <v>-272518</v>
      </c>
      <c r="N959" s="4" t="s">
        <v>48</v>
      </c>
      <c r="O959" s="12">
        <v>-272518</v>
      </c>
      <c r="P959" s="4" t="s">
        <v>48</v>
      </c>
      <c r="Q959" s="4" t="s">
        <v>680</v>
      </c>
      <c r="R959" s="4" t="s">
        <v>698</v>
      </c>
      <c r="X959" s="4" t="s">
        <v>50</v>
      </c>
      <c r="Z959" s="4" t="s">
        <v>50</v>
      </c>
      <c r="AA959" s="4" t="s">
        <v>2419</v>
      </c>
      <c r="AD959" s="4" t="s">
        <v>676</v>
      </c>
      <c r="AG959" s="5"/>
      <c r="AH959" s="4" t="s">
        <v>2408</v>
      </c>
      <c r="AJ959" s="4" t="s">
        <v>38</v>
      </c>
      <c r="AK959" s="117">
        <f>IF(N959="NTD",1,VLOOKUP(X959,'8.匯率'!O:Q,2,FALSE))</f>
        <v>1</v>
      </c>
      <c r="AL959" s="204">
        <f t="shared" si="14"/>
        <v>-272518</v>
      </c>
      <c r="AM959" s="117" t="str">
        <f>VLOOKUP(AJ959,'關係企業(人)'!A:C,3,FALSE)</f>
        <v>緯創資通股份有限公司</v>
      </c>
    </row>
    <row r="960" spans="1:39">
      <c r="A960" s="4" t="s">
        <v>47</v>
      </c>
      <c r="B960" s="4" t="s">
        <v>838</v>
      </c>
      <c r="C960" s="4" t="s">
        <v>2403</v>
      </c>
      <c r="D960" s="4" t="s">
        <v>2404</v>
      </c>
      <c r="E960" s="5">
        <v>45673</v>
      </c>
      <c r="F960" s="5">
        <v>45673</v>
      </c>
      <c r="H960" s="4" t="s">
        <v>678</v>
      </c>
      <c r="I960" s="4" t="s">
        <v>2405</v>
      </c>
      <c r="J960" s="4" t="s">
        <v>839</v>
      </c>
      <c r="K960" s="4" t="s">
        <v>2406</v>
      </c>
      <c r="L960" s="4" t="s">
        <v>2407</v>
      </c>
      <c r="M960" s="12">
        <v>-150660</v>
      </c>
      <c r="N960" s="4" t="s">
        <v>48</v>
      </c>
      <c r="O960" s="12">
        <v>-150660</v>
      </c>
      <c r="P960" s="4" t="s">
        <v>48</v>
      </c>
      <c r="Q960" s="4" t="s">
        <v>680</v>
      </c>
      <c r="R960" s="4" t="s">
        <v>698</v>
      </c>
      <c r="X960" s="4" t="s">
        <v>50</v>
      </c>
      <c r="Z960" s="4" t="s">
        <v>50</v>
      </c>
      <c r="AA960" s="4" t="s">
        <v>2419</v>
      </c>
      <c r="AD960" s="4" t="s">
        <v>676</v>
      </c>
      <c r="AG960" s="5"/>
      <c r="AH960" s="4" t="s">
        <v>2408</v>
      </c>
      <c r="AJ960" s="4" t="s">
        <v>38</v>
      </c>
      <c r="AK960" s="117">
        <f>IF(N960="NTD",1,VLOOKUP(X960,'8.匯率'!O:Q,2,FALSE))</f>
        <v>1</v>
      </c>
      <c r="AL960" s="204">
        <f t="shared" si="14"/>
        <v>-150660</v>
      </c>
      <c r="AM960" s="117" t="str">
        <f>VLOOKUP(AJ960,'關係企業(人)'!A:C,3,FALSE)</f>
        <v>緯創資通股份有限公司</v>
      </c>
    </row>
    <row r="961" spans="1:39">
      <c r="A961" s="4" t="s">
        <v>47</v>
      </c>
      <c r="B961" s="4" t="s">
        <v>838</v>
      </c>
      <c r="C961" s="4" t="s">
        <v>2403</v>
      </c>
      <c r="D961" s="4" t="s">
        <v>2404</v>
      </c>
      <c r="E961" s="5">
        <v>45673</v>
      </c>
      <c r="F961" s="5">
        <v>45673</v>
      </c>
      <c r="H961" s="4" t="s">
        <v>678</v>
      </c>
      <c r="I961" s="4" t="s">
        <v>2405</v>
      </c>
      <c r="J961" s="4" t="s">
        <v>839</v>
      </c>
      <c r="K961" s="4" t="s">
        <v>2406</v>
      </c>
      <c r="L961" s="4" t="s">
        <v>2407</v>
      </c>
      <c r="M961" s="12">
        <v>-117124</v>
      </c>
      <c r="N961" s="4" t="s">
        <v>48</v>
      </c>
      <c r="O961" s="12">
        <v>-117124</v>
      </c>
      <c r="P961" s="4" t="s">
        <v>48</v>
      </c>
      <c r="Q961" s="4" t="s">
        <v>680</v>
      </c>
      <c r="R961" s="4" t="s">
        <v>698</v>
      </c>
      <c r="X961" s="4" t="s">
        <v>50</v>
      </c>
      <c r="Z961" s="4" t="s">
        <v>50</v>
      </c>
      <c r="AA961" s="4" t="s">
        <v>2419</v>
      </c>
      <c r="AD961" s="4" t="s">
        <v>676</v>
      </c>
      <c r="AG961" s="5"/>
      <c r="AH961" s="4" t="s">
        <v>2408</v>
      </c>
      <c r="AJ961" s="4" t="s">
        <v>38</v>
      </c>
      <c r="AK961" s="117">
        <f>IF(N961="NTD",1,VLOOKUP(X961,'8.匯率'!O:Q,2,FALSE))</f>
        <v>1</v>
      </c>
      <c r="AL961" s="204">
        <f t="shared" si="14"/>
        <v>-117124</v>
      </c>
      <c r="AM961" s="117" t="str">
        <f>VLOOKUP(AJ961,'關係企業(人)'!A:C,3,FALSE)</f>
        <v>緯創資通股份有限公司</v>
      </c>
    </row>
    <row r="962" spans="1:39">
      <c r="A962" s="4" t="s">
        <v>47</v>
      </c>
      <c r="B962" s="4" t="s">
        <v>838</v>
      </c>
      <c r="C962" s="4" t="s">
        <v>2403</v>
      </c>
      <c r="D962" s="4" t="s">
        <v>2404</v>
      </c>
      <c r="E962" s="5">
        <v>45673</v>
      </c>
      <c r="F962" s="5">
        <v>45673</v>
      </c>
      <c r="H962" s="4" t="s">
        <v>678</v>
      </c>
      <c r="I962" s="4" t="s">
        <v>2405</v>
      </c>
      <c r="J962" s="4" t="s">
        <v>839</v>
      </c>
      <c r="K962" s="4" t="s">
        <v>2406</v>
      </c>
      <c r="L962" s="4" t="s">
        <v>2407</v>
      </c>
      <c r="M962" s="12">
        <v>-155000</v>
      </c>
      <c r="N962" s="4" t="s">
        <v>48</v>
      </c>
      <c r="O962" s="12">
        <v>-155000</v>
      </c>
      <c r="P962" s="4" t="s">
        <v>48</v>
      </c>
      <c r="Q962" s="4" t="s">
        <v>680</v>
      </c>
      <c r="R962" s="4" t="s">
        <v>698</v>
      </c>
      <c r="X962" s="4" t="s">
        <v>50</v>
      </c>
      <c r="Z962" s="4" t="s">
        <v>50</v>
      </c>
      <c r="AA962" s="4" t="s">
        <v>2419</v>
      </c>
      <c r="AD962" s="4" t="s">
        <v>676</v>
      </c>
      <c r="AG962" s="5"/>
      <c r="AH962" s="4" t="s">
        <v>2408</v>
      </c>
      <c r="AJ962" s="4" t="s">
        <v>38</v>
      </c>
      <c r="AK962" s="117">
        <f>IF(N962="NTD",1,VLOOKUP(X962,'8.匯率'!O:Q,2,FALSE))</f>
        <v>1</v>
      </c>
      <c r="AL962" s="204">
        <f t="shared" si="14"/>
        <v>-155000</v>
      </c>
      <c r="AM962" s="117" t="str">
        <f>VLOOKUP(AJ962,'關係企業(人)'!A:C,3,FALSE)</f>
        <v>緯創資通股份有限公司</v>
      </c>
    </row>
    <row r="963" spans="1:39">
      <c r="A963" s="4" t="s">
        <v>47</v>
      </c>
      <c r="B963" s="4" t="s">
        <v>840</v>
      </c>
      <c r="C963" s="4" t="s">
        <v>2403</v>
      </c>
      <c r="D963" s="4" t="s">
        <v>2404</v>
      </c>
      <c r="E963" s="5">
        <v>45678</v>
      </c>
      <c r="F963" s="5">
        <v>45678</v>
      </c>
      <c r="H963" s="4" t="s">
        <v>678</v>
      </c>
      <c r="I963" s="4" t="s">
        <v>2405</v>
      </c>
      <c r="J963" s="4" t="s">
        <v>841</v>
      </c>
      <c r="K963" s="4" t="s">
        <v>2406</v>
      </c>
      <c r="L963" s="4" t="s">
        <v>2407</v>
      </c>
      <c r="M963" s="12">
        <v>-164920</v>
      </c>
      <c r="N963" s="4" t="s">
        <v>48</v>
      </c>
      <c r="O963" s="12">
        <v>-164920</v>
      </c>
      <c r="P963" s="4" t="s">
        <v>48</v>
      </c>
      <c r="Q963" s="4" t="s">
        <v>682</v>
      </c>
      <c r="R963" s="4" t="s">
        <v>53</v>
      </c>
      <c r="X963" s="4" t="s">
        <v>50</v>
      </c>
      <c r="Z963" s="4" t="s">
        <v>50</v>
      </c>
      <c r="AA963" s="4" t="s">
        <v>2419</v>
      </c>
      <c r="AD963" s="4" t="s">
        <v>676</v>
      </c>
      <c r="AG963" s="5"/>
      <c r="AH963" s="4" t="s">
        <v>2408</v>
      </c>
      <c r="AJ963" s="4" t="s">
        <v>38</v>
      </c>
      <c r="AK963" s="117">
        <f>IF(N963="NTD",1,VLOOKUP(X963,'8.匯率'!O:Q,2,FALSE))</f>
        <v>1</v>
      </c>
      <c r="AL963" s="204">
        <f t="shared" ref="AL963:AL1026" si="15">M963*AK963</f>
        <v>-164920</v>
      </c>
      <c r="AM963" s="117" t="str">
        <f>VLOOKUP(AJ963,'關係企業(人)'!A:C,3,FALSE)</f>
        <v>緯創資通股份有限公司</v>
      </c>
    </row>
    <row r="964" spans="1:39">
      <c r="A964" s="4" t="s">
        <v>47</v>
      </c>
      <c r="B964" s="4" t="s">
        <v>840</v>
      </c>
      <c r="C964" s="4" t="s">
        <v>2403</v>
      </c>
      <c r="D964" s="4" t="s">
        <v>2404</v>
      </c>
      <c r="E964" s="5">
        <v>45678</v>
      </c>
      <c r="F964" s="5">
        <v>45678</v>
      </c>
      <c r="H964" s="4" t="s">
        <v>678</v>
      </c>
      <c r="I964" s="4" t="s">
        <v>2405</v>
      </c>
      <c r="J964" s="4" t="s">
        <v>841</v>
      </c>
      <c r="K964" s="4" t="s">
        <v>2406</v>
      </c>
      <c r="L964" s="4" t="s">
        <v>2407</v>
      </c>
      <c r="M964" s="12">
        <v>-98808</v>
      </c>
      <c r="N964" s="4" t="s">
        <v>48</v>
      </c>
      <c r="O964" s="12">
        <v>-98808</v>
      </c>
      <c r="P964" s="4" t="s">
        <v>48</v>
      </c>
      <c r="Q964" s="4" t="s">
        <v>682</v>
      </c>
      <c r="R964" s="4" t="s">
        <v>53</v>
      </c>
      <c r="X964" s="4" t="s">
        <v>50</v>
      </c>
      <c r="Z964" s="4" t="s">
        <v>50</v>
      </c>
      <c r="AA964" s="4" t="s">
        <v>2419</v>
      </c>
      <c r="AD964" s="4" t="s">
        <v>676</v>
      </c>
      <c r="AG964" s="5"/>
      <c r="AH964" s="4" t="s">
        <v>2408</v>
      </c>
      <c r="AJ964" s="4" t="s">
        <v>38</v>
      </c>
      <c r="AK964" s="117">
        <f>IF(N964="NTD",1,VLOOKUP(X964,'8.匯率'!O:Q,2,FALSE))</f>
        <v>1</v>
      </c>
      <c r="AL964" s="204">
        <f t="shared" si="15"/>
        <v>-98808</v>
      </c>
      <c r="AM964" s="117" t="str">
        <f>VLOOKUP(AJ964,'關係企業(人)'!A:C,3,FALSE)</f>
        <v>緯創資通股份有限公司</v>
      </c>
    </row>
    <row r="965" spans="1:39">
      <c r="A965" s="4" t="s">
        <v>47</v>
      </c>
      <c r="B965" s="4" t="s">
        <v>840</v>
      </c>
      <c r="C965" s="4" t="s">
        <v>2403</v>
      </c>
      <c r="D965" s="4" t="s">
        <v>2404</v>
      </c>
      <c r="E965" s="5">
        <v>45678</v>
      </c>
      <c r="F965" s="5">
        <v>45678</v>
      </c>
      <c r="H965" s="4" t="s">
        <v>678</v>
      </c>
      <c r="I965" s="4" t="s">
        <v>2405</v>
      </c>
      <c r="J965" s="4" t="s">
        <v>841</v>
      </c>
      <c r="K965" s="4" t="s">
        <v>2406</v>
      </c>
      <c r="L965" s="4" t="s">
        <v>2407</v>
      </c>
      <c r="M965" s="12">
        <v>-125442</v>
      </c>
      <c r="N965" s="4" t="s">
        <v>48</v>
      </c>
      <c r="O965" s="12">
        <v>-125442</v>
      </c>
      <c r="P965" s="4" t="s">
        <v>48</v>
      </c>
      <c r="Q965" s="4" t="s">
        <v>682</v>
      </c>
      <c r="R965" s="4" t="s">
        <v>53</v>
      </c>
      <c r="X965" s="4" t="s">
        <v>50</v>
      </c>
      <c r="Z965" s="4" t="s">
        <v>50</v>
      </c>
      <c r="AA965" s="4" t="s">
        <v>2419</v>
      </c>
      <c r="AD965" s="4" t="s">
        <v>676</v>
      </c>
      <c r="AG965" s="5"/>
      <c r="AH965" s="4" t="s">
        <v>2408</v>
      </c>
      <c r="AJ965" s="4" t="s">
        <v>38</v>
      </c>
      <c r="AK965" s="117">
        <f>IF(N965="NTD",1,VLOOKUP(X965,'8.匯率'!O:Q,2,FALSE))</f>
        <v>1</v>
      </c>
      <c r="AL965" s="204">
        <f t="shared" si="15"/>
        <v>-125442</v>
      </c>
      <c r="AM965" s="117" t="str">
        <f>VLOOKUP(AJ965,'關係企業(人)'!A:C,3,FALSE)</f>
        <v>緯創資通股份有限公司</v>
      </c>
    </row>
    <row r="966" spans="1:39">
      <c r="A966" s="4" t="s">
        <v>47</v>
      </c>
      <c r="B966" s="4" t="s">
        <v>840</v>
      </c>
      <c r="C966" s="4" t="s">
        <v>2403</v>
      </c>
      <c r="D966" s="4" t="s">
        <v>2404</v>
      </c>
      <c r="E966" s="5">
        <v>45678</v>
      </c>
      <c r="F966" s="5">
        <v>45678</v>
      </c>
      <c r="H966" s="4" t="s">
        <v>678</v>
      </c>
      <c r="I966" s="4" t="s">
        <v>2405</v>
      </c>
      <c r="J966" s="4" t="s">
        <v>841</v>
      </c>
      <c r="K966" s="4" t="s">
        <v>2406</v>
      </c>
      <c r="L966" s="4" t="s">
        <v>2407</v>
      </c>
      <c r="M966" s="12">
        <v>-133860</v>
      </c>
      <c r="N966" s="4" t="s">
        <v>48</v>
      </c>
      <c r="O966" s="12">
        <v>-133860</v>
      </c>
      <c r="P966" s="4" t="s">
        <v>48</v>
      </c>
      <c r="Q966" s="4" t="s">
        <v>682</v>
      </c>
      <c r="R966" s="4" t="s">
        <v>53</v>
      </c>
      <c r="X966" s="4" t="s">
        <v>50</v>
      </c>
      <c r="Z966" s="4" t="s">
        <v>50</v>
      </c>
      <c r="AA966" s="4" t="s">
        <v>2419</v>
      </c>
      <c r="AD966" s="4" t="s">
        <v>676</v>
      </c>
      <c r="AG966" s="5"/>
      <c r="AH966" s="4" t="s">
        <v>2408</v>
      </c>
      <c r="AJ966" s="4" t="s">
        <v>38</v>
      </c>
      <c r="AK966" s="117">
        <f>IF(N966="NTD",1,VLOOKUP(X966,'8.匯率'!O:Q,2,FALSE))</f>
        <v>1</v>
      </c>
      <c r="AL966" s="204">
        <f t="shared" si="15"/>
        <v>-133860</v>
      </c>
      <c r="AM966" s="117" t="str">
        <f>VLOOKUP(AJ966,'關係企業(人)'!A:C,3,FALSE)</f>
        <v>緯創資通股份有限公司</v>
      </c>
    </row>
    <row r="967" spans="1:39">
      <c r="A967" s="4" t="s">
        <v>47</v>
      </c>
      <c r="B967" s="4" t="s">
        <v>840</v>
      </c>
      <c r="C967" s="4" t="s">
        <v>2403</v>
      </c>
      <c r="D967" s="4" t="s">
        <v>2404</v>
      </c>
      <c r="E967" s="5">
        <v>45678</v>
      </c>
      <c r="F967" s="5">
        <v>45678</v>
      </c>
      <c r="H967" s="4" t="s">
        <v>678</v>
      </c>
      <c r="I967" s="4" t="s">
        <v>2405</v>
      </c>
      <c r="J967" s="4" t="s">
        <v>841</v>
      </c>
      <c r="K967" s="4" t="s">
        <v>2406</v>
      </c>
      <c r="L967" s="4" t="s">
        <v>2407</v>
      </c>
      <c r="M967" s="12">
        <v>-110660</v>
      </c>
      <c r="N967" s="4" t="s">
        <v>48</v>
      </c>
      <c r="O967" s="12">
        <v>-110660</v>
      </c>
      <c r="P967" s="4" t="s">
        <v>48</v>
      </c>
      <c r="Q967" s="4" t="s">
        <v>682</v>
      </c>
      <c r="R967" s="4" t="s">
        <v>53</v>
      </c>
      <c r="X967" s="4" t="s">
        <v>50</v>
      </c>
      <c r="Z967" s="4" t="s">
        <v>50</v>
      </c>
      <c r="AA967" s="4" t="s">
        <v>2419</v>
      </c>
      <c r="AD967" s="4" t="s">
        <v>676</v>
      </c>
      <c r="AG967" s="5"/>
      <c r="AH967" s="4" t="s">
        <v>2408</v>
      </c>
      <c r="AJ967" s="4" t="s">
        <v>38</v>
      </c>
      <c r="AK967" s="117">
        <f>IF(N967="NTD",1,VLOOKUP(X967,'8.匯率'!O:Q,2,FALSE))</f>
        <v>1</v>
      </c>
      <c r="AL967" s="204">
        <f t="shared" si="15"/>
        <v>-110660</v>
      </c>
      <c r="AM967" s="117" t="str">
        <f>VLOOKUP(AJ967,'關係企業(人)'!A:C,3,FALSE)</f>
        <v>緯創資通股份有限公司</v>
      </c>
    </row>
    <row r="968" spans="1:39">
      <c r="A968" s="4" t="s">
        <v>47</v>
      </c>
      <c r="B968" s="4" t="s">
        <v>840</v>
      </c>
      <c r="C968" s="4" t="s">
        <v>2403</v>
      </c>
      <c r="D968" s="4" t="s">
        <v>2404</v>
      </c>
      <c r="E968" s="5">
        <v>45678</v>
      </c>
      <c r="F968" s="5">
        <v>45678</v>
      </c>
      <c r="H968" s="4" t="s">
        <v>678</v>
      </c>
      <c r="I968" s="4" t="s">
        <v>2405</v>
      </c>
      <c r="J968" s="4" t="s">
        <v>841</v>
      </c>
      <c r="K968" s="4" t="s">
        <v>2406</v>
      </c>
      <c r="L968" s="4" t="s">
        <v>2407</v>
      </c>
      <c r="M968" s="12">
        <v>-112884</v>
      </c>
      <c r="N968" s="4" t="s">
        <v>48</v>
      </c>
      <c r="O968" s="12">
        <v>-112884</v>
      </c>
      <c r="P968" s="4" t="s">
        <v>48</v>
      </c>
      <c r="Q968" s="4" t="s">
        <v>682</v>
      </c>
      <c r="R968" s="4" t="s">
        <v>53</v>
      </c>
      <c r="X968" s="4" t="s">
        <v>50</v>
      </c>
      <c r="Z968" s="4" t="s">
        <v>50</v>
      </c>
      <c r="AA968" s="4" t="s">
        <v>2419</v>
      </c>
      <c r="AD968" s="4" t="s">
        <v>676</v>
      </c>
      <c r="AG968" s="5"/>
      <c r="AH968" s="4" t="s">
        <v>2408</v>
      </c>
      <c r="AJ968" s="4" t="s">
        <v>38</v>
      </c>
      <c r="AK968" s="117">
        <f>IF(N968="NTD",1,VLOOKUP(X968,'8.匯率'!O:Q,2,FALSE))</f>
        <v>1</v>
      </c>
      <c r="AL968" s="204">
        <f t="shared" si="15"/>
        <v>-112884</v>
      </c>
      <c r="AM968" s="117" t="str">
        <f>VLOOKUP(AJ968,'關係企業(人)'!A:C,3,FALSE)</f>
        <v>緯創資通股份有限公司</v>
      </c>
    </row>
    <row r="969" spans="1:39">
      <c r="A969" s="4" t="s">
        <v>47</v>
      </c>
      <c r="B969" s="4" t="s">
        <v>840</v>
      </c>
      <c r="C969" s="4" t="s">
        <v>2403</v>
      </c>
      <c r="D969" s="4" t="s">
        <v>2404</v>
      </c>
      <c r="E969" s="5">
        <v>45678</v>
      </c>
      <c r="F969" s="5">
        <v>45678</v>
      </c>
      <c r="H969" s="4" t="s">
        <v>678</v>
      </c>
      <c r="I969" s="4" t="s">
        <v>2405</v>
      </c>
      <c r="J969" s="4" t="s">
        <v>841</v>
      </c>
      <c r="K969" s="4" t="s">
        <v>2406</v>
      </c>
      <c r="L969" s="4" t="s">
        <v>2407</v>
      </c>
      <c r="M969" s="12">
        <v>-130134</v>
      </c>
      <c r="N969" s="4" t="s">
        <v>48</v>
      </c>
      <c r="O969" s="12">
        <v>-130134</v>
      </c>
      <c r="P969" s="4" t="s">
        <v>48</v>
      </c>
      <c r="Q969" s="4" t="s">
        <v>682</v>
      </c>
      <c r="R969" s="4" t="s">
        <v>53</v>
      </c>
      <c r="X969" s="4" t="s">
        <v>50</v>
      </c>
      <c r="Z969" s="4" t="s">
        <v>50</v>
      </c>
      <c r="AA969" s="4" t="s">
        <v>2419</v>
      </c>
      <c r="AD969" s="4" t="s">
        <v>676</v>
      </c>
      <c r="AG969" s="5"/>
      <c r="AH969" s="4" t="s">
        <v>2408</v>
      </c>
      <c r="AJ969" s="4" t="s">
        <v>38</v>
      </c>
      <c r="AK969" s="117">
        <f>IF(N969="NTD",1,VLOOKUP(X969,'8.匯率'!O:Q,2,FALSE))</f>
        <v>1</v>
      </c>
      <c r="AL969" s="204">
        <f t="shared" si="15"/>
        <v>-130134</v>
      </c>
      <c r="AM969" s="117" t="str">
        <f>VLOOKUP(AJ969,'關係企業(人)'!A:C,3,FALSE)</f>
        <v>緯創資通股份有限公司</v>
      </c>
    </row>
    <row r="970" spans="1:39">
      <c r="A970" s="4" t="s">
        <v>47</v>
      </c>
      <c r="B970" s="4" t="s">
        <v>840</v>
      </c>
      <c r="C970" s="4" t="s">
        <v>2403</v>
      </c>
      <c r="D970" s="4" t="s">
        <v>2404</v>
      </c>
      <c r="E970" s="5">
        <v>45678</v>
      </c>
      <c r="F970" s="5">
        <v>45678</v>
      </c>
      <c r="H970" s="4" t="s">
        <v>678</v>
      </c>
      <c r="I970" s="4" t="s">
        <v>2405</v>
      </c>
      <c r="J970" s="4" t="s">
        <v>841</v>
      </c>
      <c r="K970" s="4" t="s">
        <v>2406</v>
      </c>
      <c r="L970" s="4" t="s">
        <v>2407</v>
      </c>
      <c r="M970" s="12">
        <v>-105050</v>
      </c>
      <c r="N970" s="4" t="s">
        <v>48</v>
      </c>
      <c r="O970" s="12">
        <v>-105050</v>
      </c>
      <c r="P970" s="4" t="s">
        <v>48</v>
      </c>
      <c r="Q970" s="4" t="s">
        <v>682</v>
      </c>
      <c r="R970" s="4" t="s">
        <v>53</v>
      </c>
      <c r="X970" s="4" t="s">
        <v>50</v>
      </c>
      <c r="Z970" s="4" t="s">
        <v>50</v>
      </c>
      <c r="AA970" s="4" t="s">
        <v>2419</v>
      </c>
      <c r="AD970" s="4" t="s">
        <v>676</v>
      </c>
      <c r="AG970" s="5"/>
      <c r="AH970" s="4" t="s">
        <v>2408</v>
      </c>
      <c r="AJ970" s="4" t="s">
        <v>38</v>
      </c>
      <c r="AK970" s="117">
        <f>IF(N970="NTD",1,VLOOKUP(X970,'8.匯率'!O:Q,2,FALSE))</f>
        <v>1</v>
      </c>
      <c r="AL970" s="204">
        <f t="shared" si="15"/>
        <v>-105050</v>
      </c>
      <c r="AM970" s="117" t="str">
        <f>VLOOKUP(AJ970,'關係企業(人)'!A:C,3,FALSE)</f>
        <v>緯創資通股份有限公司</v>
      </c>
    </row>
    <row r="971" spans="1:39">
      <c r="A971" s="4" t="s">
        <v>47</v>
      </c>
      <c r="B971" s="4" t="s">
        <v>840</v>
      </c>
      <c r="C971" s="4" t="s">
        <v>2403</v>
      </c>
      <c r="D971" s="4" t="s">
        <v>2404</v>
      </c>
      <c r="E971" s="5">
        <v>45678</v>
      </c>
      <c r="F971" s="5">
        <v>45678</v>
      </c>
      <c r="H971" s="4" t="s">
        <v>678</v>
      </c>
      <c r="I971" s="4" t="s">
        <v>2405</v>
      </c>
      <c r="J971" s="4" t="s">
        <v>841</v>
      </c>
      <c r="K971" s="4" t="s">
        <v>2406</v>
      </c>
      <c r="L971" s="4" t="s">
        <v>2407</v>
      </c>
      <c r="M971" s="12">
        <v>-126960</v>
      </c>
      <c r="N971" s="4" t="s">
        <v>48</v>
      </c>
      <c r="O971" s="12">
        <v>-126960</v>
      </c>
      <c r="P971" s="4" t="s">
        <v>48</v>
      </c>
      <c r="Q971" s="4" t="s">
        <v>682</v>
      </c>
      <c r="R971" s="4" t="s">
        <v>53</v>
      </c>
      <c r="X971" s="4" t="s">
        <v>50</v>
      </c>
      <c r="Z971" s="4" t="s">
        <v>50</v>
      </c>
      <c r="AA971" s="4" t="s">
        <v>2419</v>
      </c>
      <c r="AD971" s="4" t="s">
        <v>676</v>
      </c>
      <c r="AG971" s="5"/>
      <c r="AH971" s="4" t="s">
        <v>2408</v>
      </c>
      <c r="AJ971" s="4" t="s">
        <v>38</v>
      </c>
      <c r="AK971" s="117">
        <f>IF(N971="NTD",1,VLOOKUP(X971,'8.匯率'!O:Q,2,FALSE))</f>
        <v>1</v>
      </c>
      <c r="AL971" s="204">
        <f t="shared" si="15"/>
        <v>-126960</v>
      </c>
      <c r="AM971" s="117" t="str">
        <f>VLOOKUP(AJ971,'關係企業(人)'!A:C,3,FALSE)</f>
        <v>緯創資通股份有限公司</v>
      </c>
    </row>
    <row r="972" spans="1:39">
      <c r="A972" s="4" t="s">
        <v>47</v>
      </c>
      <c r="B972" s="4" t="s">
        <v>840</v>
      </c>
      <c r="C972" s="4" t="s">
        <v>2403</v>
      </c>
      <c r="D972" s="4" t="s">
        <v>2404</v>
      </c>
      <c r="E972" s="5">
        <v>45678</v>
      </c>
      <c r="F972" s="5">
        <v>45678</v>
      </c>
      <c r="H972" s="4" t="s">
        <v>678</v>
      </c>
      <c r="I972" s="4" t="s">
        <v>2405</v>
      </c>
      <c r="J972" s="4" t="s">
        <v>841</v>
      </c>
      <c r="K972" s="4" t="s">
        <v>2406</v>
      </c>
      <c r="L972" s="4" t="s">
        <v>2407</v>
      </c>
      <c r="M972" s="12">
        <v>-137330</v>
      </c>
      <c r="N972" s="4" t="s">
        <v>48</v>
      </c>
      <c r="O972" s="12">
        <v>-137330</v>
      </c>
      <c r="P972" s="4" t="s">
        <v>48</v>
      </c>
      <c r="Q972" s="4" t="s">
        <v>682</v>
      </c>
      <c r="R972" s="4" t="s">
        <v>53</v>
      </c>
      <c r="X972" s="4" t="s">
        <v>50</v>
      </c>
      <c r="Z972" s="4" t="s">
        <v>50</v>
      </c>
      <c r="AA972" s="4" t="s">
        <v>2419</v>
      </c>
      <c r="AD972" s="4" t="s">
        <v>676</v>
      </c>
      <c r="AG972" s="5"/>
      <c r="AH972" s="4" t="s">
        <v>2408</v>
      </c>
      <c r="AJ972" s="4" t="s">
        <v>38</v>
      </c>
      <c r="AK972" s="117">
        <f>IF(N972="NTD",1,VLOOKUP(X972,'8.匯率'!O:Q,2,FALSE))</f>
        <v>1</v>
      </c>
      <c r="AL972" s="204">
        <f t="shared" si="15"/>
        <v>-137330</v>
      </c>
      <c r="AM972" s="117" t="str">
        <f>VLOOKUP(AJ972,'關係企業(人)'!A:C,3,FALSE)</f>
        <v>緯創資通股份有限公司</v>
      </c>
    </row>
    <row r="973" spans="1:39">
      <c r="A973" s="4" t="s">
        <v>47</v>
      </c>
      <c r="B973" s="4" t="s">
        <v>840</v>
      </c>
      <c r="C973" s="4" t="s">
        <v>2403</v>
      </c>
      <c r="D973" s="4" t="s">
        <v>2404</v>
      </c>
      <c r="E973" s="5">
        <v>45678</v>
      </c>
      <c r="F973" s="5">
        <v>45678</v>
      </c>
      <c r="H973" s="4" t="s">
        <v>678</v>
      </c>
      <c r="I973" s="4" t="s">
        <v>2405</v>
      </c>
      <c r="J973" s="4" t="s">
        <v>841</v>
      </c>
      <c r="K973" s="4" t="s">
        <v>2406</v>
      </c>
      <c r="L973" s="4" t="s">
        <v>2407</v>
      </c>
      <c r="M973" s="12">
        <v>-134826</v>
      </c>
      <c r="N973" s="4" t="s">
        <v>48</v>
      </c>
      <c r="O973" s="12">
        <v>-134826</v>
      </c>
      <c r="P973" s="4" t="s">
        <v>48</v>
      </c>
      <c r="Q973" s="4" t="s">
        <v>682</v>
      </c>
      <c r="R973" s="4" t="s">
        <v>53</v>
      </c>
      <c r="X973" s="4" t="s">
        <v>50</v>
      </c>
      <c r="Z973" s="4" t="s">
        <v>50</v>
      </c>
      <c r="AA973" s="4" t="s">
        <v>2419</v>
      </c>
      <c r="AD973" s="4" t="s">
        <v>676</v>
      </c>
      <c r="AG973" s="5"/>
      <c r="AH973" s="4" t="s">
        <v>2408</v>
      </c>
      <c r="AJ973" s="4" t="s">
        <v>38</v>
      </c>
      <c r="AK973" s="117">
        <f>IF(N973="NTD",1,VLOOKUP(X973,'8.匯率'!O:Q,2,FALSE))</f>
        <v>1</v>
      </c>
      <c r="AL973" s="204">
        <f t="shared" si="15"/>
        <v>-134826</v>
      </c>
      <c r="AM973" s="117" t="str">
        <f>VLOOKUP(AJ973,'關係企業(人)'!A:C,3,FALSE)</f>
        <v>緯創資通股份有限公司</v>
      </c>
    </row>
    <row r="974" spans="1:39">
      <c r="A974" s="4" t="s">
        <v>47</v>
      </c>
      <c r="B974" s="4" t="s">
        <v>840</v>
      </c>
      <c r="C974" s="4" t="s">
        <v>2403</v>
      </c>
      <c r="D974" s="4" t="s">
        <v>2404</v>
      </c>
      <c r="E974" s="5">
        <v>45678</v>
      </c>
      <c r="F974" s="5">
        <v>45678</v>
      </c>
      <c r="H974" s="4" t="s">
        <v>678</v>
      </c>
      <c r="I974" s="4" t="s">
        <v>2405</v>
      </c>
      <c r="J974" s="4" t="s">
        <v>841</v>
      </c>
      <c r="K974" s="4" t="s">
        <v>2406</v>
      </c>
      <c r="L974" s="4" t="s">
        <v>2407</v>
      </c>
      <c r="M974" s="12">
        <v>-108130</v>
      </c>
      <c r="N974" s="4" t="s">
        <v>48</v>
      </c>
      <c r="O974" s="12">
        <v>-108130</v>
      </c>
      <c r="P974" s="4" t="s">
        <v>48</v>
      </c>
      <c r="Q974" s="4" t="s">
        <v>682</v>
      </c>
      <c r="R974" s="4" t="s">
        <v>53</v>
      </c>
      <c r="X974" s="4" t="s">
        <v>50</v>
      </c>
      <c r="Z974" s="4" t="s">
        <v>50</v>
      </c>
      <c r="AA974" s="4" t="s">
        <v>2419</v>
      </c>
      <c r="AD974" s="4" t="s">
        <v>676</v>
      </c>
      <c r="AG974" s="5"/>
      <c r="AH974" s="4" t="s">
        <v>2408</v>
      </c>
      <c r="AJ974" s="4" t="s">
        <v>38</v>
      </c>
      <c r="AK974" s="117">
        <f>IF(N974="NTD",1,VLOOKUP(X974,'8.匯率'!O:Q,2,FALSE))</f>
        <v>1</v>
      </c>
      <c r="AL974" s="204">
        <f t="shared" si="15"/>
        <v>-108130</v>
      </c>
      <c r="AM974" s="117" t="str">
        <f>VLOOKUP(AJ974,'關係企業(人)'!A:C,3,FALSE)</f>
        <v>緯創資通股份有限公司</v>
      </c>
    </row>
    <row r="975" spans="1:39">
      <c r="A975" s="4" t="s">
        <v>47</v>
      </c>
      <c r="B975" s="4" t="s">
        <v>840</v>
      </c>
      <c r="C975" s="4" t="s">
        <v>2403</v>
      </c>
      <c r="D975" s="4" t="s">
        <v>2404</v>
      </c>
      <c r="E975" s="5">
        <v>45678</v>
      </c>
      <c r="F975" s="5">
        <v>45678</v>
      </c>
      <c r="H975" s="4" t="s">
        <v>678</v>
      </c>
      <c r="I975" s="4" t="s">
        <v>2405</v>
      </c>
      <c r="J975" s="4" t="s">
        <v>841</v>
      </c>
      <c r="K975" s="4" t="s">
        <v>2406</v>
      </c>
      <c r="L975" s="4" t="s">
        <v>2407</v>
      </c>
      <c r="M975" s="12">
        <v>-139190</v>
      </c>
      <c r="N975" s="4" t="s">
        <v>48</v>
      </c>
      <c r="O975" s="12">
        <v>-139190</v>
      </c>
      <c r="P975" s="4" t="s">
        <v>48</v>
      </c>
      <c r="Q975" s="4" t="s">
        <v>682</v>
      </c>
      <c r="R975" s="4" t="s">
        <v>53</v>
      </c>
      <c r="X975" s="4" t="s">
        <v>50</v>
      </c>
      <c r="Z975" s="4" t="s">
        <v>50</v>
      </c>
      <c r="AA975" s="4" t="s">
        <v>2419</v>
      </c>
      <c r="AD975" s="4" t="s">
        <v>676</v>
      </c>
      <c r="AG975" s="5"/>
      <c r="AH975" s="4" t="s">
        <v>2408</v>
      </c>
      <c r="AJ975" s="4" t="s">
        <v>38</v>
      </c>
      <c r="AK975" s="117">
        <f>IF(N975="NTD",1,VLOOKUP(X975,'8.匯率'!O:Q,2,FALSE))</f>
        <v>1</v>
      </c>
      <c r="AL975" s="204">
        <f t="shared" si="15"/>
        <v>-139190</v>
      </c>
      <c r="AM975" s="117" t="str">
        <f>VLOOKUP(AJ975,'關係企業(人)'!A:C,3,FALSE)</f>
        <v>緯創資通股份有限公司</v>
      </c>
    </row>
    <row r="976" spans="1:39">
      <c r="A976" s="4" t="s">
        <v>47</v>
      </c>
      <c r="B976" s="4" t="s">
        <v>840</v>
      </c>
      <c r="C976" s="4" t="s">
        <v>2403</v>
      </c>
      <c r="D976" s="4" t="s">
        <v>2404</v>
      </c>
      <c r="E976" s="5">
        <v>45678</v>
      </c>
      <c r="F976" s="5">
        <v>45678</v>
      </c>
      <c r="H976" s="4" t="s">
        <v>678</v>
      </c>
      <c r="I976" s="4" t="s">
        <v>2405</v>
      </c>
      <c r="J976" s="4" t="s">
        <v>841</v>
      </c>
      <c r="K976" s="4" t="s">
        <v>2406</v>
      </c>
      <c r="L976" s="4" t="s">
        <v>2407</v>
      </c>
      <c r="M976" s="12">
        <v>-110000</v>
      </c>
      <c r="N976" s="4" t="s">
        <v>48</v>
      </c>
      <c r="O976" s="12">
        <v>-110000</v>
      </c>
      <c r="P976" s="4" t="s">
        <v>48</v>
      </c>
      <c r="Q976" s="4" t="s">
        <v>682</v>
      </c>
      <c r="R976" s="4" t="s">
        <v>53</v>
      </c>
      <c r="X976" s="4" t="s">
        <v>50</v>
      </c>
      <c r="Z976" s="4" t="s">
        <v>50</v>
      </c>
      <c r="AA976" s="4" t="s">
        <v>2419</v>
      </c>
      <c r="AD976" s="4" t="s">
        <v>676</v>
      </c>
      <c r="AG976" s="5"/>
      <c r="AH976" s="4" t="s">
        <v>2408</v>
      </c>
      <c r="AJ976" s="4" t="s">
        <v>38</v>
      </c>
      <c r="AK976" s="117">
        <f>IF(N976="NTD",1,VLOOKUP(X976,'8.匯率'!O:Q,2,FALSE))</f>
        <v>1</v>
      </c>
      <c r="AL976" s="204">
        <f t="shared" si="15"/>
        <v>-110000</v>
      </c>
      <c r="AM976" s="117" t="str">
        <f>VLOOKUP(AJ976,'關係企業(人)'!A:C,3,FALSE)</f>
        <v>緯創資通股份有限公司</v>
      </c>
    </row>
    <row r="977" spans="1:39">
      <c r="A977" s="4" t="s">
        <v>47</v>
      </c>
      <c r="B977" s="4" t="s">
        <v>840</v>
      </c>
      <c r="C977" s="4" t="s">
        <v>2403</v>
      </c>
      <c r="D977" s="4" t="s">
        <v>2404</v>
      </c>
      <c r="E977" s="5">
        <v>45678</v>
      </c>
      <c r="F977" s="5">
        <v>45678</v>
      </c>
      <c r="H977" s="4" t="s">
        <v>678</v>
      </c>
      <c r="I977" s="4" t="s">
        <v>2405</v>
      </c>
      <c r="J977" s="4" t="s">
        <v>841</v>
      </c>
      <c r="K977" s="4" t="s">
        <v>2406</v>
      </c>
      <c r="L977" s="4" t="s">
        <v>2407</v>
      </c>
      <c r="M977" s="12">
        <v>-99990</v>
      </c>
      <c r="N977" s="4" t="s">
        <v>48</v>
      </c>
      <c r="O977" s="12">
        <v>-99990</v>
      </c>
      <c r="P977" s="4" t="s">
        <v>48</v>
      </c>
      <c r="Q977" s="4" t="s">
        <v>682</v>
      </c>
      <c r="R977" s="4" t="s">
        <v>53</v>
      </c>
      <c r="X977" s="4" t="s">
        <v>50</v>
      </c>
      <c r="Z977" s="4" t="s">
        <v>50</v>
      </c>
      <c r="AA977" s="4" t="s">
        <v>2419</v>
      </c>
      <c r="AD977" s="4" t="s">
        <v>676</v>
      </c>
      <c r="AG977" s="5"/>
      <c r="AH977" s="4" t="s">
        <v>2408</v>
      </c>
      <c r="AJ977" s="4" t="s">
        <v>38</v>
      </c>
      <c r="AK977" s="117">
        <f>IF(N977="NTD",1,VLOOKUP(X977,'8.匯率'!O:Q,2,FALSE))</f>
        <v>1</v>
      </c>
      <c r="AL977" s="204">
        <f t="shared" si="15"/>
        <v>-99990</v>
      </c>
      <c r="AM977" s="117" t="str">
        <f>VLOOKUP(AJ977,'關係企業(人)'!A:C,3,FALSE)</f>
        <v>緯創資通股份有限公司</v>
      </c>
    </row>
    <row r="978" spans="1:39">
      <c r="A978" s="4" t="s">
        <v>47</v>
      </c>
      <c r="B978" s="4" t="s">
        <v>840</v>
      </c>
      <c r="C978" s="4" t="s">
        <v>2403</v>
      </c>
      <c r="D978" s="4" t="s">
        <v>2404</v>
      </c>
      <c r="E978" s="5">
        <v>45678</v>
      </c>
      <c r="F978" s="5">
        <v>45678</v>
      </c>
      <c r="H978" s="4" t="s">
        <v>678</v>
      </c>
      <c r="I978" s="4" t="s">
        <v>2405</v>
      </c>
      <c r="J978" s="4" t="s">
        <v>841</v>
      </c>
      <c r="K978" s="4" t="s">
        <v>2406</v>
      </c>
      <c r="L978" s="4" t="s">
        <v>2407</v>
      </c>
      <c r="M978" s="12">
        <v>-134136</v>
      </c>
      <c r="N978" s="4" t="s">
        <v>48</v>
      </c>
      <c r="O978" s="12">
        <v>-134136</v>
      </c>
      <c r="P978" s="4" t="s">
        <v>48</v>
      </c>
      <c r="Q978" s="4" t="s">
        <v>682</v>
      </c>
      <c r="R978" s="4" t="s">
        <v>53</v>
      </c>
      <c r="X978" s="4" t="s">
        <v>50</v>
      </c>
      <c r="Z978" s="4" t="s">
        <v>50</v>
      </c>
      <c r="AA978" s="4" t="s">
        <v>2419</v>
      </c>
      <c r="AD978" s="4" t="s">
        <v>676</v>
      </c>
      <c r="AG978" s="5"/>
      <c r="AH978" s="4" t="s">
        <v>2408</v>
      </c>
      <c r="AJ978" s="4" t="s">
        <v>38</v>
      </c>
      <c r="AK978" s="117">
        <f>IF(N978="NTD",1,VLOOKUP(X978,'8.匯率'!O:Q,2,FALSE))</f>
        <v>1</v>
      </c>
      <c r="AL978" s="204">
        <f t="shared" si="15"/>
        <v>-134136</v>
      </c>
      <c r="AM978" s="117" t="str">
        <f>VLOOKUP(AJ978,'關係企業(人)'!A:C,3,FALSE)</f>
        <v>緯創資通股份有限公司</v>
      </c>
    </row>
    <row r="979" spans="1:39">
      <c r="A979" s="4" t="s">
        <v>47</v>
      </c>
      <c r="B979" s="4" t="s">
        <v>840</v>
      </c>
      <c r="C979" s="4" t="s">
        <v>2403</v>
      </c>
      <c r="D979" s="4" t="s">
        <v>2404</v>
      </c>
      <c r="E979" s="5">
        <v>45678</v>
      </c>
      <c r="F979" s="5">
        <v>45678</v>
      </c>
      <c r="H979" s="4" t="s">
        <v>678</v>
      </c>
      <c r="I979" s="4" t="s">
        <v>2405</v>
      </c>
      <c r="J979" s="4" t="s">
        <v>841</v>
      </c>
      <c r="K979" s="4" t="s">
        <v>2406</v>
      </c>
      <c r="L979" s="4" t="s">
        <v>2407</v>
      </c>
      <c r="M979" s="12">
        <v>-123096</v>
      </c>
      <c r="N979" s="4" t="s">
        <v>48</v>
      </c>
      <c r="O979" s="12">
        <v>-123096</v>
      </c>
      <c r="P979" s="4" t="s">
        <v>48</v>
      </c>
      <c r="Q979" s="4" t="s">
        <v>682</v>
      </c>
      <c r="R979" s="4" t="s">
        <v>53</v>
      </c>
      <c r="X979" s="4" t="s">
        <v>50</v>
      </c>
      <c r="Z979" s="4" t="s">
        <v>50</v>
      </c>
      <c r="AA979" s="4" t="s">
        <v>2419</v>
      </c>
      <c r="AD979" s="4" t="s">
        <v>676</v>
      </c>
      <c r="AG979" s="5"/>
      <c r="AH979" s="4" t="s">
        <v>2408</v>
      </c>
      <c r="AJ979" s="4" t="s">
        <v>38</v>
      </c>
      <c r="AK979" s="117">
        <f>IF(N979="NTD",1,VLOOKUP(X979,'8.匯率'!O:Q,2,FALSE))</f>
        <v>1</v>
      </c>
      <c r="AL979" s="204">
        <f t="shared" si="15"/>
        <v>-123096</v>
      </c>
      <c r="AM979" s="117" t="str">
        <f>VLOOKUP(AJ979,'關係企業(人)'!A:C,3,FALSE)</f>
        <v>緯創資通股份有限公司</v>
      </c>
    </row>
    <row r="980" spans="1:39">
      <c r="A980" s="4" t="s">
        <v>47</v>
      </c>
      <c r="B980" s="4" t="s">
        <v>840</v>
      </c>
      <c r="C980" s="4" t="s">
        <v>2403</v>
      </c>
      <c r="D980" s="4" t="s">
        <v>2404</v>
      </c>
      <c r="E980" s="5">
        <v>45678</v>
      </c>
      <c r="F980" s="5">
        <v>45678</v>
      </c>
      <c r="H980" s="4" t="s">
        <v>678</v>
      </c>
      <c r="I980" s="4" t="s">
        <v>2405</v>
      </c>
      <c r="J980" s="4" t="s">
        <v>841</v>
      </c>
      <c r="K980" s="4" t="s">
        <v>2406</v>
      </c>
      <c r="L980" s="4" t="s">
        <v>2407</v>
      </c>
      <c r="M980" s="12">
        <v>-130134</v>
      </c>
      <c r="N980" s="4" t="s">
        <v>48</v>
      </c>
      <c r="O980" s="12">
        <v>-130134</v>
      </c>
      <c r="P980" s="4" t="s">
        <v>48</v>
      </c>
      <c r="Q980" s="4" t="s">
        <v>682</v>
      </c>
      <c r="R980" s="4" t="s">
        <v>53</v>
      </c>
      <c r="X980" s="4" t="s">
        <v>50</v>
      </c>
      <c r="Z980" s="4" t="s">
        <v>50</v>
      </c>
      <c r="AA980" s="4" t="s">
        <v>2419</v>
      </c>
      <c r="AD980" s="4" t="s">
        <v>676</v>
      </c>
      <c r="AG980" s="5"/>
      <c r="AH980" s="4" t="s">
        <v>2408</v>
      </c>
      <c r="AJ980" s="4" t="s">
        <v>38</v>
      </c>
      <c r="AK980" s="117">
        <f>IF(N980="NTD",1,VLOOKUP(X980,'8.匯率'!O:Q,2,FALSE))</f>
        <v>1</v>
      </c>
      <c r="AL980" s="204">
        <f t="shared" si="15"/>
        <v>-130134</v>
      </c>
      <c r="AM980" s="117" t="str">
        <f>VLOOKUP(AJ980,'關係企業(人)'!A:C,3,FALSE)</f>
        <v>緯創資通股份有限公司</v>
      </c>
    </row>
    <row r="981" spans="1:39">
      <c r="A981" s="4" t="s">
        <v>47</v>
      </c>
      <c r="B981" s="4" t="s">
        <v>840</v>
      </c>
      <c r="C981" s="4" t="s">
        <v>2403</v>
      </c>
      <c r="D981" s="4" t="s">
        <v>2404</v>
      </c>
      <c r="E981" s="5">
        <v>45678</v>
      </c>
      <c r="F981" s="5">
        <v>45678</v>
      </c>
      <c r="H981" s="4" t="s">
        <v>678</v>
      </c>
      <c r="I981" s="4" t="s">
        <v>2405</v>
      </c>
      <c r="J981" s="4" t="s">
        <v>841</v>
      </c>
      <c r="K981" s="4" t="s">
        <v>2406</v>
      </c>
      <c r="L981" s="4" t="s">
        <v>2407</v>
      </c>
      <c r="M981" s="12">
        <v>-137500</v>
      </c>
      <c r="N981" s="4" t="s">
        <v>48</v>
      </c>
      <c r="O981" s="12">
        <v>-137500</v>
      </c>
      <c r="P981" s="4" t="s">
        <v>48</v>
      </c>
      <c r="Q981" s="4" t="s">
        <v>682</v>
      </c>
      <c r="R981" s="4" t="s">
        <v>53</v>
      </c>
      <c r="X981" s="4" t="s">
        <v>50</v>
      </c>
      <c r="Z981" s="4" t="s">
        <v>50</v>
      </c>
      <c r="AA981" s="4" t="s">
        <v>2419</v>
      </c>
      <c r="AD981" s="4" t="s">
        <v>676</v>
      </c>
      <c r="AG981" s="5"/>
      <c r="AH981" s="4" t="s">
        <v>2408</v>
      </c>
      <c r="AJ981" s="4" t="s">
        <v>38</v>
      </c>
      <c r="AK981" s="117">
        <f>IF(N981="NTD",1,VLOOKUP(X981,'8.匯率'!O:Q,2,FALSE))</f>
        <v>1</v>
      </c>
      <c r="AL981" s="204">
        <f t="shared" si="15"/>
        <v>-137500</v>
      </c>
      <c r="AM981" s="117" t="str">
        <f>VLOOKUP(AJ981,'關係企業(人)'!A:C,3,FALSE)</f>
        <v>緯創資通股份有限公司</v>
      </c>
    </row>
    <row r="982" spans="1:39">
      <c r="A982" s="4" t="s">
        <v>47</v>
      </c>
      <c r="B982" s="4" t="s">
        <v>840</v>
      </c>
      <c r="C982" s="4" t="s">
        <v>2403</v>
      </c>
      <c r="D982" s="4" t="s">
        <v>2404</v>
      </c>
      <c r="E982" s="5">
        <v>45678</v>
      </c>
      <c r="F982" s="5">
        <v>45678</v>
      </c>
      <c r="H982" s="4" t="s">
        <v>678</v>
      </c>
      <c r="I982" s="4" t="s">
        <v>2405</v>
      </c>
      <c r="J982" s="4" t="s">
        <v>841</v>
      </c>
      <c r="K982" s="4" t="s">
        <v>2406</v>
      </c>
      <c r="L982" s="4" t="s">
        <v>2407</v>
      </c>
      <c r="M982" s="12">
        <v>-149420</v>
      </c>
      <c r="N982" s="4" t="s">
        <v>48</v>
      </c>
      <c r="O982" s="12">
        <v>-149420</v>
      </c>
      <c r="P982" s="4" t="s">
        <v>48</v>
      </c>
      <c r="Q982" s="4" t="s">
        <v>682</v>
      </c>
      <c r="R982" s="4" t="s">
        <v>53</v>
      </c>
      <c r="X982" s="4" t="s">
        <v>50</v>
      </c>
      <c r="Z982" s="4" t="s">
        <v>50</v>
      </c>
      <c r="AA982" s="4" t="s">
        <v>2419</v>
      </c>
      <c r="AD982" s="4" t="s">
        <v>676</v>
      </c>
      <c r="AG982" s="5"/>
      <c r="AH982" s="4" t="s">
        <v>2408</v>
      </c>
      <c r="AJ982" s="4" t="s">
        <v>38</v>
      </c>
      <c r="AK982" s="117">
        <f>IF(N982="NTD",1,VLOOKUP(X982,'8.匯率'!O:Q,2,FALSE))</f>
        <v>1</v>
      </c>
      <c r="AL982" s="204">
        <f t="shared" si="15"/>
        <v>-149420</v>
      </c>
      <c r="AM982" s="117" t="str">
        <f>VLOOKUP(AJ982,'關係企業(人)'!A:C,3,FALSE)</f>
        <v>緯創資通股份有限公司</v>
      </c>
    </row>
    <row r="983" spans="1:39">
      <c r="A983" s="4" t="s">
        <v>47</v>
      </c>
      <c r="B983" s="4" t="s">
        <v>840</v>
      </c>
      <c r="C983" s="4" t="s">
        <v>2403</v>
      </c>
      <c r="D983" s="4" t="s">
        <v>2404</v>
      </c>
      <c r="E983" s="5">
        <v>45678</v>
      </c>
      <c r="F983" s="5">
        <v>45678</v>
      </c>
      <c r="H983" s="4" t="s">
        <v>678</v>
      </c>
      <c r="I983" s="4" t="s">
        <v>2405</v>
      </c>
      <c r="J983" s="4" t="s">
        <v>841</v>
      </c>
      <c r="K983" s="4" t="s">
        <v>2406</v>
      </c>
      <c r="L983" s="4" t="s">
        <v>2407</v>
      </c>
      <c r="M983" s="12">
        <v>-106400</v>
      </c>
      <c r="N983" s="4" t="s">
        <v>48</v>
      </c>
      <c r="O983" s="12">
        <v>-106400</v>
      </c>
      <c r="P983" s="4" t="s">
        <v>48</v>
      </c>
      <c r="Q983" s="4" t="s">
        <v>682</v>
      </c>
      <c r="R983" s="4" t="s">
        <v>53</v>
      </c>
      <c r="X983" s="4" t="s">
        <v>50</v>
      </c>
      <c r="Z983" s="4" t="s">
        <v>50</v>
      </c>
      <c r="AA983" s="4" t="s">
        <v>2419</v>
      </c>
      <c r="AD983" s="4" t="s">
        <v>676</v>
      </c>
      <c r="AG983" s="5"/>
      <c r="AH983" s="4" t="s">
        <v>2408</v>
      </c>
      <c r="AJ983" s="4" t="s">
        <v>38</v>
      </c>
      <c r="AK983" s="117">
        <f>IF(N983="NTD",1,VLOOKUP(X983,'8.匯率'!O:Q,2,FALSE))</f>
        <v>1</v>
      </c>
      <c r="AL983" s="204">
        <f t="shared" si="15"/>
        <v>-106400</v>
      </c>
      <c r="AM983" s="117" t="str">
        <f>VLOOKUP(AJ983,'關係企業(人)'!A:C,3,FALSE)</f>
        <v>緯創資通股份有限公司</v>
      </c>
    </row>
    <row r="984" spans="1:39">
      <c r="A984" s="4" t="s">
        <v>47</v>
      </c>
      <c r="B984" s="4" t="s">
        <v>840</v>
      </c>
      <c r="C984" s="4" t="s">
        <v>2403</v>
      </c>
      <c r="D984" s="4" t="s">
        <v>2404</v>
      </c>
      <c r="E984" s="5">
        <v>45678</v>
      </c>
      <c r="F984" s="5">
        <v>45678</v>
      </c>
      <c r="H984" s="4" t="s">
        <v>678</v>
      </c>
      <c r="I984" s="4" t="s">
        <v>2405</v>
      </c>
      <c r="J984" s="4" t="s">
        <v>841</v>
      </c>
      <c r="K984" s="4" t="s">
        <v>2406</v>
      </c>
      <c r="L984" s="4" t="s">
        <v>2407</v>
      </c>
      <c r="M984" s="12">
        <v>-124740</v>
      </c>
      <c r="N984" s="4" t="s">
        <v>48</v>
      </c>
      <c r="O984" s="12">
        <v>-124740</v>
      </c>
      <c r="P984" s="4" t="s">
        <v>48</v>
      </c>
      <c r="Q984" s="4" t="s">
        <v>682</v>
      </c>
      <c r="R984" s="4" t="s">
        <v>53</v>
      </c>
      <c r="X984" s="4" t="s">
        <v>50</v>
      </c>
      <c r="Z984" s="4" t="s">
        <v>50</v>
      </c>
      <c r="AA984" s="4" t="s">
        <v>2419</v>
      </c>
      <c r="AD984" s="4" t="s">
        <v>676</v>
      </c>
      <c r="AG984" s="5"/>
      <c r="AH984" s="4" t="s">
        <v>2408</v>
      </c>
      <c r="AJ984" s="4" t="s">
        <v>38</v>
      </c>
      <c r="AK984" s="117">
        <f>IF(N984="NTD",1,VLOOKUP(X984,'8.匯率'!O:Q,2,FALSE))</f>
        <v>1</v>
      </c>
      <c r="AL984" s="204">
        <f t="shared" si="15"/>
        <v>-124740</v>
      </c>
      <c r="AM984" s="117" t="str">
        <f>VLOOKUP(AJ984,'關係企業(人)'!A:C,3,FALSE)</f>
        <v>緯創資通股份有限公司</v>
      </c>
    </row>
    <row r="985" spans="1:39">
      <c r="A985" s="4" t="s">
        <v>47</v>
      </c>
      <c r="B985" s="4" t="s">
        <v>840</v>
      </c>
      <c r="C985" s="4" t="s">
        <v>2403</v>
      </c>
      <c r="D985" s="4" t="s">
        <v>2404</v>
      </c>
      <c r="E985" s="5">
        <v>45678</v>
      </c>
      <c r="F985" s="5">
        <v>45678</v>
      </c>
      <c r="H985" s="4" t="s">
        <v>678</v>
      </c>
      <c r="I985" s="4" t="s">
        <v>2405</v>
      </c>
      <c r="J985" s="4" t="s">
        <v>841</v>
      </c>
      <c r="K985" s="4" t="s">
        <v>2406</v>
      </c>
      <c r="L985" s="4" t="s">
        <v>2407</v>
      </c>
      <c r="M985" s="12">
        <v>-110000</v>
      </c>
      <c r="N985" s="4" t="s">
        <v>48</v>
      </c>
      <c r="O985" s="12">
        <v>-110000</v>
      </c>
      <c r="P985" s="4" t="s">
        <v>48</v>
      </c>
      <c r="Q985" s="4" t="s">
        <v>682</v>
      </c>
      <c r="R985" s="4" t="s">
        <v>53</v>
      </c>
      <c r="X985" s="4" t="s">
        <v>50</v>
      </c>
      <c r="Z985" s="4" t="s">
        <v>50</v>
      </c>
      <c r="AA985" s="4" t="s">
        <v>2419</v>
      </c>
      <c r="AD985" s="4" t="s">
        <v>676</v>
      </c>
      <c r="AG985" s="5"/>
      <c r="AH985" s="4" t="s">
        <v>2408</v>
      </c>
      <c r="AJ985" s="4" t="s">
        <v>38</v>
      </c>
      <c r="AK985" s="117">
        <f>IF(N985="NTD",1,VLOOKUP(X985,'8.匯率'!O:Q,2,FALSE))</f>
        <v>1</v>
      </c>
      <c r="AL985" s="204">
        <f t="shared" si="15"/>
        <v>-110000</v>
      </c>
      <c r="AM985" s="117" t="str">
        <f>VLOOKUP(AJ985,'關係企業(人)'!A:C,3,FALSE)</f>
        <v>緯創資通股份有限公司</v>
      </c>
    </row>
    <row r="986" spans="1:39">
      <c r="A986" s="4" t="s">
        <v>47</v>
      </c>
      <c r="B986" s="4" t="s">
        <v>840</v>
      </c>
      <c r="C986" s="4" t="s">
        <v>2403</v>
      </c>
      <c r="D986" s="4" t="s">
        <v>2404</v>
      </c>
      <c r="E986" s="5">
        <v>45678</v>
      </c>
      <c r="F986" s="5">
        <v>45678</v>
      </c>
      <c r="H986" s="4" t="s">
        <v>678</v>
      </c>
      <c r="I986" s="4" t="s">
        <v>2405</v>
      </c>
      <c r="J986" s="4" t="s">
        <v>841</v>
      </c>
      <c r="K986" s="4" t="s">
        <v>2406</v>
      </c>
      <c r="L986" s="4" t="s">
        <v>2407</v>
      </c>
      <c r="M986" s="12">
        <v>-125442</v>
      </c>
      <c r="N986" s="4" t="s">
        <v>48</v>
      </c>
      <c r="O986" s="12">
        <v>-125442</v>
      </c>
      <c r="P986" s="4" t="s">
        <v>48</v>
      </c>
      <c r="Q986" s="4" t="s">
        <v>682</v>
      </c>
      <c r="R986" s="4" t="s">
        <v>53</v>
      </c>
      <c r="X986" s="4" t="s">
        <v>50</v>
      </c>
      <c r="Z986" s="4" t="s">
        <v>50</v>
      </c>
      <c r="AA986" s="4" t="s">
        <v>2419</v>
      </c>
      <c r="AD986" s="4" t="s">
        <v>676</v>
      </c>
      <c r="AG986" s="5"/>
      <c r="AH986" s="4" t="s">
        <v>2408</v>
      </c>
      <c r="AJ986" s="4" t="s">
        <v>38</v>
      </c>
      <c r="AK986" s="117">
        <f>IF(N986="NTD",1,VLOOKUP(X986,'8.匯率'!O:Q,2,FALSE))</f>
        <v>1</v>
      </c>
      <c r="AL986" s="204">
        <f t="shared" si="15"/>
        <v>-125442</v>
      </c>
      <c r="AM986" s="117" t="str">
        <f>VLOOKUP(AJ986,'關係企業(人)'!A:C,3,FALSE)</f>
        <v>緯創資通股份有限公司</v>
      </c>
    </row>
    <row r="987" spans="1:39">
      <c r="A987" s="4" t="s">
        <v>47</v>
      </c>
      <c r="B987" s="4" t="s">
        <v>840</v>
      </c>
      <c r="C987" s="4" t="s">
        <v>2403</v>
      </c>
      <c r="D987" s="4" t="s">
        <v>2404</v>
      </c>
      <c r="E987" s="5">
        <v>45678</v>
      </c>
      <c r="F987" s="5">
        <v>45678</v>
      </c>
      <c r="H987" s="4" t="s">
        <v>678</v>
      </c>
      <c r="I987" s="4" t="s">
        <v>2405</v>
      </c>
      <c r="J987" s="4" t="s">
        <v>841</v>
      </c>
      <c r="K987" s="4" t="s">
        <v>2406</v>
      </c>
      <c r="L987" s="4" t="s">
        <v>2407</v>
      </c>
      <c r="M987" s="12">
        <v>-125442</v>
      </c>
      <c r="N987" s="4" t="s">
        <v>48</v>
      </c>
      <c r="O987" s="12">
        <v>-125442</v>
      </c>
      <c r="P987" s="4" t="s">
        <v>48</v>
      </c>
      <c r="Q987" s="4" t="s">
        <v>682</v>
      </c>
      <c r="R987" s="4" t="s">
        <v>53</v>
      </c>
      <c r="X987" s="4" t="s">
        <v>50</v>
      </c>
      <c r="Z987" s="4" t="s">
        <v>50</v>
      </c>
      <c r="AA987" s="4" t="s">
        <v>2419</v>
      </c>
      <c r="AD987" s="4" t="s">
        <v>676</v>
      </c>
      <c r="AG987" s="5"/>
      <c r="AH987" s="4" t="s">
        <v>2408</v>
      </c>
      <c r="AJ987" s="4" t="s">
        <v>38</v>
      </c>
      <c r="AK987" s="117">
        <f>IF(N987="NTD",1,VLOOKUP(X987,'8.匯率'!O:Q,2,FALSE))</f>
        <v>1</v>
      </c>
      <c r="AL987" s="204">
        <f t="shared" si="15"/>
        <v>-125442</v>
      </c>
      <c r="AM987" s="117" t="str">
        <f>VLOOKUP(AJ987,'關係企業(人)'!A:C,3,FALSE)</f>
        <v>緯創資通股份有限公司</v>
      </c>
    </row>
    <row r="988" spans="1:39">
      <c r="A988" s="4" t="s">
        <v>47</v>
      </c>
      <c r="B988" s="4" t="s">
        <v>840</v>
      </c>
      <c r="C988" s="4" t="s">
        <v>2403</v>
      </c>
      <c r="D988" s="4" t="s">
        <v>2404</v>
      </c>
      <c r="E988" s="5">
        <v>45678</v>
      </c>
      <c r="F988" s="5">
        <v>45678</v>
      </c>
      <c r="H988" s="4" t="s">
        <v>678</v>
      </c>
      <c r="I988" s="4" t="s">
        <v>2405</v>
      </c>
      <c r="J988" s="4" t="s">
        <v>841</v>
      </c>
      <c r="K988" s="4" t="s">
        <v>2406</v>
      </c>
      <c r="L988" s="4" t="s">
        <v>2407</v>
      </c>
      <c r="M988" s="12">
        <v>-89980</v>
      </c>
      <c r="N988" s="4" t="s">
        <v>48</v>
      </c>
      <c r="O988" s="12">
        <v>-89980</v>
      </c>
      <c r="P988" s="4" t="s">
        <v>48</v>
      </c>
      <c r="Q988" s="4" t="s">
        <v>682</v>
      </c>
      <c r="R988" s="4" t="s">
        <v>53</v>
      </c>
      <c r="X988" s="4" t="s">
        <v>50</v>
      </c>
      <c r="Z988" s="4" t="s">
        <v>50</v>
      </c>
      <c r="AA988" s="4" t="s">
        <v>2419</v>
      </c>
      <c r="AD988" s="4" t="s">
        <v>676</v>
      </c>
      <c r="AG988" s="5"/>
      <c r="AH988" s="4" t="s">
        <v>2408</v>
      </c>
      <c r="AJ988" s="4" t="s">
        <v>38</v>
      </c>
      <c r="AK988" s="117">
        <f>IF(N988="NTD",1,VLOOKUP(X988,'8.匯率'!O:Q,2,FALSE))</f>
        <v>1</v>
      </c>
      <c r="AL988" s="204">
        <f t="shared" si="15"/>
        <v>-89980</v>
      </c>
      <c r="AM988" s="117" t="str">
        <f>VLOOKUP(AJ988,'關係企業(人)'!A:C,3,FALSE)</f>
        <v>緯創資通股份有限公司</v>
      </c>
    </row>
    <row r="989" spans="1:39">
      <c r="A989" s="4" t="s">
        <v>47</v>
      </c>
      <c r="B989" s="4" t="s">
        <v>840</v>
      </c>
      <c r="C989" s="4" t="s">
        <v>2403</v>
      </c>
      <c r="D989" s="4" t="s">
        <v>2404</v>
      </c>
      <c r="E989" s="5">
        <v>45678</v>
      </c>
      <c r="F989" s="5">
        <v>45678</v>
      </c>
      <c r="H989" s="4" t="s">
        <v>678</v>
      </c>
      <c r="I989" s="4" t="s">
        <v>2405</v>
      </c>
      <c r="J989" s="4" t="s">
        <v>841</v>
      </c>
      <c r="K989" s="4" t="s">
        <v>2406</v>
      </c>
      <c r="L989" s="4" t="s">
        <v>2407</v>
      </c>
      <c r="M989" s="12">
        <v>-131790</v>
      </c>
      <c r="N989" s="4" t="s">
        <v>48</v>
      </c>
      <c r="O989" s="12">
        <v>-131790</v>
      </c>
      <c r="P989" s="4" t="s">
        <v>48</v>
      </c>
      <c r="Q989" s="4" t="s">
        <v>682</v>
      </c>
      <c r="R989" s="4" t="s">
        <v>53</v>
      </c>
      <c r="X989" s="4" t="s">
        <v>50</v>
      </c>
      <c r="Z989" s="4" t="s">
        <v>50</v>
      </c>
      <c r="AA989" s="4" t="s">
        <v>2419</v>
      </c>
      <c r="AD989" s="4" t="s">
        <v>676</v>
      </c>
      <c r="AG989" s="5"/>
      <c r="AH989" s="4" t="s">
        <v>2408</v>
      </c>
      <c r="AJ989" s="4" t="s">
        <v>38</v>
      </c>
      <c r="AK989" s="117">
        <f>IF(N989="NTD",1,VLOOKUP(X989,'8.匯率'!O:Q,2,FALSE))</f>
        <v>1</v>
      </c>
      <c r="AL989" s="204">
        <f t="shared" si="15"/>
        <v>-131790</v>
      </c>
      <c r="AM989" s="117" t="str">
        <f>VLOOKUP(AJ989,'關係企業(人)'!A:C,3,FALSE)</f>
        <v>緯創資通股份有限公司</v>
      </c>
    </row>
    <row r="990" spans="1:39">
      <c r="A990" s="4" t="s">
        <v>47</v>
      </c>
      <c r="B990" s="4" t="s">
        <v>840</v>
      </c>
      <c r="C990" s="4" t="s">
        <v>2403</v>
      </c>
      <c r="D990" s="4" t="s">
        <v>2404</v>
      </c>
      <c r="E990" s="5">
        <v>45678</v>
      </c>
      <c r="F990" s="5">
        <v>45678</v>
      </c>
      <c r="H990" s="4" t="s">
        <v>678</v>
      </c>
      <c r="I990" s="4" t="s">
        <v>2405</v>
      </c>
      <c r="J990" s="4" t="s">
        <v>841</v>
      </c>
      <c r="K990" s="4" t="s">
        <v>2406</v>
      </c>
      <c r="L990" s="4" t="s">
        <v>2407</v>
      </c>
      <c r="M990" s="12">
        <v>-131790</v>
      </c>
      <c r="N990" s="4" t="s">
        <v>48</v>
      </c>
      <c r="O990" s="12">
        <v>-131790</v>
      </c>
      <c r="P990" s="4" t="s">
        <v>48</v>
      </c>
      <c r="Q990" s="4" t="s">
        <v>682</v>
      </c>
      <c r="R990" s="4" t="s">
        <v>53</v>
      </c>
      <c r="X990" s="4" t="s">
        <v>50</v>
      </c>
      <c r="Z990" s="4" t="s">
        <v>50</v>
      </c>
      <c r="AA990" s="4" t="s">
        <v>2419</v>
      </c>
      <c r="AD990" s="4" t="s">
        <v>676</v>
      </c>
      <c r="AG990" s="5"/>
      <c r="AH990" s="4" t="s">
        <v>2408</v>
      </c>
      <c r="AJ990" s="4" t="s">
        <v>38</v>
      </c>
      <c r="AK990" s="117">
        <f>IF(N990="NTD",1,VLOOKUP(X990,'8.匯率'!O:Q,2,FALSE))</f>
        <v>1</v>
      </c>
      <c r="AL990" s="204">
        <f t="shared" si="15"/>
        <v>-131790</v>
      </c>
      <c r="AM990" s="117" t="str">
        <f>VLOOKUP(AJ990,'關係企業(人)'!A:C,3,FALSE)</f>
        <v>緯創資通股份有限公司</v>
      </c>
    </row>
    <row r="991" spans="1:39">
      <c r="A991" s="4" t="s">
        <v>47</v>
      </c>
      <c r="B991" s="4" t="s">
        <v>842</v>
      </c>
      <c r="C991" s="4" t="s">
        <v>2403</v>
      </c>
      <c r="D991" s="4" t="s">
        <v>2404</v>
      </c>
      <c r="E991" s="5">
        <v>45678</v>
      </c>
      <c r="F991" s="5">
        <v>45678</v>
      </c>
      <c r="H991" s="4" t="s">
        <v>678</v>
      </c>
      <c r="I991" s="4" t="s">
        <v>2405</v>
      </c>
      <c r="J991" s="4" t="s">
        <v>843</v>
      </c>
      <c r="K991" s="4" t="s">
        <v>2406</v>
      </c>
      <c r="L991" s="4" t="s">
        <v>2407</v>
      </c>
      <c r="M991" s="12">
        <v>-85030</v>
      </c>
      <c r="N991" s="4" t="s">
        <v>48</v>
      </c>
      <c r="O991" s="12">
        <v>-85030</v>
      </c>
      <c r="P991" s="4" t="s">
        <v>48</v>
      </c>
      <c r="Q991" s="4" t="s">
        <v>681</v>
      </c>
      <c r="R991" s="4" t="s">
        <v>54</v>
      </c>
      <c r="X991" s="4" t="s">
        <v>50</v>
      </c>
      <c r="Z991" s="4" t="s">
        <v>50</v>
      </c>
      <c r="AA991" s="4" t="s">
        <v>2419</v>
      </c>
      <c r="AD991" s="4" t="s">
        <v>676</v>
      </c>
      <c r="AG991" s="5"/>
      <c r="AH991" s="4" t="s">
        <v>2408</v>
      </c>
      <c r="AJ991" s="4" t="s">
        <v>38</v>
      </c>
      <c r="AK991" s="117">
        <f>IF(N991="NTD",1,VLOOKUP(X991,'8.匯率'!O:Q,2,FALSE))</f>
        <v>1</v>
      </c>
      <c r="AL991" s="204">
        <f t="shared" si="15"/>
        <v>-85030</v>
      </c>
      <c r="AM991" s="117" t="str">
        <f>VLOOKUP(AJ991,'關係企業(人)'!A:C,3,FALSE)</f>
        <v>緯創資通股份有限公司</v>
      </c>
    </row>
    <row r="992" spans="1:39">
      <c r="A992" s="4" t="s">
        <v>47</v>
      </c>
      <c r="B992" s="4" t="s">
        <v>842</v>
      </c>
      <c r="C992" s="4" t="s">
        <v>2403</v>
      </c>
      <c r="D992" s="4" t="s">
        <v>2404</v>
      </c>
      <c r="E992" s="5">
        <v>45678</v>
      </c>
      <c r="F992" s="5">
        <v>45678</v>
      </c>
      <c r="H992" s="4" t="s">
        <v>678</v>
      </c>
      <c r="I992" s="4" t="s">
        <v>2405</v>
      </c>
      <c r="J992" s="4" t="s">
        <v>843</v>
      </c>
      <c r="K992" s="4" t="s">
        <v>2406</v>
      </c>
      <c r="L992" s="4" t="s">
        <v>2407</v>
      </c>
      <c r="M992" s="12">
        <v>-99990</v>
      </c>
      <c r="N992" s="4" t="s">
        <v>48</v>
      </c>
      <c r="O992" s="12">
        <v>-99990</v>
      </c>
      <c r="P992" s="4" t="s">
        <v>48</v>
      </c>
      <c r="Q992" s="4" t="s">
        <v>681</v>
      </c>
      <c r="R992" s="4" t="s">
        <v>54</v>
      </c>
      <c r="X992" s="4" t="s">
        <v>50</v>
      </c>
      <c r="Z992" s="4" t="s">
        <v>50</v>
      </c>
      <c r="AA992" s="4" t="s">
        <v>2419</v>
      </c>
      <c r="AD992" s="4" t="s">
        <v>676</v>
      </c>
      <c r="AG992" s="5"/>
      <c r="AH992" s="4" t="s">
        <v>2408</v>
      </c>
      <c r="AJ992" s="4" t="s">
        <v>38</v>
      </c>
      <c r="AK992" s="117">
        <f>IF(N992="NTD",1,VLOOKUP(X992,'8.匯率'!O:Q,2,FALSE))</f>
        <v>1</v>
      </c>
      <c r="AL992" s="204">
        <f t="shared" si="15"/>
        <v>-99990</v>
      </c>
      <c r="AM992" s="117" t="str">
        <f>VLOOKUP(AJ992,'關係企業(人)'!A:C,3,FALSE)</f>
        <v>緯創資通股份有限公司</v>
      </c>
    </row>
    <row r="993" spans="1:39">
      <c r="A993" s="4" t="s">
        <v>47</v>
      </c>
      <c r="B993" s="4" t="s">
        <v>842</v>
      </c>
      <c r="C993" s="4" t="s">
        <v>2403</v>
      </c>
      <c r="D993" s="4" t="s">
        <v>2404</v>
      </c>
      <c r="E993" s="5">
        <v>45678</v>
      </c>
      <c r="F993" s="5">
        <v>45678</v>
      </c>
      <c r="H993" s="4" t="s">
        <v>678</v>
      </c>
      <c r="I993" s="4" t="s">
        <v>2405</v>
      </c>
      <c r="J993" s="4" t="s">
        <v>843</v>
      </c>
      <c r="K993" s="4" t="s">
        <v>2406</v>
      </c>
      <c r="L993" s="4" t="s">
        <v>2407</v>
      </c>
      <c r="M993" s="12">
        <v>-125442</v>
      </c>
      <c r="N993" s="4" t="s">
        <v>48</v>
      </c>
      <c r="O993" s="12">
        <v>-125442</v>
      </c>
      <c r="P993" s="4" t="s">
        <v>48</v>
      </c>
      <c r="Q993" s="4" t="s">
        <v>681</v>
      </c>
      <c r="R993" s="4" t="s">
        <v>54</v>
      </c>
      <c r="X993" s="4" t="s">
        <v>50</v>
      </c>
      <c r="Z993" s="4" t="s">
        <v>50</v>
      </c>
      <c r="AA993" s="4" t="s">
        <v>2419</v>
      </c>
      <c r="AD993" s="4" t="s">
        <v>676</v>
      </c>
      <c r="AG993" s="5"/>
      <c r="AH993" s="4" t="s">
        <v>2408</v>
      </c>
      <c r="AJ993" s="4" t="s">
        <v>38</v>
      </c>
      <c r="AK993" s="117">
        <f>IF(N993="NTD",1,VLOOKUP(X993,'8.匯率'!O:Q,2,FALSE))</f>
        <v>1</v>
      </c>
      <c r="AL993" s="204">
        <f t="shared" si="15"/>
        <v>-125442</v>
      </c>
      <c r="AM993" s="117" t="str">
        <f>VLOOKUP(AJ993,'關係企業(人)'!A:C,3,FALSE)</f>
        <v>緯創資通股份有限公司</v>
      </c>
    </row>
    <row r="994" spans="1:39">
      <c r="A994" s="4" t="s">
        <v>47</v>
      </c>
      <c r="B994" s="4" t="s">
        <v>842</v>
      </c>
      <c r="C994" s="4" t="s">
        <v>2403</v>
      </c>
      <c r="D994" s="4" t="s">
        <v>2404</v>
      </c>
      <c r="E994" s="5">
        <v>45678</v>
      </c>
      <c r="F994" s="5">
        <v>45678</v>
      </c>
      <c r="H994" s="4" t="s">
        <v>678</v>
      </c>
      <c r="I994" s="4" t="s">
        <v>2405</v>
      </c>
      <c r="J994" s="4" t="s">
        <v>843</v>
      </c>
      <c r="K994" s="4" t="s">
        <v>2406</v>
      </c>
      <c r="L994" s="4" t="s">
        <v>2407</v>
      </c>
      <c r="M994" s="12">
        <v>-73080</v>
      </c>
      <c r="N994" s="4" t="s">
        <v>48</v>
      </c>
      <c r="O994" s="12">
        <v>-73080</v>
      </c>
      <c r="P994" s="4" t="s">
        <v>48</v>
      </c>
      <c r="Q994" s="4" t="s">
        <v>681</v>
      </c>
      <c r="R994" s="4" t="s">
        <v>54</v>
      </c>
      <c r="X994" s="4" t="s">
        <v>50</v>
      </c>
      <c r="Z994" s="4" t="s">
        <v>50</v>
      </c>
      <c r="AA994" s="4" t="s">
        <v>2419</v>
      </c>
      <c r="AD994" s="4" t="s">
        <v>676</v>
      </c>
      <c r="AG994" s="5"/>
      <c r="AH994" s="4" t="s">
        <v>2408</v>
      </c>
      <c r="AJ994" s="4" t="s">
        <v>38</v>
      </c>
      <c r="AK994" s="117">
        <f>IF(N994="NTD",1,VLOOKUP(X994,'8.匯率'!O:Q,2,FALSE))</f>
        <v>1</v>
      </c>
      <c r="AL994" s="204">
        <f t="shared" si="15"/>
        <v>-73080</v>
      </c>
      <c r="AM994" s="117" t="str">
        <f>VLOOKUP(AJ994,'關係企業(人)'!A:C,3,FALSE)</f>
        <v>緯創資通股份有限公司</v>
      </c>
    </row>
    <row r="995" spans="1:39">
      <c r="A995" s="4" t="s">
        <v>47</v>
      </c>
      <c r="B995" s="4" t="s">
        <v>842</v>
      </c>
      <c r="C995" s="4" t="s">
        <v>2403</v>
      </c>
      <c r="D995" s="4" t="s">
        <v>2404</v>
      </c>
      <c r="E995" s="5">
        <v>45678</v>
      </c>
      <c r="F995" s="5">
        <v>45678</v>
      </c>
      <c r="H995" s="4" t="s">
        <v>678</v>
      </c>
      <c r="I995" s="4" t="s">
        <v>2405</v>
      </c>
      <c r="J995" s="4" t="s">
        <v>843</v>
      </c>
      <c r="K995" s="4" t="s">
        <v>2406</v>
      </c>
      <c r="L995" s="4" t="s">
        <v>2407</v>
      </c>
      <c r="M995" s="12">
        <v>-79740</v>
      </c>
      <c r="N995" s="4" t="s">
        <v>48</v>
      </c>
      <c r="O995" s="12">
        <v>-79740</v>
      </c>
      <c r="P995" s="4" t="s">
        <v>48</v>
      </c>
      <c r="Q995" s="4" t="s">
        <v>681</v>
      </c>
      <c r="R995" s="4" t="s">
        <v>54</v>
      </c>
      <c r="X995" s="4" t="s">
        <v>50</v>
      </c>
      <c r="Z995" s="4" t="s">
        <v>50</v>
      </c>
      <c r="AA995" s="4" t="s">
        <v>2419</v>
      </c>
      <c r="AD995" s="4" t="s">
        <v>676</v>
      </c>
      <c r="AG995" s="5"/>
      <c r="AH995" s="4" t="s">
        <v>2408</v>
      </c>
      <c r="AJ995" s="4" t="s">
        <v>38</v>
      </c>
      <c r="AK995" s="117">
        <f>IF(N995="NTD",1,VLOOKUP(X995,'8.匯率'!O:Q,2,FALSE))</f>
        <v>1</v>
      </c>
      <c r="AL995" s="204">
        <f t="shared" si="15"/>
        <v>-79740</v>
      </c>
      <c r="AM995" s="117" t="str">
        <f>VLOOKUP(AJ995,'關係企業(人)'!A:C,3,FALSE)</f>
        <v>緯創資通股份有限公司</v>
      </c>
    </row>
    <row r="996" spans="1:39">
      <c r="A996" s="4" t="s">
        <v>47</v>
      </c>
      <c r="B996" s="4" t="s">
        <v>842</v>
      </c>
      <c r="C996" s="4" t="s">
        <v>2403</v>
      </c>
      <c r="D996" s="4" t="s">
        <v>2404</v>
      </c>
      <c r="E996" s="5">
        <v>45678</v>
      </c>
      <c r="F996" s="5">
        <v>45678</v>
      </c>
      <c r="H996" s="4" t="s">
        <v>678</v>
      </c>
      <c r="I996" s="4" t="s">
        <v>2405</v>
      </c>
      <c r="J996" s="4" t="s">
        <v>843</v>
      </c>
      <c r="K996" s="4" t="s">
        <v>2406</v>
      </c>
      <c r="L996" s="4" t="s">
        <v>2407</v>
      </c>
      <c r="M996" s="12">
        <v>-97460</v>
      </c>
      <c r="N996" s="4" t="s">
        <v>48</v>
      </c>
      <c r="O996" s="12">
        <v>-97460</v>
      </c>
      <c r="P996" s="4" t="s">
        <v>48</v>
      </c>
      <c r="Q996" s="4" t="s">
        <v>681</v>
      </c>
      <c r="R996" s="4" t="s">
        <v>54</v>
      </c>
      <c r="X996" s="4" t="s">
        <v>50</v>
      </c>
      <c r="Z996" s="4" t="s">
        <v>50</v>
      </c>
      <c r="AA996" s="4" t="s">
        <v>2419</v>
      </c>
      <c r="AD996" s="4" t="s">
        <v>676</v>
      </c>
      <c r="AG996" s="5"/>
      <c r="AH996" s="4" t="s">
        <v>2408</v>
      </c>
      <c r="AJ996" s="4" t="s">
        <v>38</v>
      </c>
      <c r="AK996" s="117">
        <f>IF(N996="NTD",1,VLOOKUP(X996,'8.匯率'!O:Q,2,FALSE))</f>
        <v>1</v>
      </c>
      <c r="AL996" s="204">
        <f t="shared" si="15"/>
        <v>-97460</v>
      </c>
      <c r="AM996" s="117" t="str">
        <f>VLOOKUP(AJ996,'關係企業(人)'!A:C,3,FALSE)</f>
        <v>緯創資通股份有限公司</v>
      </c>
    </row>
    <row r="997" spans="1:39">
      <c r="A997" s="4" t="s">
        <v>47</v>
      </c>
      <c r="B997" s="4" t="s">
        <v>842</v>
      </c>
      <c r="C997" s="4" t="s">
        <v>2403</v>
      </c>
      <c r="D997" s="4" t="s">
        <v>2404</v>
      </c>
      <c r="E997" s="5">
        <v>45678</v>
      </c>
      <c r="F997" s="5">
        <v>45678</v>
      </c>
      <c r="H997" s="4" t="s">
        <v>678</v>
      </c>
      <c r="I997" s="4" t="s">
        <v>2405</v>
      </c>
      <c r="J997" s="4" t="s">
        <v>843</v>
      </c>
      <c r="K997" s="4" t="s">
        <v>2406</v>
      </c>
      <c r="L997" s="4" t="s">
        <v>2407</v>
      </c>
      <c r="M997" s="12">
        <v>-130962</v>
      </c>
      <c r="N997" s="4" t="s">
        <v>48</v>
      </c>
      <c r="O997" s="12">
        <v>-130962</v>
      </c>
      <c r="P997" s="4" t="s">
        <v>48</v>
      </c>
      <c r="Q997" s="4" t="s">
        <v>681</v>
      </c>
      <c r="R997" s="4" t="s">
        <v>54</v>
      </c>
      <c r="X997" s="4" t="s">
        <v>50</v>
      </c>
      <c r="Z997" s="4" t="s">
        <v>50</v>
      </c>
      <c r="AA997" s="4" t="s">
        <v>2419</v>
      </c>
      <c r="AD997" s="4" t="s">
        <v>676</v>
      </c>
      <c r="AG997" s="5"/>
      <c r="AH997" s="4" t="s">
        <v>2408</v>
      </c>
      <c r="AJ997" s="4" t="s">
        <v>38</v>
      </c>
      <c r="AK997" s="117">
        <f>IF(N997="NTD",1,VLOOKUP(X997,'8.匯率'!O:Q,2,FALSE))</f>
        <v>1</v>
      </c>
      <c r="AL997" s="204">
        <f t="shared" si="15"/>
        <v>-130962</v>
      </c>
      <c r="AM997" s="117" t="str">
        <f>VLOOKUP(AJ997,'關係企業(人)'!A:C,3,FALSE)</f>
        <v>緯創資通股份有限公司</v>
      </c>
    </row>
    <row r="998" spans="1:39">
      <c r="A998" s="4" t="s">
        <v>47</v>
      </c>
      <c r="B998" s="4" t="s">
        <v>842</v>
      </c>
      <c r="C998" s="4" t="s">
        <v>2403</v>
      </c>
      <c r="D998" s="4" t="s">
        <v>2404</v>
      </c>
      <c r="E998" s="5">
        <v>45678</v>
      </c>
      <c r="F998" s="5">
        <v>45678</v>
      </c>
      <c r="H998" s="4" t="s">
        <v>678</v>
      </c>
      <c r="I998" s="4" t="s">
        <v>2405</v>
      </c>
      <c r="J998" s="4" t="s">
        <v>843</v>
      </c>
      <c r="K998" s="4" t="s">
        <v>2406</v>
      </c>
      <c r="L998" s="4" t="s">
        <v>2407</v>
      </c>
      <c r="M998" s="12">
        <v>-99990</v>
      </c>
      <c r="N998" s="4" t="s">
        <v>48</v>
      </c>
      <c r="O998" s="12">
        <v>-99990</v>
      </c>
      <c r="P998" s="4" t="s">
        <v>48</v>
      </c>
      <c r="Q998" s="4" t="s">
        <v>681</v>
      </c>
      <c r="R998" s="4" t="s">
        <v>54</v>
      </c>
      <c r="X998" s="4" t="s">
        <v>50</v>
      </c>
      <c r="Z998" s="4" t="s">
        <v>50</v>
      </c>
      <c r="AA998" s="4" t="s">
        <v>2419</v>
      </c>
      <c r="AD998" s="4" t="s">
        <v>676</v>
      </c>
      <c r="AG998" s="5"/>
      <c r="AH998" s="4" t="s">
        <v>2408</v>
      </c>
      <c r="AJ998" s="4" t="s">
        <v>38</v>
      </c>
      <c r="AK998" s="117">
        <f>IF(N998="NTD",1,VLOOKUP(X998,'8.匯率'!O:Q,2,FALSE))</f>
        <v>1</v>
      </c>
      <c r="AL998" s="204">
        <f t="shared" si="15"/>
        <v>-99990</v>
      </c>
      <c r="AM998" s="117" t="str">
        <f>VLOOKUP(AJ998,'關係企業(人)'!A:C,3,FALSE)</f>
        <v>緯創資通股份有限公司</v>
      </c>
    </row>
    <row r="999" spans="1:39">
      <c r="A999" s="4" t="s">
        <v>47</v>
      </c>
      <c r="B999" s="4" t="s">
        <v>842</v>
      </c>
      <c r="C999" s="4" t="s">
        <v>2403</v>
      </c>
      <c r="D999" s="4" t="s">
        <v>2404</v>
      </c>
      <c r="E999" s="5">
        <v>45678</v>
      </c>
      <c r="F999" s="5">
        <v>45678</v>
      </c>
      <c r="H999" s="4" t="s">
        <v>678</v>
      </c>
      <c r="I999" s="4" t="s">
        <v>2405</v>
      </c>
      <c r="J999" s="4" t="s">
        <v>843</v>
      </c>
      <c r="K999" s="4" t="s">
        <v>2406</v>
      </c>
      <c r="L999" s="4" t="s">
        <v>2407</v>
      </c>
      <c r="M999" s="12">
        <v>-119232</v>
      </c>
      <c r="N999" s="4" t="s">
        <v>48</v>
      </c>
      <c r="O999" s="12">
        <v>-119232</v>
      </c>
      <c r="P999" s="4" t="s">
        <v>48</v>
      </c>
      <c r="Q999" s="4" t="s">
        <v>681</v>
      </c>
      <c r="R999" s="4" t="s">
        <v>54</v>
      </c>
      <c r="X999" s="4" t="s">
        <v>50</v>
      </c>
      <c r="Z999" s="4" t="s">
        <v>50</v>
      </c>
      <c r="AA999" s="4" t="s">
        <v>2419</v>
      </c>
      <c r="AD999" s="4" t="s">
        <v>676</v>
      </c>
      <c r="AG999" s="5"/>
      <c r="AH999" s="4" t="s">
        <v>2408</v>
      </c>
      <c r="AJ999" s="4" t="s">
        <v>38</v>
      </c>
      <c r="AK999" s="117">
        <f>IF(N999="NTD",1,VLOOKUP(X999,'8.匯率'!O:Q,2,FALSE))</f>
        <v>1</v>
      </c>
      <c r="AL999" s="204">
        <f t="shared" si="15"/>
        <v>-119232</v>
      </c>
      <c r="AM999" s="117" t="str">
        <f>VLOOKUP(AJ999,'關係企業(人)'!A:C,3,FALSE)</f>
        <v>緯創資通股份有限公司</v>
      </c>
    </row>
    <row r="1000" spans="1:39">
      <c r="A1000" s="4" t="s">
        <v>47</v>
      </c>
      <c r="B1000" s="4" t="s">
        <v>842</v>
      </c>
      <c r="C1000" s="4" t="s">
        <v>2403</v>
      </c>
      <c r="D1000" s="4" t="s">
        <v>2404</v>
      </c>
      <c r="E1000" s="5">
        <v>45678</v>
      </c>
      <c r="F1000" s="5">
        <v>45678</v>
      </c>
      <c r="H1000" s="4" t="s">
        <v>678</v>
      </c>
      <c r="I1000" s="4" t="s">
        <v>2405</v>
      </c>
      <c r="J1000" s="4" t="s">
        <v>843</v>
      </c>
      <c r="K1000" s="4" t="s">
        <v>2406</v>
      </c>
      <c r="L1000" s="4" t="s">
        <v>2407</v>
      </c>
      <c r="M1000" s="12">
        <v>-140034</v>
      </c>
      <c r="N1000" s="4" t="s">
        <v>48</v>
      </c>
      <c r="O1000" s="12">
        <v>-140034</v>
      </c>
      <c r="P1000" s="4" t="s">
        <v>48</v>
      </c>
      <c r="Q1000" s="4" t="s">
        <v>681</v>
      </c>
      <c r="R1000" s="4" t="s">
        <v>54</v>
      </c>
      <c r="X1000" s="4" t="s">
        <v>50</v>
      </c>
      <c r="Z1000" s="4" t="s">
        <v>50</v>
      </c>
      <c r="AA1000" s="4" t="s">
        <v>2419</v>
      </c>
      <c r="AD1000" s="4" t="s">
        <v>676</v>
      </c>
      <c r="AG1000" s="5"/>
      <c r="AH1000" s="4" t="s">
        <v>2408</v>
      </c>
      <c r="AJ1000" s="4" t="s">
        <v>38</v>
      </c>
      <c r="AK1000" s="117">
        <f>IF(N1000="NTD",1,VLOOKUP(X1000,'8.匯率'!O:Q,2,FALSE))</f>
        <v>1</v>
      </c>
      <c r="AL1000" s="204">
        <f t="shared" si="15"/>
        <v>-140034</v>
      </c>
      <c r="AM1000" s="117" t="str">
        <f>VLOOKUP(AJ1000,'關係企業(人)'!A:C,3,FALSE)</f>
        <v>緯創資通股份有限公司</v>
      </c>
    </row>
    <row r="1001" spans="1:39">
      <c r="A1001" s="4" t="s">
        <v>47</v>
      </c>
      <c r="B1001" s="4" t="s">
        <v>842</v>
      </c>
      <c r="C1001" s="4" t="s">
        <v>2403</v>
      </c>
      <c r="D1001" s="4" t="s">
        <v>2404</v>
      </c>
      <c r="E1001" s="5">
        <v>45678</v>
      </c>
      <c r="F1001" s="5">
        <v>45678</v>
      </c>
      <c r="H1001" s="4" t="s">
        <v>678</v>
      </c>
      <c r="I1001" s="4" t="s">
        <v>2405</v>
      </c>
      <c r="J1001" s="4" t="s">
        <v>843</v>
      </c>
      <c r="K1001" s="4" t="s">
        <v>2406</v>
      </c>
      <c r="L1001" s="4" t="s">
        <v>2407</v>
      </c>
      <c r="M1001" s="12">
        <v>-116710</v>
      </c>
      <c r="N1001" s="4" t="s">
        <v>48</v>
      </c>
      <c r="O1001" s="12">
        <v>-116710</v>
      </c>
      <c r="P1001" s="4" t="s">
        <v>48</v>
      </c>
      <c r="Q1001" s="4" t="s">
        <v>681</v>
      </c>
      <c r="R1001" s="4" t="s">
        <v>54</v>
      </c>
      <c r="X1001" s="4" t="s">
        <v>50</v>
      </c>
      <c r="Z1001" s="4" t="s">
        <v>50</v>
      </c>
      <c r="AA1001" s="4" t="s">
        <v>2419</v>
      </c>
      <c r="AD1001" s="4" t="s">
        <v>676</v>
      </c>
      <c r="AG1001" s="5"/>
      <c r="AH1001" s="4" t="s">
        <v>2408</v>
      </c>
      <c r="AJ1001" s="4" t="s">
        <v>38</v>
      </c>
      <c r="AK1001" s="117">
        <f>IF(N1001="NTD",1,VLOOKUP(X1001,'8.匯率'!O:Q,2,FALSE))</f>
        <v>1</v>
      </c>
      <c r="AL1001" s="204">
        <f t="shared" si="15"/>
        <v>-116710</v>
      </c>
      <c r="AM1001" s="117" t="str">
        <f>VLOOKUP(AJ1001,'關係企業(人)'!A:C,3,FALSE)</f>
        <v>緯創資通股份有限公司</v>
      </c>
    </row>
    <row r="1002" spans="1:39">
      <c r="A1002" s="4" t="s">
        <v>47</v>
      </c>
      <c r="B1002" s="4" t="s">
        <v>842</v>
      </c>
      <c r="C1002" s="4" t="s">
        <v>2403</v>
      </c>
      <c r="D1002" s="4" t="s">
        <v>2404</v>
      </c>
      <c r="E1002" s="5">
        <v>45678</v>
      </c>
      <c r="F1002" s="5">
        <v>45678</v>
      </c>
      <c r="H1002" s="4" t="s">
        <v>678</v>
      </c>
      <c r="I1002" s="4" t="s">
        <v>2405</v>
      </c>
      <c r="J1002" s="4" t="s">
        <v>843</v>
      </c>
      <c r="K1002" s="4" t="s">
        <v>2406</v>
      </c>
      <c r="L1002" s="4" t="s">
        <v>2407</v>
      </c>
      <c r="M1002" s="12">
        <v>-138000</v>
      </c>
      <c r="N1002" s="4" t="s">
        <v>48</v>
      </c>
      <c r="O1002" s="12">
        <v>-138000</v>
      </c>
      <c r="P1002" s="4" t="s">
        <v>48</v>
      </c>
      <c r="Q1002" s="4" t="s">
        <v>681</v>
      </c>
      <c r="R1002" s="4" t="s">
        <v>54</v>
      </c>
      <c r="X1002" s="4" t="s">
        <v>50</v>
      </c>
      <c r="Z1002" s="4" t="s">
        <v>50</v>
      </c>
      <c r="AA1002" s="4" t="s">
        <v>2419</v>
      </c>
      <c r="AD1002" s="4" t="s">
        <v>676</v>
      </c>
      <c r="AG1002" s="5"/>
      <c r="AH1002" s="4" t="s">
        <v>2408</v>
      </c>
      <c r="AJ1002" s="4" t="s">
        <v>38</v>
      </c>
      <c r="AK1002" s="117">
        <f>IF(N1002="NTD",1,VLOOKUP(X1002,'8.匯率'!O:Q,2,FALSE))</f>
        <v>1</v>
      </c>
      <c r="AL1002" s="204">
        <f t="shared" si="15"/>
        <v>-138000</v>
      </c>
      <c r="AM1002" s="117" t="str">
        <f>VLOOKUP(AJ1002,'關係企業(人)'!A:C,3,FALSE)</f>
        <v>緯創資通股份有限公司</v>
      </c>
    </row>
    <row r="1003" spans="1:39">
      <c r="A1003" s="4" t="s">
        <v>47</v>
      </c>
      <c r="B1003" s="4" t="s">
        <v>842</v>
      </c>
      <c r="C1003" s="4" t="s">
        <v>2403</v>
      </c>
      <c r="D1003" s="4" t="s">
        <v>2404</v>
      </c>
      <c r="E1003" s="5">
        <v>45678</v>
      </c>
      <c r="F1003" s="5">
        <v>45678</v>
      </c>
      <c r="H1003" s="4" t="s">
        <v>678</v>
      </c>
      <c r="I1003" s="4" t="s">
        <v>2405</v>
      </c>
      <c r="J1003" s="4" t="s">
        <v>843</v>
      </c>
      <c r="K1003" s="4" t="s">
        <v>2406</v>
      </c>
      <c r="L1003" s="4" t="s">
        <v>2407</v>
      </c>
      <c r="M1003" s="12">
        <v>-89980</v>
      </c>
      <c r="N1003" s="4" t="s">
        <v>48</v>
      </c>
      <c r="O1003" s="12">
        <v>-89980</v>
      </c>
      <c r="P1003" s="4" t="s">
        <v>48</v>
      </c>
      <c r="Q1003" s="4" t="s">
        <v>681</v>
      </c>
      <c r="R1003" s="4" t="s">
        <v>54</v>
      </c>
      <c r="X1003" s="4" t="s">
        <v>50</v>
      </c>
      <c r="Z1003" s="4" t="s">
        <v>50</v>
      </c>
      <c r="AA1003" s="4" t="s">
        <v>2419</v>
      </c>
      <c r="AD1003" s="4" t="s">
        <v>676</v>
      </c>
      <c r="AG1003" s="5"/>
      <c r="AH1003" s="4" t="s">
        <v>2408</v>
      </c>
      <c r="AJ1003" s="4" t="s">
        <v>38</v>
      </c>
      <c r="AK1003" s="117">
        <f>IF(N1003="NTD",1,VLOOKUP(X1003,'8.匯率'!O:Q,2,FALSE))</f>
        <v>1</v>
      </c>
      <c r="AL1003" s="204">
        <f t="shared" si="15"/>
        <v>-89980</v>
      </c>
      <c r="AM1003" s="117" t="str">
        <f>VLOOKUP(AJ1003,'關係企業(人)'!A:C,3,FALSE)</f>
        <v>緯創資通股份有限公司</v>
      </c>
    </row>
    <row r="1004" spans="1:39">
      <c r="A1004" s="4" t="s">
        <v>47</v>
      </c>
      <c r="B1004" s="4" t="s">
        <v>842</v>
      </c>
      <c r="C1004" s="4" t="s">
        <v>2403</v>
      </c>
      <c r="D1004" s="4" t="s">
        <v>2404</v>
      </c>
      <c r="E1004" s="5">
        <v>45678</v>
      </c>
      <c r="F1004" s="5">
        <v>45678</v>
      </c>
      <c r="H1004" s="4" t="s">
        <v>678</v>
      </c>
      <c r="I1004" s="4" t="s">
        <v>2405</v>
      </c>
      <c r="J1004" s="4" t="s">
        <v>843</v>
      </c>
      <c r="K1004" s="4" t="s">
        <v>2406</v>
      </c>
      <c r="L1004" s="4" t="s">
        <v>2407</v>
      </c>
      <c r="M1004" s="12">
        <v>-95040</v>
      </c>
      <c r="N1004" s="4" t="s">
        <v>48</v>
      </c>
      <c r="O1004" s="12">
        <v>-95040</v>
      </c>
      <c r="P1004" s="4" t="s">
        <v>48</v>
      </c>
      <c r="Q1004" s="4" t="s">
        <v>681</v>
      </c>
      <c r="R1004" s="4" t="s">
        <v>54</v>
      </c>
      <c r="X1004" s="4" t="s">
        <v>50</v>
      </c>
      <c r="Z1004" s="4" t="s">
        <v>50</v>
      </c>
      <c r="AA1004" s="4" t="s">
        <v>2419</v>
      </c>
      <c r="AD1004" s="4" t="s">
        <v>676</v>
      </c>
      <c r="AG1004" s="5"/>
      <c r="AH1004" s="4" t="s">
        <v>2408</v>
      </c>
      <c r="AJ1004" s="4" t="s">
        <v>38</v>
      </c>
      <c r="AK1004" s="117">
        <f>IF(N1004="NTD",1,VLOOKUP(X1004,'8.匯率'!O:Q,2,FALSE))</f>
        <v>1</v>
      </c>
      <c r="AL1004" s="204">
        <f t="shared" si="15"/>
        <v>-95040</v>
      </c>
      <c r="AM1004" s="117" t="str">
        <f>VLOOKUP(AJ1004,'關係企業(人)'!A:C,3,FALSE)</f>
        <v>緯創資通股份有限公司</v>
      </c>
    </row>
    <row r="1005" spans="1:39">
      <c r="A1005" s="4" t="s">
        <v>47</v>
      </c>
      <c r="B1005" s="4" t="s">
        <v>842</v>
      </c>
      <c r="C1005" s="4" t="s">
        <v>2403</v>
      </c>
      <c r="D1005" s="4" t="s">
        <v>2404</v>
      </c>
      <c r="E1005" s="5">
        <v>45678</v>
      </c>
      <c r="F1005" s="5">
        <v>45678</v>
      </c>
      <c r="H1005" s="4" t="s">
        <v>678</v>
      </c>
      <c r="I1005" s="4" t="s">
        <v>2405</v>
      </c>
      <c r="J1005" s="4" t="s">
        <v>843</v>
      </c>
      <c r="K1005" s="4" t="s">
        <v>2406</v>
      </c>
      <c r="L1005" s="4" t="s">
        <v>2407</v>
      </c>
      <c r="M1005" s="12">
        <v>-138000</v>
      </c>
      <c r="N1005" s="4" t="s">
        <v>48</v>
      </c>
      <c r="O1005" s="12">
        <v>-138000</v>
      </c>
      <c r="P1005" s="4" t="s">
        <v>48</v>
      </c>
      <c r="Q1005" s="4" t="s">
        <v>681</v>
      </c>
      <c r="R1005" s="4" t="s">
        <v>54</v>
      </c>
      <c r="X1005" s="4" t="s">
        <v>50</v>
      </c>
      <c r="Z1005" s="4" t="s">
        <v>50</v>
      </c>
      <c r="AA1005" s="4" t="s">
        <v>2419</v>
      </c>
      <c r="AD1005" s="4" t="s">
        <v>676</v>
      </c>
      <c r="AG1005" s="5"/>
      <c r="AH1005" s="4" t="s">
        <v>2408</v>
      </c>
      <c r="AJ1005" s="4" t="s">
        <v>38</v>
      </c>
      <c r="AK1005" s="117">
        <f>IF(N1005="NTD",1,VLOOKUP(X1005,'8.匯率'!O:Q,2,FALSE))</f>
        <v>1</v>
      </c>
      <c r="AL1005" s="204">
        <f t="shared" si="15"/>
        <v>-138000</v>
      </c>
      <c r="AM1005" s="117" t="str">
        <f>VLOOKUP(AJ1005,'關係企業(人)'!A:C,3,FALSE)</f>
        <v>緯創資通股份有限公司</v>
      </c>
    </row>
    <row r="1006" spans="1:39">
      <c r="A1006" s="4" t="s">
        <v>47</v>
      </c>
      <c r="B1006" s="4" t="s">
        <v>842</v>
      </c>
      <c r="C1006" s="4" t="s">
        <v>2403</v>
      </c>
      <c r="D1006" s="4" t="s">
        <v>2404</v>
      </c>
      <c r="E1006" s="5">
        <v>45678</v>
      </c>
      <c r="F1006" s="5">
        <v>45678</v>
      </c>
      <c r="H1006" s="4" t="s">
        <v>678</v>
      </c>
      <c r="I1006" s="4" t="s">
        <v>2405</v>
      </c>
      <c r="J1006" s="4" t="s">
        <v>843</v>
      </c>
      <c r="K1006" s="4" t="s">
        <v>2406</v>
      </c>
      <c r="L1006" s="4" t="s">
        <v>2407</v>
      </c>
      <c r="M1006" s="12">
        <v>-105050</v>
      </c>
      <c r="N1006" s="4" t="s">
        <v>48</v>
      </c>
      <c r="O1006" s="12">
        <v>-105050</v>
      </c>
      <c r="P1006" s="4" t="s">
        <v>48</v>
      </c>
      <c r="Q1006" s="4" t="s">
        <v>681</v>
      </c>
      <c r="R1006" s="4" t="s">
        <v>54</v>
      </c>
      <c r="X1006" s="4" t="s">
        <v>50</v>
      </c>
      <c r="Z1006" s="4" t="s">
        <v>50</v>
      </c>
      <c r="AA1006" s="4" t="s">
        <v>2419</v>
      </c>
      <c r="AD1006" s="4" t="s">
        <v>676</v>
      </c>
      <c r="AG1006" s="5"/>
      <c r="AH1006" s="4" t="s">
        <v>2408</v>
      </c>
      <c r="AJ1006" s="4" t="s">
        <v>38</v>
      </c>
      <c r="AK1006" s="117">
        <f>IF(N1006="NTD",1,VLOOKUP(X1006,'8.匯率'!O:Q,2,FALSE))</f>
        <v>1</v>
      </c>
      <c r="AL1006" s="204">
        <f t="shared" si="15"/>
        <v>-105050</v>
      </c>
      <c r="AM1006" s="117" t="str">
        <f>VLOOKUP(AJ1006,'關係企業(人)'!A:C,3,FALSE)</f>
        <v>緯創資通股份有限公司</v>
      </c>
    </row>
    <row r="1007" spans="1:39">
      <c r="A1007" s="4" t="s">
        <v>47</v>
      </c>
      <c r="B1007" s="4" t="s">
        <v>842</v>
      </c>
      <c r="C1007" s="4" t="s">
        <v>2403</v>
      </c>
      <c r="D1007" s="4" t="s">
        <v>2404</v>
      </c>
      <c r="E1007" s="5">
        <v>45678</v>
      </c>
      <c r="F1007" s="5">
        <v>45678</v>
      </c>
      <c r="H1007" s="4" t="s">
        <v>678</v>
      </c>
      <c r="I1007" s="4" t="s">
        <v>2405</v>
      </c>
      <c r="J1007" s="4" t="s">
        <v>843</v>
      </c>
      <c r="K1007" s="4" t="s">
        <v>2406</v>
      </c>
      <c r="L1007" s="4" t="s">
        <v>2407</v>
      </c>
      <c r="M1007" s="12">
        <v>-90000</v>
      </c>
      <c r="N1007" s="4" t="s">
        <v>48</v>
      </c>
      <c r="O1007" s="12">
        <v>-90000</v>
      </c>
      <c r="P1007" s="4" t="s">
        <v>48</v>
      </c>
      <c r="Q1007" s="4" t="s">
        <v>681</v>
      </c>
      <c r="R1007" s="4" t="s">
        <v>54</v>
      </c>
      <c r="X1007" s="4" t="s">
        <v>50</v>
      </c>
      <c r="Z1007" s="4" t="s">
        <v>50</v>
      </c>
      <c r="AA1007" s="4" t="s">
        <v>2419</v>
      </c>
      <c r="AD1007" s="4" t="s">
        <v>676</v>
      </c>
      <c r="AG1007" s="5"/>
      <c r="AH1007" s="4" t="s">
        <v>2408</v>
      </c>
      <c r="AJ1007" s="4" t="s">
        <v>38</v>
      </c>
      <c r="AK1007" s="117">
        <f>IF(N1007="NTD",1,VLOOKUP(X1007,'8.匯率'!O:Q,2,FALSE))</f>
        <v>1</v>
      </c>
      <c r="AL1007" s="204">
        <f t="shared" si="15"/>
        <v>-90000</v>
      </c>
      <c r="AM1007" s="117" t="str">
        <f>VLOOKUP(AJ1007,'關係企業(人)'!A:C,3,FALSE)</f>
        <v>緯創資通股份有限公司</v>
      </c>
    </row>
    <row r="1008" spans="1:39">
      <c r="A1008" s="4" t="s">
        <v>47</v>
      </c>
      <c r="B1008" s="4" t="s">
        <v>842</v>
      </c>
      <c r="C1008" s="4" t="s">
        <v>2403</v>
      </c>
      <c r="D1008" s="4" t="s">
        <v>2404</v>
      </c>
      <c r="E1008" s="5">
        <v>45678</v>
      </c>
      <c r="F1008" s="5">
        <v>45678</v>
      </c>
      <c r="H1008" s="4" t="s">
        <v>678</v>
      </c>
      <c r="I1008" s="4" t="s">
        <v>2405</v>
      </c>
      <c r="J1008" s="4" t="s">
        <v>843</v>
      </c>
      <c r="K1008" s="4" t="s">
        <v>2406</v>
      </c>
      <c r="L1008" s="4" t="s">
        <v>2407</v>
      </c>
      <c r="M1008" s="12">
        <v>-85950</v>
      </c>
      <c r="N1008" s="4" t="s">
        <v>48</v>
      </c>
      <c r="O1008" s="12">
        <v>-85950</v>
      </c>
      <c r="P1008" s="4" t="s">
        <v>48</v>
      </c>
      <c r="Q1008" s="4" t="s">
        <v>681</v>
      </c>
      <c r="R1008" s="4" t="s">
        <v>54</v>
      </c>
      <c r="X1008" s="4" t="s">
        <v>50</v>
      </c>
      <c r="Z1008" s="4" t="s">
        <v>50</v>
      </c>
      <c r="AA1008" s="4" t="s">
        <v>2419</v>
      </c>
      <c r="AD1008" s="4" t="s">
        <v>676</v>
      </c>
      <c r="AG1008" s="5"/>
      <c r="AH1008" s="4" t="s">
        <v>2408</v>
      </c>
      <c r="AJ1008" s="4" t="s">
        <v>38</v>
      </c>
      <c r="AK1008" s="117">
        <f>IF(N1008="NTD",1,VLOOKUP(X1008,'8.匯率'!O:Q,2,FALSE))</f>
        <v>1</v>
      </c>
      <c r="AL1008" s="204">
        <f t="shared" si="15"/>
        <v>-85950</v>
      </c>
      <c r="AM1008" s="117" t="str">
        <f>VLOOKUP(AJ1008,'關係企業(人)'!A:C,3,FALSE)</f>
        <v>緯創資通股份有限公司</v>
      </c>
    </row>
    <row r="1009" spans="1:39">
      <c r="A1009" s="4" t="s">
        <v>47</v>
      </c>
      <c r="B1009" s="4" t="s">
        <v>842</v>
      </c>
      <c r="C1009" s="4" t="s">
        <v>2403</v>
      </c>
      <c r="D1009" s="4" t="s">
        <v>2404</v>
      </c>
      <c r="E1009" s="5">
        <v>45678</v>
      </c>
      <c r="F1009" s="5">
        <v>45678</v>
      </c>
      <c r="H1009" s="4" t="s">
        <v>678</v>
      </c>
      <c r="I1009" s="4" t="s">
        <v>2405</v>
      </c>
      <c r="J1009" s="4" t="s">
        <v>843</v>
      </c>
      <c r="K1009" s="4" t="s">
        <v>2406</v>
      </c>
      <c r="L1009" s="4" t="s">
        <v>2407</v>
      </c>
      <c r="M1009" s="12">
        <v>-85030</v>
      </c>
      <c r="N1009" s="4" t="s">
        <v>48</v>
      </c>
      <c r="O1009" s="12">
        <v>-85030</v>
      </c>
      <c r="P1009" s="4" t="s">
        <v>48</v>
      </c>
      <c r="Q1009" s="4" t="s">
        <v>682</v>
      </c>
      <c r="R1009" s="4" t="s">
        <v>53</v>
      </c>
      <c r="X1009" s="4" t="s">
        <v>50</v>
      </c>
      <c r="Z1009" s="4" t="s">
        <v>50</v>
      </c>
      <c r="AA1009" s="4" t="s">
        <v>2419</v>
      </c>
      <c r="AD1009" s="4" t="s">
        <v>676</v>
      </c>
      <c r="AG1009" s="5"/>
      <c r="AH1009" s="4" t="s">
        <v>2408</v>
      </c>
      <c r="AJ1009" s="4" t="s">
        <v>38</v>
      </c>
      <c r="AK1009" s="117">
        <f>IF(N1009="NTD",1,VLOOKUP(X1009,'8.匯率'!O:Q,2,FALSE))</f>
        <v>1</v>
      </c>
      <c r="AL1009" s="204">
        <f t="shared" si="15"/>
        <v>-85030</v>
      </c>
      <c r="AM1009" s="117" t="str">
        <f>VLOOKUP(AJ1009,'關係企業(人)'!A:C,3,FALSE)</f>
        <v>緯創資通股份有限公司</v>
      </c>
    </row>
    <row r="1010" spans="1:39">
      <c r="A1010" s="4" t="s">
        <v>47</v>
      </c>
      <c r="B1010" s="4" t="s">
        <v>842</v>
      </c>
      <c r="C1010" s="4" t="s">
        <v>2403</v>
      </c>
      <c r="D1010" s="4" t="s">
        <v>2404</v>
      </c>
      <c r="E1010" s="5">
        <v>45678</v>
      </c>
      <c r="F1010" s="5">
        <v>45678</v>
      </c>
      <c r="H1010" s="4" t="s">
        <v>678</v>
      </c>
      <c r="I1010" s="4" t="s">
        <v>2405</v>
      </c>
      <c r="J1010" s="4" t="s">
        <v>843</v>
      </c>
      <c r="K1010" s="4" t="s">
        <v>2406</v>
      </c>
      <c r="L1010" s="4" t="s">
        <v>2407</v>
      </c>
      <c r="M1010" s="12">
        <v>-120780</v>
      </c>
      <c r="N1010" s="4" t="s">
        <v>48</v>
      </c>
      <c r="O1010" s="12">
        <v>-120780</v>
      </c>
      <c r="P1010" s="4" t="s">
        <v>48</v>
      </c>
      <c r="Q1010" s="4" t="s">
        <v>681</v>
      </c>
      <c r="R1010" s="4" t="s">
        <v>54</v>
      </c>
      <c r="X1010" s="4" t="s">
        <v>50</v>
      </c>
      <c r="Z1010" s="4" t="s">
        <v>50</v>
      </c>
      <c r="AA1010" s="4" t="s">
        <v>2419</v>
      </c>
      <c r="AD1010" s="4" t="s">
        <v>676</v>
      </c>
      <c r="AG1010" s="5"/>
      <c r="AH1010" s="4" t="s">
        <v>2408</v>
      </c>
      <c r="AJ1010" s="4" t="s">
        <v>38</v>
      </c>
      <c r="AK1010" s="117">
        <f>IF(N1010="NTD",1,VLOOKUP(X1010,'8.匯率'!O:Q,2,FALSE))</f>
        <v>1</v>
      </c>
      <c r="AL1010" s="204">
        <f t="shared" si="15"/>
        <v>-120780</v>
      </c>
      <c r="AM1010" s="117" t="str">
        <f>VLOOKUP(AJ1010,'關係企業(人)'!A:C,3,FALSE)</f>
        <v>緯創資通股份有限公司</v>
      </c>
    </row>
    <row r="1011" spans="1:39">
      <c r="A1011" s="4" t="s">
        <v>47</v>
      </c>
      <c r="B1011" s="4" t="s">
        <v>696</v>
      </c>
      <c r="C1011" s="4" t="s">
        <v>2403</v>
      </c>
      <c r="D1011" s="4" t="s">
        <v>2404</v>
      </c>
      <c r="E1011" s="5">
        <v>45679</v>
      </c>
      <c r="F1011" s="5">
        <v>45679</v>
      </c>
      <c r="H1011" s="4" t="s">
        <v>678</v>
      </c>
      <c r="I1011" s="4" t="s">
        <v>2405</v>
      </c>
      <c r="J1011" s="4" t="s">
        <v>856</v>
      </c>
      <c r="K1011" s="4" t="s">
        <v>2406</v>
      </c>
      <c r="L1011" s="4" t="s">
        <v>2407</v>
      </c>
      <c r="M1011" s="12">
        <v>-278442</v>
      </c>
      <c r="N1011" s="4" t="s">
        <v>48</v>
      </c>
      <c r="O1011" s="12">
        <v>-278442</v>
      </c>
      <c r="P1011" s="4" t="s">
        <v>48</v>
      </c>
      <c r="Q1011" s="4" t="s">
        <v>683</v>
      </c>
      <c r="R1011" s="4" t="s">
        <v>56</v>
      </c>
      <c r="X1011" s="4" t="s">
        <v>57</v>
      </c>
      <c r="Z1011" s="4" t="s">
        <v>57</v>
      </c>
      <c r="AA1011" s="4" t="s">
        <v>2424</v>
      </c>
      <c r="AD1011" s="4" t="s">
        <v>676</v>
      </c>
      <c r="AG1011" s="5"/>
      <c r="AH1011" s="4" t="s">
        <v>2408</v>
      </c>
      <c r="AJ1011" s="4" t="s">
        <v>55</v>
      </c>
      <c r="AK1011" s="117">
        <f>IF(N1011="NTD",1,VLOOKUP(X1011,'8.匯率'!O:Q,2,FALSE))</f>
        <v>1</v>
      </c>
      <c r="AL1011" s="204">
        <f t="shared" si="15"/>
        <v>-278442</v>
      </c>
      <c r="AM1011" s="117" t="str">
        <f>VLOOKUP(AJ1011,'關係企業(人)'!A:C,3,FALSE)</f>
        <v>緯穎科技服務股份有限公司</v>
      </c>
    </row>
    <row r="1012" spans="1:39">
      <c r="A1012" s="4" t="s">
        <v>47</v>
      </c>
      <c r="B1012" s="4" t="s">
        <v>696</v>
      </c>
      <c r="C1012" s="4" t="s">
        <v>2403</v>
      </c>
      <c r="D1012" s="4" t="s">
        <v>2404</v>
      </c>
      <c r="E1012" s="5">
        <v>45679</v>
      </c>
      <c r="F1012" s="5">
        <v>45679</v>
      </c>
      <c r="H1012" s="4" t="s">
        <v>678</v>
      </c>
      <c r="I1012" s="4" t="s">
        <v>2405</v>
      </c>
      <c r="J1012" s="4" t="s">
        <v>856</v>
      </c>
      <c r="K1012" s="4" t="s">
        <v>2406</v>
      </c>
      <c r="L1012" s="4" t="s">
        <v>2407</v>
      </c>
      <c r="M1012" s="12">
        <v>-91248</v>
      </c>
      <c r="N1012" s="4" t="s">
        <v>48</v>
      </c>
      <c r="O1012" s="12">
        <v>-91248</v>
      </c>
      <c r="P1012" s="4" t="s">
        <v>48</v>
      </c>
      <c r="Q1012" s="4" t="s">
        <v>683</v>
      </c>
      <c r="R1012" s="4" t="s">
        <v>56</v>
      </c>
      <c r="X1012" s="4" t="s">
        <v>57</v>
      </c>
      <c r="Z1012" s="4" t="s">
        <v>57</v>
      </c>
      <c r="AA1012" s="4" t="s">
        <v>2424</v>
      </c>
      <c r="AD1012" s="4" t="s">
        <v>676</v>
      </c>
      <c r="AG1012" s="5"/>
      <c r="AH1012" s="4" t="s">
        <v>2408</v>
      </c>
      <c r="AJ1012" s="4" t="s">
        <v>55</v>
      </c>
      <c r="AK1012" s="117">
        <f>IF(N1012="NTD",1,VLOOKUP(X1012,'8.匯率'!O:Q,2,FALSE))</f>
        <v>1</v>
      </c>
      <c r="AL1012" s="204">
        <f t="shared" si="15"/>
        <v>-91248</v>
      </c>
      <c r="AM1012" s="117" t="str">
        <f>VLOOKUP(AJ1012,'關係企業(人)'!A:C,3,FALSE)</f>
        <v>緯穎科技服務股份有限公司</v>
      </c>
    </row>
    <row r="1013" spans="1:39">
      <c r="A1013" s="4" t="s">
        <v>47</v>
      </c>
      <c r="B1013" s="4" t="s">
        <v>696</v>
      </c>
      <c r="C1013" s="4" t="s">
        <v>2403</v>
      </c>
      <c r="D1013" s="4" t="s">
        <v>2404</v>
      </c>
      <c r="E1013" s="5">
        <v>45679</v>
      </c>
      <c r="F1013" s="5">
        <v>45679</v>
      </c>
      <c r="H1013" s="4" t="s">
        <v>678</v>
      </c>
      <c r="I1013" s="4" t="s">
        <v>2405</v>
      </c>
      <c r="J1013" s="4" t="s">
        <v>856</v>
      </c>
      <c r="K1013" s="4" t="s">
        <v>2406</v>
      </c>
      <c r="L1013" s="4" t="s">
        <v>2407</v>
      </c>
      <c r="M1013" s="12">
        <v>-480252</v>
      </c>
      <c r="N1013" s="4" t="s">
        <v>48</v>
      </c>
      <c r="O1013" s="12">
        <v>-480252</v>
      </c>
      <c r="P1013" s="4" t="s">
        <v>48</v>
      </c>
      <c r="Q1013" s="4" t="s">
        <v>683</v>
      </c>
      <c r="R1013" s="4" t="s">
        <v>56</v>
      </c>
      <c r="X1013" s="4" t="s">
        <v>57</v>
      </c>
      <c r="Z1013" s="4" t="s">
        <v>57</v>
      </c>
      <c r="AA1013" s="4" t="s">
        <v>2424</v>
      </c>
      <c r="AD1013" s="4" t="s">
        <v>676</v>
      </c>
      <c r="AG1013" s="5"/>
      <c r="AH1013" s="4" t="s">
        <v>2408</v>
      </c>
      <c r="AJ1013" s="4" t="s">
        <v>55</v>
      </c>
      <c r="AK1013" s="117">
        <f>IF(N1013="NTD",1,VLOOKUP(X1013,'8.匯率'!O:Q,2,FALSE))</f>
        <v>1</v>
      </c>
      <c r="AL1013" s="204">
        <f t="shared" si="15"/>
        <v>-480252</v>
      </c>
      <c r="AM1013" s="117" t="str">
        <f>VLOOKUP(AJ1013,'關係企業(人)'!A:C,3,FALSE)</f>
        <v>緯穎科技服務股份有限公司</v>
      </c>
    </row>
    <row r="1014" spans="1:39">
      <c r="A1014" s="4" t="s">
        <v>47</v>
      </c>
      <c r="B1014" s="4" t="s">
        <v>844</v>
      </c>
      <c r="C1014" s="4" t="s">
        <v>2403</v>
      </c>
      <c r="D1014" s="4" t="s">
        <v>2404</v>
      </c>
      <c r="E1014" s="5">
        <v>45679</v>
      </c>
      <c r="F1014" s="5">
        <v>45679</v>
      </c>
      <c r="H1014" s="4" t="s">
        <v>678</v>
      </c>
      <c r="I1014" s="4" t="s">
        <v>2405</v>
      </c>
      <c r="J1014" s="4" t="s">
        <v>845</v>
      </c>
      <c r="K1014" s="4" t="s">
        <v>2406</v>
      </c>
      <c r="L1014" s="4" t="s">
        <v>2407</v>
      </c>
      <c r="M1014" s="12">
        <v>-188480</v>
      </c>
      <c r="N1014" s="4" t="s">
        <v>48</v>
      </c>
      <c r="O1014" s="12">
        <v>-188480</v>
      </c>
      <c r="P1014" s="4" t="s">
        <v>48</v>
      </c>
      <c r="Q1014" s="4" t="s">
        <v>680</v>
      </c>
      <c r="R1014" s="4" t="s">
        <v>698</v>
      </c>
      <c r="X1014" s="4" t="s">
        <v>50</v>
      </c>
      <c r="Z1014" s="4" t="s">
        <v>50</v>
      </c>
      <c r="AA1014" s="4" t="s">
        <v>2419</v>
      </c>
      <c r="AD1014" s="4" t="s">
        <v>676</v>
      </c>
      <c r="AG1014" s="5"/>
      <c r="AH1014" s="4" t="s">
        <v>2408</v>
      </c>
      <c r="AJ1014" s="4" t="s">
        <v>38</v>
      </c>
      <c r="AK1014" s="117">
        <f>IF(N1014="NTD",1,VLOOKUP(X1014,'8.匯率'!O:Q,2,FALSE))</f>
        <v>1</v>
      </c>
      <c r="AL1014" s="204">
        <f t="shared" si="15"/>
        <v>-188480</v>
      </c>
      <c r="AM1014" s="117" t="str">
        <f>VLOOKUP(AJ1014,'關係企業(人)'!A:C,3,FALSE)</f>
        <v>緯創資通股份有限公司</v>
      </c>
    </row>
    <row r="1015" spans="1:39">
      <c r="A1015" s="4" t="s">
        <v>47</v>
      </c>
      <c r="B1015" s="4" t="s">
        <v>844</v>
      </c>
      <c r="C1015" s="4" t="s">
        <v>2403</v>
      </c>
      <c r="D1015" s="4" t="s">
        <v>2404</v>
      </c>
      <c r="E1015" s="5">
        <v>45679</v>
      </c>
      <c r="F1015" s="5">
        <v>45679</v>
      </c>
      <c r="H1015" s="4" t="s">
        <v>678</v>
      </c>
      <c r="I1015" s="4" t="s">
        <v>2405</v>
      </c>
      <c r="J1015" s="4" t="s">
        <v>845</v>
      </c>
      <c r="K1015" s="4" t="s">
        <v>2406</v>
      </c>
      <c r="L1015" s="4" t="s">
        <v>2407</v>
      </c>
      <c r="M1015" s="12">
        <v>-185535</v>
      </c>
      <c r="N1015" s="4" t="s">
        <v>48</v>
      </c>
      <c r="O1015" s="12">
        <v>-185535</v>
      </c>
      <c r="P1015" s="4" t="s">
        <v>48</v>
      </c>
      <c r="Q1015" s="4" t="s">
        <v>680</v>
      </c>
      <c r="R1015" s="4" t="s">
        <v>698</v>
      </c>
      <c r="X1015" s="4" t="s">
        <v>50</v>
      </c>
      <c r="Z1015" s="4" t="s">
        <v>50</v>
      </c>
      <c r="AA1015" s="4" t="s">
        <v>2419</v>
      </c>
      <c r="AD1015" s="4" t="s">
        <v>676</v>
      </c>
      <c r="AG1015" s="5"/>
      <c r="AH1015" s="4" t="s">
        <v>2408</v>
      </c>
      <c r="AJ1015" s="4" t="s">
        <v>38</v>
      </c>
      <c r="AK1015" s="117">
        <f>IF(N1015="NTD",1,VLOOKUP(X1015,'8.匯率'!O:Q,2,FALSE))</f>
        <v>1</v>
      </c>
      <c r="AL1015" s="204">
        <f t="shared" si="15"/>
        <v>-185535</v>
      </c>
      <c r="AM1015" s="117" t="str">
        <f>VLOOKUP(AJ1015,'關係企業(人)'!A:C,3,FALSE)</f>
        <v>緯創資通股份有限公司</v>
      </c>
    </row>
    <row r="1016" spans="1:39">
      <c r="A1016" s="4" t="s">
        <v>47</v>
      </c>
      <c r="B1016" s="4" t="s">
        <v>844</v>
      </c>
      <c r="C1016" s="4" t="s">
        <v>2403</v>
      </c>
      <c r="D1016" s="4" t="s">
        <v>2404</v>
      </c>
      <c r="E1016" s="5">
        <v>45679</v>
      </c>
      <c r="F1016" s="5">
        <v>45679</v>
      </c>
      <c r="H1016" s="4" t="s">
        <v>678</v>
      </c>
      <c r="I1016" s="4" t="s">
        <v>2405</v>
      </c>
      <c r="J1016" s="4" t="s">
        <v>845</v>
      </c>
      <c r="K1016" s="4" t="s">
        <v>2406</v>
      </c>
      <c r="L1016" s="4" t="s">
        <v>2407</v>
      </c>
      <c r="M1016" s="12">
        <v>-136206</v>
      </c>
      <c r="N1016" s="4" t="s">
        <v>48</v>
      </c>
      <c r="O1016" s="12">
        <v>-136206</v>
      </c>
      <c r="P1016" s="4" t="s">
        <v>48</v>
      </c>
      <c r="Q1016" s="4" t="s">
        <v>680</v>
      </c>
      <c r="R1016" s="4" t="s">
        <v>698</v>
      </c>
      <c r="X1016" s="4" t="s">
        <v>50</v>
      </c>
      <c r="Z1016" s="4" t="s">
        <v>50</v>
      </c>
      <c r="AA1016" s="4" t="s">
        <v>2419</v>
      </c>
      <c r="AD1016" s="4" t="s">
        <v>676</v>
      </c>
      <c r="AG1016" s="5"/>
      <c r="AH1016" s="4" t="s">
        <v>2408</v>
      </c>
      <c r="AJ1016" s="4" t="s">
        <v>38</v>
      </c>
      <c r="AK1016" s="117">
        <f>IF(N1016="NTD",1,VLOOKUP(X1016,'8.匯率'!O:Q,2,FALSE))</f>
        <v>1</v>
      </c>
      <c r="AL1016" s="204">
        <f t="shared" si="15"/>
        <v>-136206</v>
      </c>
      <c r="AM1016" s="117" t="str">
        <f>VLOOKUP(AJ1016,'關係企業(人)'!A:C,3,FALSE)</f>
        <v>緯創資通股份有限公司</v>
      </c>
    </row>
    <row r="1017" spans="1:39">
      <c r="A1017" s="4" t="s">
        <v>47</v>
      </c>
      <c r="B1017" s="4" t="s">
        <v>844</v>
      </c>
      <c r="C1017" s="4" t="s">
        <v>2403</v>
      </c>
      <c r="D1017" s="4" t="s">
        <v>2404</v>
      </c>
      <c r="E1017" s="5">
        <v>45679</v>
      </c>
      <c r="F1017" s="5">
        <v>45679</v>
      </c>
      <c r="H1017" s="4" t="s">
        <v>678</v>
      </c>
      <c r="I1017" s="4" t="s">
        <v>2405</v>
      </c>
      <c r="J1017" s="4" t="s">
        <v>845</v>
      </c>
      <c r="K1017" s="4" t="s">
        <v>2406</v>
      </c>
      <c r="L1017" s="4" t="s">
        <v>2407</v>
      </c>
      <c r="M1017" s="12">
        <v>-194198</v>
      </c>
      <c r="N1017" s="4" t="s">
        <v>48</v>
      </c>
      <c r="O1017" s="12">
        <v>-194198</v>
      </c>
      <c r="P1017" s="4" t="s">
        <v>48</v>
      </c>
      <c r="Q1017" s="4" t="s">
        <v>680</v>
      </c>
      <c r="R1017" s="4" t="s">
        <v>698</v>
      </c>
      <c r="X1017" s="4" t="s">
        <v>50</v>
      </c>
      <c r="Z1017" s="4" t="s">
        <v>50</v>
      </c>
      <c r="AA1017" s="4" t="s">
        <v>2419</v>
      </c>
      <c r="AD1017" s="4" t="s">
        <v>676</v>
      </c>
      <c r="AG1017" s="5"/>
      <c r="AH1017" s="4" t="s">
        <v>2408</v>
      </c>
      <c r="AJ1017" s="4" t="s">
        <v>38</v>
      </c>
      <c r="AK1017" s="117">
        <f>IF(N1017="NTD",1,VLOOKUP(X1017,'8.匯率'!O:Q,2,FALSE))</f>
        <v>1</v>
      </c>
      <c r="AL1017" s="204">
        <f t="shared" si="15"/>
        <v>-194198</v>
      </c>
      <c r="AM1017" s="117" t="str">
        <f>VLOOKUP(AJ1017,'關係企業(人)'!A:C,3,FALSE)</f>
        <v>緯創資通股份有限公司</v>
      </c>
    </row>
    <row r="1018" spans="1:39">
      <c r="A1018" s="4" t="s">
        <v>47</v>
      </c>
      <c r="B1018" s="4" t="s">
        <v>844</v>
      </c>
      <c r="C1018" s="4" t="s">
        <v>2403</v>
      </c>
      <c r="D1018" s="4" t="s">
        <v>2404</v>
      </c>
      <c r="E1018" s="5">
        <v>45679</v>
      </c>
      <c r="F1018" s="5">
        <v>45679</v>
      </c>
      <c r="H1018" s="4" t="s">
        <v>678</v>
      </c>
      <c r="I1018" s="4" t="s">
        <v>2405</v>
      </c>
      <c r="J1018" s="4" t="s">
        <v>845</v>
      </c>
      <c r="K1018" s="4" t="s">
        <v>2406</v>
      </c>
      <c r="L1018" s="4" t="s">
        <v>2407</v>
      </c>
      <c r="M1018" s="12">
        <v>-148025</v>
      </c>
      <c r="N1018" s="4" t="s">
        <v>48</v>
      </c>
      <c r="O1018" s="12">
        <v>-148025</v>
      </c>
      <c r="P1018" s="4" t="s">
        <v>48</v>
      </c>
      <c r="Q1018" s="4" t="s">
        <v>680</v>
      </c>
      <c r="R1018" s="4" t="s">
        <v>698</v>
      </c>
      <c r="X1018" s="4" t="s">
        <v>50</v>
      </c>
      <c r="Z1018" s="4" t="s">
        <v>50</v>
      </c>
      <c r="AA1018" s="4" t="s">
        <v>2419</v>
      </c>
      <c r="AD1018" s="4" t="s">
        <v>676</v>
      </c>
      <c r="AG1018" s="5"/>
      <c r="AH1018" s="4" t="s">
        <v>2408</v>
      </c>
      <c r="AJ1018" s="4" t="s">
        <v>38</v>
      </c>
      <c r="AK1018" s="117">
        <f>IF(N1018="NTD",1,VLOOKUP(X1018,'8.匯率'!O:Q,2,FALSE))</f>
        <v>1</v>
      </c>
      <c r="AL1018" s="204">
        <f t="shared" si="15"/>
        <v>-148025</v>
      </c>
      <c r="AM1018" s="117" t="str">
        <f>VLOOKUP(AJ1018,'關係企業(人)'!A:C,3,FALSE)</f>
        <v>緯創資通股份有限公司</v>
      </c>
    </row>
    <row r="1019" spans="1:39">
      <c r="A1019" s="4" t="s">
        <v>47</v>
      </c>
      <c r="B1019" s="4" t="s">
        <v>844</v>
      </c>
      <c r="C1019" s="4" t="s">
        <v>2403</v>
      </c>
      <c r="D1019" s="4" t="s">
        <v>2404</v>
      </c>
      <c r="E1019" s="5">
        <v>45679</v>
      </c>
      <c r="F1019" s="5">
        <v>45679</v>
      </c>
      <c r="H1019" s="4" t="s">
        <v>678</v>
      </c>
      <c r="I1019" s="4" t="s">
        <v>2405</v>
      </c>
      <c r="J1019" s="4" t="s">
        <v>845</v>
      </c>
      <c r="K1019" s="4" t="s">
        <v>2406</v>
      </c>
      <c r="L1019" s="4" t="s">
        <v>2407</v>
      </c>
      <c r="M1019" s="12">
        <v>-200250</v>
      </c>
      <c r="N1019" s="4" t="s">
        <v>48</v>
      </c>
      <c r="O1019" s="12">
        <v>-200250</v>
      </c>
      <c r="P1019" s="4" t="s">
        <v>48</v>
      </c>
      <c r="Q1019" s="4" t="s">
        <v>680</v>
      </c>
      <c r="R1019" s="4" t="s">
        <v>698</v>
      </c>
      <c r="X1019" s="4" t="s">
        <v>50</v>
      </c>
      <c r="Z1019" s="4" t="s">
        <v>50</v>
      </c>
      <c r="AA1019" s="4" t="s">
        <v>2419</v>
      </c>
      <c r="AD1019" s="4" t="s">
        <v>676</v>
      </c>
      <c r="AG1019" s="5"/>
      <c r="AH1019" s="4" t="s">
        <v>2408</v>
      </c>
      <c r="AJ1019" s="4" t="s">
        <v>38</v>
      </c>
      <c r="AK1019" s="117">
        <f>IF(N1019="NTD",1,VLOOKUP(X1019,'8.匯率'!O:Q,2,FALSE))</f>
        <v>1</v>
      </c>
      <c r="AL1019" s="204">
        <f t="shared" si="15"/>
        <v>-200250</v>
      </c>
      <c r="AM1019" s="117" t="str">
        <f>VLOOKUP(AJ1019,'關係企業(人)'!A:C,3,FALSE)</f>
        <v>緯創資通股份有限公司</v>
      </c>
    </row>
    <row r="1020" spans="1:39">
      <c r="A1020" s="4" t="s">
        <v>47</v>
      </c>
      <c r="B1020" s="4" t="s">
        <v>844</v>
      </c>
      <c r="C1020" s="4" t="s">
        <v>2403</v>
      </c>
      <c r="D1020" s="4" t="s">
        <v>2404</v>
      </c>
      <c r="E1020" s="5">
        <v>45679</v>
      </c>
      <c r="F1020" s="5">
        <v>45679</v>
      </c>
      <c r="H1020" s="4" t="s">
        <v>678</v>
      </c>
      <c r="I1020" s="4" t="s">
        <v>2405</v>
      </c>
      <c r="J1020" s="4" t="s">
        <v>845</v>
      </c>
      <c r="K1020" s="4" t="s">
        <v>2406</v>
      </c>
      <c r="L1020" s="4" t="s">
        <v>2407</v>
      </c>
      <c r="M1020" s="12">
        <v>-168485</v>
      </c>
      <c r="N1020" s="4" t="s">
        <v>48</v>
      </c>
      <c r="O1020" s="12">
        <v>-168485</v>
      </c>
      <c r="P1020" s="4" t="s">
        <v>48</v>
      </c>
      <c r="Q1020" s="4" t="s">
        <v>680</v>
      </c>
      <c r="R1020" s="4" t="s">
        <v>698</v>
      </c>
      <c r="X1020" s="4" t="s">
        <v>50</v>
      </c>
      <c r="Z1020" s="4" t="s">
        <v>50</v>
      </c>
      <c r="AA1020" s="4" t="s">
        <v>2419</v>
      </c>
      <c r="AD1020" s="4" t="s">
        <v>676</v>
      </c>
      <c r="AG1020" s="5"/>
      <c r="AH1020" s="4" t="s">
        <v>2408</v>
      </c>
      <c r="AJ1020" s="4" t="s">
        <v>38</v>
      </c>
      <c r="AK1020" s="117">
        <f>IF(N1020="NTD",1,VLOOKUP(X1020,'8.匯率'!O:Q,2,FALSE))</f>
        <v>1</v>
      </c>
      <c r="AL1020" s="204">
        <f t="shared" si="15"/>
        <v>-168485</v>
      </c>
      <c r="AM1020" s="117" t="str">
        <f>VLOOKUP(AJ1020,'關係企業(人)'!A:C,3,FALSE)</f>
        <v>緯創資通股份有限公司</v>
      </c>
    </row>
    <row r="1021" spans="1:39">
      <c r="A1021" s="4" t="s">
        <v>47</v>
      </c>
      <c r="B1021" s="4" t="s">
        <v>844</v>
      </c>
      <c r="C1021" s="4" t="s">
        <v>2403</v>
      </c>
      <c r="D1021" s="4" t="s">
        <v>2404</v>
      </c>
      <c r="E1021" s="5">
        <v>45679</v>
      </c>
      <c r="F1021" s="5">
        <v>45679</v>
      </c>
      <c r="H1021" s="4" t="s">
        <v>678</v>
      </c>
      <c r="I1021" s="4" t="s">
        <v>2405</v>
      </c>
      <c r="J1021" s="4" t="s">
        <v>845</v>
      </c>
      <c r="K1021" s="4" t="s">
        <v>2406</v>
      </c>
      <c r="L1021" s="4" t="s">
        <v>2407</v>
      </c>
      <c r="M1021" s="12">
        <v>-199640</v>
      </c>
      <c r="N1021" s="4" t="s">
        <v>48</v>
      </c>
      <c r="O1021" s="12">
        <v>-199640</v>
      </c>
      <c r="P1021" s="4" t="s">
        <v>48</v>
      </c>
      <c r="Q1021" s="4" t="s">
        <v>680</v>
      </c>
      <c r="R1021" s="4" t="s">
        <v>698</v>
      </c>
      <c r="X1021" s="4" t="s">
        <v>50</v>
      </c>
      <c r="Z1021" s="4" t="s">
        <v>50</v>
      </c>
      <c r="AA1021" s="4" t="s">
        <v>2419</v>
      </c>
      <c r="AD1021" s="4" t="s">
        <v>676</v>
      </c>
      <c r="AG1021" s="5"/>
      <c r="AH1021" s="4" t="s">
        <v>2408</v>
      </c>
      <c r="AJ1021" s="4" t="s">
        <v>38</v>
      </c>
      <c r="AK1021" s="117">
        <f>IF(N1021="NTD",1,VLOOKUP(X1021,'8.匯率'!O:Q,2,FALSE))</f>
        <v>1</v>
      </c>
      <c r="AL1021" s="204">
        <f t="shared" si="15"/>
        <v>-199640</v>
      </c>
      <c r="AM1021" s="117" t="str">
        <f>VLOOKUP(AJ1021,'關係企業(人)'!A:C,3,FALSE)</f>
        <v>緯創資通股份有限公司</v>
      </c>
    </row>
    <row r="1022" spans="1:39">
      <c r="A1022" s="4" t="s">
        <v>47</v>
      </c>
      <c r="B1022" s="4" t="s">
        <v>844</v>
      </c>
      <c r="C1022" s="4" t="s">
        <v>2403</v>
      </c>
      <c r="D1022" s="4" t="s">
        <v>2404</v>
      </c>
      <c r="E1022" s="5">
        <v>45679</v>
      </c>
      <c r="F1022" s="5">
        <v>45679</v>
      </c>
      <c r="H1022" s="4" t="s">
        <v>678</v>
      </c>
      <c r="I1022" s="4" t="s">
        <v>2405</v>
      </c>
      <c r="J1022" s="4" t="s">
        <v>845</v>
      </c>
      <c r="K1022" s="4" t="s">
        <v>2406</v>
      </c>
      <c r="L1022" s="4" t="s">
        <v>2407</v>
      </c>
      <c r="M1022" s="12">
        <v>-20570</v>
      </c>
      <c r="N1022" s="4" t="s">
        <v>48</v>
      </c>
      <c r="O1022" s="12">
        <v>-20570</v>
      </c>
      <c r="P1022" s="4" t="s">
        <v>48</v>
      </c>
      <c r="Q1022" s="4" t="s">
        <v>680</v>
      </c>
      <c r="R1022" s="4" t="s">
        <v>698</v>
      </c>
      <c r="X1022" s="4" t="s">
        <v>50</v>
      </c>
      <c r="Z1022" s="4" t="s">
        <v>50</v>
      </c>
      <c r="AA1022" s="4" t="s">
        <v>2419</v>
      </c>
      <c r="AD1022" s="4" t="s">
        <v>676</v>
      </c>
      <c r="AG1022" s="5"/>
      <c r="AH1022" s="4" t="s">
        <v>2408</v>
      </c>
      <c r="AJ1022" s="4" t="s">
        <v>38</v>
      </c>
      <c r="AK1022" s="117">
        <f>IF(N1022="NTD",1,VLOOKUP(X1022,'8.匯率'!O:Q,2,FALSE))</f>
        <v>1</v>
      </c>
      <c r="AL1022" s="204">
        <f t="shared" si="15"/>
        <v>-20570</v>
      </c>
      <c r="AM1022" s="117" t="str">
        <f>VLOOKUP(AJ1022,'關係企業(人)'!A:C,3,FALSE)</f>
        <v>緯創資通股份有限公司</v>
      </c>
    </row>
    <row r="1023" spans="1:39">
      <c r="A1023" s="4" t="s">
        <v>47</v>
      </c>
      <c r="B1023" s="4" t="s">
        <v>844</v>
      </c>
      <c r="C1023" s="4" t="s">
        <v>2403</v>
      </c>
      <c r="D1023" s="4" t="s">
        <v>2404</v>
      </c>
      <c r="E1023" s="5">
        <v>45679</v>
      </c>
      <c r="F1023" s="5">
        <v>45679</v>
      </c>
      <c r="H1023" s="4" t="s">
        <v>678</v>
      </c>
      <c r="I1023" s="4" t="s">
        <v>2405</v>
      </c>
      <c r="J1023" s="4" t="s">
        <v>845</v>
      </c>
      <c r="K1023" s="4" t="s">
        <v>2406</v>
      </c>
      <c r="L1023" s="4" t="s">
        <v>2407</v>
      </c>
      <c r="M1023" s="12">
        <v>-20629</v>
      </c>
      <c r="N1023" s="4" t="s">
        <v>48</v>
      </c>
      <c r="O1023" s="12">
        <v>-20629</v>
      </c>
      <c r="P1023" s="4" t="s">
        <v>48</v>
      </c>
      <c r="Q1023" s="4" t="s">
        <v>680</v>
      </c>
      <c r="R1023" s="4" t="s">
        <v>698</v>
      </c>
      <c r="X1023" s="4" t="s">
        <v>50</v>
      </c>
      <c r="Z1023" s="4" t="s">
        <v>50</v>
      </c>
      <c r="AA1023" s="4" t="s">
        <v>2419</v>
      </c>
      <c r="AD1023" s="4" t="s">
        <v>676</v>
      </c>
      <c r="AG1023" s="5"/>
      <c r="AH1023" s="4" t="s">
        <v>2408</v>
      </c>
      <c r="AJ1023" s="4" t="s">
        <v>38</v>
      </c>
      <c r="AK1023" s="117">
        <f>IF(N1023="NTD",1,VLOOKUP(X1023,'8.匯率'!O:Q,2,FALSE))</f>
        <v>1</v>
      </c>
      <c r="AL1023" s="204">
        <f t="shared" si="15"/>
        <v>-20629</v>
      </c>
      <c r="AM1023" s="117" t="str">
        <f>VLOOKUP(AJ1023,'關係企業(人)'!A:C,3,FALSE)</f>
        <v>緯創資通股份有限公司</v>
      </c>
    </row>
    <row r="1024" spans="1:39">
      <c r="A1024" s="4" t="s">
        <v>47</v>
      </c>
      <c r="B1024" s="4" t="s">
        <v>844</v>
      </c>
      <c r="C1024" s="4" t="s">
        <v>2403</v>
      </c>
      <c r="D1024" s="4" t="s">
        <v>2404</v>
      </c>
      <c r="E1024" s="5">
        <v>45679</v>
      </c>
      <c r="F1024" s="5">
        <v>45679</v>
      </c>
      <c r="H1024" s="4" t="s">
        <v>678</v>
      </c>
      <c r="I1024" s="4" t="s">
        <v>2405</v>
      </c>
      <c r="J1024" s="4" t="s">
        <v>845</v>
      </c>
      <c r="K1024" s="4" t="s">
        <v>2406</v>
      </c>
      <c r="L1024" s="4" t="s">
        <v>2407</v>
      </c>
      <c r="M1024" s="12">
        <v>-4934</v>
      </c>
      <c r="N1024" s="4" t="s">
        <v>48</v>
      </c>
      <c r="O1024" s="12">
        <v>-4934</v>
      </c>
      <c r="P1024" s="4" t="s">
        <v>48</v>
      </c>
      <c r="Q1024" s="4" t="s">
        <v>680</v>
      </c>
      <c r="R1024" s="4" t="s">
        <v>698</v>
      </c>
      <c r="X1024" s="4" t="s">
        <v>50</v>
      </c>
      <c r="Z1024" s="4" t="s">
        <v>50</v>
      </c>
      <c r="AA1024" s="4" t="s">
        <v>2419</v>
      </c>
      <c r="AD1024" s="4" t="s">
        <v>676</v>
      </c>
      <c r="AG1024" s="5"/>
      <c r="AH1024" s="4" t="s">
        <v>2408</v>
      </c>
      <c r="AJ1024" s="4" t="s">
        <v>38</v>
      </c>
      <c r="AK1024" s="117">
        <f>IF(N1024="NTD",1,VLOOKUP(X1024,'8.匯率'!O:Q,2,FALSE))</f>
        <v>1</v>
      </c>
      <c r="AL1024" s="204">
        <f t="shared" si="15"/>
        <v>-4934</v>
      </c>
      <c r="AM1024" s="117" t="str">
        <f>VLOOKUP(AJ1024,'關係企業(人)'!A:C,3,FALSE)</f>
        <v>緯創資通股份有限公司</v>
      </c>
    </row>
    <row r="1025" spans="1:39">
      <c r="A1025" s="4" t="s">
        <v>47</v>
      </c>
      <c r="B1025" s="4" t="s">
        <v>844</v>
      </c>
      <c r="C1025" s="4" t="s">
        <v>2403</v>
      </c>
      <c r="D1025" s="4" t="s">
        <v>2404</v>
      </c>
      <c r="E1025" s="5">
        <v>45679</v>
      </c>
      <c r="F1025" s="5">
        <v>45679</v>
      </c>
      <c r="H1025" s="4" t="s">
        <v>678</v>
      </c>
      <c r="I1025" s="4" t="s">
        <v>2405</v>
      </c>
      <c r="J1025" s="4" t="s">
        <v>845</v>
      </c>
      <c r="K1025" s="4" t="s">
        <v>2406</v>
      </c>
      <c r="L1025" s="4" t="s">
        <v>2407</v>
      </c>
      <c r="M1025" s="12">
        <v>-11087</v>
      </c>
      <c r="N1025" s="4" t="s">
        <v>48</v>
      </c>
      <c r="O1025" s="12">
        <v>-11087</v>
      </c>
      <c r="P1025" s="4" t="s">
        <v>48</v>
      </c>
      <c r="Q1025" s="4" t="s">
        <v>680</v>
      </c>
      <c r="R1025" s="4" t="s">
        <v>698</v>
      </c>
      <c r="X1025" s="4" t="s">
        <v>50</v>
      </c>
      <c r="Z1025" s="4" t="s">
        <v>50</v>
      </c>
      <c r="AA1025" s="4" t="s">
        <v>2419</v>
      </c>
      <c r="AD1025" s="4" t="s">
        <v>676</v>
      </c>
      <c r="AG1025" s="5"/>
      <c r="AH1025" s="4" t="s">
        <v>2408</v>
      </c>
      <c r="AJ1025" s="4" t="s">
        <v>38</v>
      </c>
      <c r="AK1025" s="117">
        <f>IF(N1025="NTD",1,VLOOKUP(X1025,'8.匯率'!O:Q,2,FALSE))</f>
        <v>1</v>
      </c>
      <c r="AL1025" s="204">
        <f t="shared" si="15"/>
        <v>-11087</v>
      </c>
      <c r="AM1025" s="117" t="str">
        <f>VLOOKUP(AJ1025,'關係企業(人)'!A:C,3,FALSE)</f>
        <v>緯創資通股份有限公司</v>
      </c>
    </row>
    <row r="1026" spans="1:39">
      <c r="A1026" s="4" t="s">
        <v>47</v>
      </c>
      <c r="B1026" s="4" t="s">
        <v>844</v>
      </c>
      <c r="C1026" s="4" t="s">
        <v>2403</v>
      </c>
      <c r="D1026" s="4" t="s">
        <v>2404</v>
      </c>
      <c r="E1026" s="5">
        <v>45679</v>
      </c>
      <c r="F1026" s="5">
        <v>45679</v>
      </c>
      <c r="H1026" s="4" t="s">
        <v>678</v>
      </c>
      <c r="I1026" s="4" t="s">
        <v>2405</v>
      </c>
      <c r="J1026" s="4" t="s">
        <v>845</v>
      </c>
      <c r="K1026" s="4" t="s">
        <v>2406</v>
      </c>
      <c r="L1026" s="4" t="s">
        <v>2407</v>
      </c>
      <c r="M1026" s="12">
        <v>-69304</v>
      </c>
      <c r="N1026" s="4" t="s">
        <v>48</v>
      </c>
      <c r="O1026" s="12">
        <v>-69304</v>
      </c>
      <c r="P1026" s="4" t="s">
        <v>48</v>
      </c>
      <c r="Q1026" s="4" t="s">
        <v>680</v>
      </c>
      <c r="R1026" s="4" t="s">
        <v>698</v>
      </c>
      <c r="X1026" s="4" t="s">
        <v>50</v>
      </c>
      <c r="Z1026" s="4" t="s">
        <v>50</v>
      </c>
      <c r="AA1026" s="4" t="s">
        <v>2419</v>
      </c>
      <c r="AD1026" s="4" t="s">
        <v>676</v>
      </c>
      <c r="AG1026" s="5"/>
      <c r="AH1026" s="4" t="s">
        <v>2408</v>
      </c>
      <c r="AJ1026" s="4" t="s">
        <v>38</v>
      </c>
      <c r="AK1026" s="117">
        <f>IF(N1026="NTD",1,VLOOKUP(X1026,'8.匯率'!O:Q,2,FALSE))</f>
        <v>1</v>
      </c>
      <c r="AL1026" s="204">
        <f t="shared" si="15"/>
        <v>-69304</v>
      </c>
      <c r="AM1026" s="117" t="str">
        <f>VLOOKUP(AJ1026,'關係企業(人)'!A:C,3,FALSE)</f>
        <v>緯創資通股份有限公司</v>
      </c>
    </row>
    <row r="1027" spans="1:39">
      <c r="A1027" s="4" t="s">
        <v>47</v>
      </c>
      <c r="B1027" s="4" t="s">
        <v>1217</v>
      </c>
      <c r="C1027" s="4" t="s">
        <v>2403</v>
      </c>
      <c r="D1027" s="4" t="s">
        <v>2415</v>
      </c>
      <c r="E1027" s="5">
        <v>45699</v>
      </c>
      <c r="F1027" s="5">
        <v>45699</v>
      </c>
      <c r="H1027" s="4" t="s">
        <v>678</v>
      </c>
      <c r="I1027" s="4" t="s">
        <v>2405</v>
      </c>
      <c r="J1027" s="4" t="s">
        <v>1218</v>
      </c>
      <c r="K1027" s="4" t="s">
        <v>2406</v>
      </c>
      <c r="L1027" s="4" t="s">
        <v>2407</v>
      </c>
      <c r="M1027" s="12">
        <v>-100000</v>
      </c>
      <c r="N1027" s="4" t="s">
        <v>48</v>
      </c>
      <c r="O1027" s="12">
        <v>-100000</v>
      </c>
      <c r="P1027" s="4" t="s">
        <v>48</v>
      </c>
      <c r="Q1027" s="4" t="s">
        <v>681</v>
      </c>
      <c r="R1027" s="4" t="s">
        <v>827</v>
      </c>
      <c r="X1027" s="4" t="s">
        <v>50</v>
      </c>
      <c r="Z1027" s="4" t="s">
        <v>50</v>
      </c>
      <c r="AA1027" s="4" t="s">
        <v>2419</v>
      </c>
      <c r="AD1027" s="4" t="s">
        <v>676</v>
      </c>
      <c r="AG1027" s="5"/>
      <c r="AH1027" s="4" t="s">
        <v>2408</v>
      </c>
      <c r="AJ1027" s="4" t="s">
        <v>38</v>
      </c>
      <c r="AK1027" s="117">
        <f>IF(N1027="NTD",1,VLOOKUP(X1027,'8.匯率'!O:Q,2,FALSE))</f>
        <v>1</v>
      </c>
      <c r="AL1027" s="204">
        <f t="shared" ref="AL1027:AL1090" si="16">M1027*AK1027</f>
        <v>-100000</v>
      </c>
      <c r="AM1027" s="117" t="str">
        <f>VLOOKUP(AJ1027,'關係企業(人)'!A:C,3,FALSE)</f>
        <v>緯創資通股份有限公司</v>
      </c>
    </row>
    <row r="1028" spans="1:39">
      <c r="A1028" s="4" t="s">
        <v>47</v>
      </c>
      <c r="B1028" s="4" t="s">
        <v>1256</v>
      </c>
      <c r="C1028" s="4" t="s">
        <v>2403</v>
      </c>
      <c r="D1028" s="4" t="s">
        <v>2415</v>
      </c>
      <c r="E1028" s="5">
        <v>45701</v>
      </c>
      <c r="F1028" s="5">
        <v>45701</v>
      </c>
      <c r="H1028" s="4" t="s">
        <v>678</v>
      </c>
      <c r="I1028" s="4" t="s">
        <v>2405</v>
      </c>
      <c r="J1028" s="4" t="s">
        <v>1257</v>
      </c>
      <c r="K1028" s="4" t="s">
        <v>2406</v>
      </c>
      <c r="L1028" s="4" t="s">
        <v>2407</v>
      </c>
      <c r="M1028" s="12">
        <v>-99498</v>
      </c>
      <c r="N1028" s="4" t="s">
        <v>48</v>
      </c>
      <c r="O1028" s="12">
        <v>-99498</v>
      </c>
      <c r="P1028" s="4" t="s">
        <v>48</v>
      </c>
      <c r="Q1028" s="4" t="s">
        <v>680</v>
      </c>
      <c r="R1028" s="4" t="s">
        <v>701</v>
      </c>
      <c r="X1028" s="4" t="s">
        <v>702</v>
      </c>
      <c r="Z1028" s="4" t="s">
        <v>702</v>
      </c>
      <c r="AA1028" s="4" t="s">
        <v>2422</v>
      </c>
      <c r="AD1028" s="4" t="s">
        <v>676</v>
      </c>
      <c r="AG1028" s="5"/>
      <c r="AH1028" s="4" t="s">
        <v>2408</v>
      </c>
      <c r="AJ1028" s="4" t="s">
        <v>700</v>
      </c>
      <c r="AK1028" s="117">
        <f>IF(N1028="NTD",1,VLOOKUP(X1028,'8.匯率'!O:Q,2,FALSE))</f>
        <v>1</v>
      </c>
      <c r="AL1028" s="204">
        <f t="shared" si="16"/>
        <v>-99498</v>
      </c>
      <c r="AM1028" s="117" t="str">
        <f>VLOOKUP(AJ1028,'關係企業(人)'!A:C,3,FALSE)</f>
        <v>緯育股份有限公司</v>
      </c>
    </row>
    <row r="1029" spans="1:39">
      <c r="A1029" s="4" t="s">
        <v>47</v>
      </c>
      <c r="B1029" s="4" t="s">
        <v>1219</v>
      </c>
      <c r="C1029" s="4" t="s">
        <v>2403</v>
      </c>
      <c r="D1029" s="4" t="s">
        <v>2415</v>
      </c>
      <c r="E1029" s="5">
        <v>45701</v>
      </c>
      <c r="F1029" s="5">
        <v>45701</v>
      </c>
      <c r="H1029" s="4" t="s">
        <v>678</v>
      </c>
      <c r="I1029" s="4" t="s">
        <v>2405</v>
      </c>
      <c r="J1029" s="4" t="s">
        <v>1220</v>
      </c>
      <c r="K1029" s="4" t="s">
        <v>2406</v>
      </c>
      <c r="L1029" s="4" t="s">
        <v>2407</v>
      </c>
      <c r="M1029" s="12">
        <v>-155000</v>
      </c>
      <c r="N1029" s="4" t="s">
        <v>48</v>
      </c>
      <c r="O1029" s="12">
        <v>-155000</v>
      </c>
      <c r="P1029" s="4" t="s">
        <v>48</v>
      </c>
      <c r="Q1029" s="4" t="s">
        <v>680</v>
      </c>
      <c r="R1029" s="4" t="s">
        <v>709</v>
      </c>
      <c r="X1029" s="4" t="s">
        <v>50</v>
      </c>
      <c r="Z1029" s="4" t="s">
        <v>50</v>
      </c>
      <c r="AA1029" s="4" t="s">
        <v>2419</v>
      </c>
      <c r="AD1029" s="4" t="s">
        <v>676</v>
      </c>
      <c r="AG1029" s="5"/>
      <c r="AH1029" s="4" t="s">
        <v>2408</v>
      </c>
      <c r="AJ1029" s="4" t="s">
        <v>38</v>
      </c>
      <c r="AK1029" s="117">
        <f>IF(N1029="NTD",1,VLOOKUP(X1029,'8.匯率'!O:Q,2,FALSE))</f>
        <v>1</v>
      </c>
      <c r="AL1029" s="204">
        <f t="shared" si="16"/>
        <v>-155000</v>
      </c>
      <c r="AM1029" s="117" t="str">
        <f>VLOOKUP(AJ1029,'關係企業(人)'!A:C,3,FALSE)</f>
        <v>緯創資通股份有限公司</v>
      </c>
    </row>
    <row r="1030" spans="1:39">
      <c r="A1030" s="4" t="s">
        <v>47</v>
      </c>
      <c r="B1030" s="4" t="s">
        <v>1235</v>
      </c>
      <c r="C1030" s="4" t="s">
        <v>2403</v>
      </c>
      <c r="D1030" s="4" t="s">
        <v>2415</v>
      </c>
      <c r="E1030" s="5">
        <v>45702</v>
      </c>
      <c r="F1030" s="5">
        <v>45702</v>
      </c>
      <c r="H1030" s="4" t="s">
        <v>678</v>
      </c>
      <c r="I1030" s="4" t="s">
        <v>2405</v>
      </c>
      <c r="J1030" s="4" t="s">
        <v>1236</v>
      </c>
      <c r="K1030" s="4" t="s">
        <v>2406</v>
      </c>
      <c r="L1030" s="4" t="s">
        <v>2407</v>
      </c>
      <c r="M1030" s="12">
        <v>-145855</v>
      </c>
      <c r="N1030" s="4" t="s">
        <v>48</v>
      </c>
      <c r="O1030" s="12">
        <v>-145855</v>
      </c>
      <c r="P1030" s="4" t="s">
        <v>48</v>
      </c>
      <c r="Q1030" s="4" t="s">
        <v>683</v>
      </c>
      <c r="R1030" s="4" t="s">
        <v>56</v>
      </c>
      <c r="X1030" s="4" t="s">
        <v>57</v>
      </c>
      <c r="Z1030" s="4" t="s">
        <v>57</v>
      </c>
      <c r="AA1030" s="4" t="s">
        <v>2424</v>
      </c>
      <c r="AD1030" s="4" t="s">
        <v>676</v>
      </c>
      <c r="AG1030" s="5"/>
      <c r="AH1030" s="4" t="s">
        <v>2408</v>
      </c>
      <c r="AJ1030" s="4" t="s">
        <v>55</v>
      </c>
      <c r="AK1030" s="117">
        <f>IF(N1030="NTD",1,VLOOKUP(X1030,'8.匯率'!O:Q,2,FALSE))</f>
        <v>1</v>
      </c>
      <c r="AL1030" s="204">
        <f t="shared" si="16"/>
        <v>-145855</v>
      </c>
      <c r="AM1030" s="117" t="str">
        <f>VLOOKUP(AJ1030,'關係企業(人)'!A:C,3,FALSE)</f>
        <v>緯穎科技服務股份有限公司</v>
      </c>
    </row>
    <row r="1031" spans="1:39">
      <c r="A1031" s="4" t="s">
        <v>47</v>
      </c>
      <c r="B1031" s="4" t="s">
        <v>1237</v>
      </c>
      <c r="C1031" s="4" t="s">
        <v>2403</v>
      </c>
      <c r="D1031" s="4" t="s">
        <v>2415</v>
      </c>
      <c r="E1031" s="5">
        <v>45702</v>
      </c>
      <c r="F1031" s="5">
        <v>45702</v>
      </c>
      <c r="H1031" s="4" t="s">
        <v>678</v>
      </c>
      <c r="I1031" s="4" t="s">
        <v>2405</v>
      </c>
      <c r="J1031" s="4" t="s">
        <v>1238</v>
      </c>
      <c r="K1031" s="4" t="s">
        <v>2406</v>
      </c>
      <c r="L1031" s="4" t="s">
        <v>2407</v>
      </c>
      <c r="M1031" s="12">
        <v>-129858</v>
      </c>
      <c r="N1031" s="4" t="s">
        <v>48</v>
      </c>
      <c r="O1031" s="12">
        <v>-129858</v>
      </c>
      <c r="P1031" s="4" t="s">
        <v>48</v>
      </c>
      <c r="Q1031" s="4" t="s">
        <v>683</v>
      </c>
      <c r="R1031" s="4" t="s">
        <v>56</v>
      </c>
      <c r="X1031" s="4" t="s">
        <v>57</v>
      </c>
      <c r="Z1031" s="4" t="s">
        <v>57</v>
      </c>
      <c r="AA1031" s="4" t="s">
        <v>2424</v>
      </c>
      <c r="AD1031" s="4" t="s">
        <v>676</v>
      </c>
      <c r="AG1031" s="5"/>
      <c r="AH1031" s="4" t="s">
        <v>2408</v>
      </c>
      <c r="AJ1031" s="4" t="s">
        <v>55</v>
      </c>
      <c r="AK1031" s="117">
        <f>IF(N1031="NTD",1,VLOOKUP(X1031,'8.匯率'!O:Q,2,FALSE))</f>
        <v>1</v>
      </c>
      <c r="AL1031" s="204">
        <f t="shared" si="16"/>
        <v>-129858</v>
      </c>
      <c r="AM1031" s="117" t="str">
        <f>VLOOKUP(AJ1031,'關係企業(人)'!A:C,3,FALSE)</f>
        <v>緯穎科技服務股份有限公司</v>
      </c>
    </row>
    <row r="1032" spans="1:39">
      <c r="A1032" s="4" t="s">
        <v>47</v>
      </c>
      <c r="B1032" s="4" t="s">
        <v>1239</v>
      </c>
      <c r="C1032" s="4" t="s">
        <v>2403</v>
      </c>
      <c r="D1032" s="4" t="s">
        <v>2415</v>
      </c>
      <c r="E1032" s="5">
        <v>45702</v>
      </c>
      <c r="F1032" s="5">
        <v>45702</v>
      </c>
      <c r="H1032" s="4" t="s">
        <v>678</v>
      </c>
      <c r="I1032" s="4" t="s">
        <v>2405</v>
      </c>
      <c r="J1032" s="4" t="s">
        <v>1240</v>
      </c>
      <c r="K1032" s="4" t="s">
        <v>2406</v>
      </c>
      <c r="L1032" s="4" t="s">
        <v>2407</v>
      </c>
      <c r="M1032" s="12">
        <v>-141360</v>
      </c>
      <c r="N1032" s="4" t="s">
        <v>48</v>
      </c>
      <c r="O1032" s="12">
        <v>-141360</v>
      </c>
      <c r="P1032" s="4" t="s">
        <v>48</v>
      </c>
      <c r="Q1032" s="4" t="s">
        <v>683</v>
      </c>
      <c r="R1032" s="4" t="s">
        <v>56</v>
      </c>
      <c r="X1032" s="4" t="s">
        <v>57</v>
      </c>
      <c r="Z1032" s="4" t="s">
        <v>57</v>
      </c>
      <c r="AA1032" s="4" t="s">
        <v>2424</v>
      </c>
      <c r="AD1032" s="4" t="s">
        <v>676</v>
      </c>
      <c r="AG1032" s="5"/>
      <c r="AH1032" s="4" t="s">
        <v>2408</v>
      </c>
      <c r="AJ1032" s="4" t="s">
        <v>55</v>
      </c>
      <c r="AK1032" s="117">
        <f>IF(N1032="NTD",1,VLOOKUP(X1032,'8.匯率'!O:Q,2,FALSE))</f>
        <v>1</v>
      </c>
      <c r="AL1032" s="204">
        <f t="shared" si="16"/>
        <v>-141360</v>
      </c>
      <c r="AM1032" s="117" t="str">
        <f>VLOOKUP(AJ1032,'關係企業(人)'!A:C,3,FALSE)</f>
        <v>緯穎科技服務股份有限公司</v>
      </c>
    </row>
    <row r="1033" spans="1:39">
      <c r="A1033" s="4" t="s">
        <v>47</v>
      </c>
      <c r="B1033" s="4" t="s">
        <v>1241</v>
      </c>
      <c r="C1033" s="4" t="s">
        <v>2403</v>
      </c>
      <c r="D1033" s="4" t="s">
        <v>2415</v>
      </c>
      <c r="E1033" s="5">
        <v>45702</v>
      </c>
      <c r="F1033" s="5">
        <v>45702</v>
      </c>
      <c r="H1033" s="4" t="s">
        <v>678</v>
      </c>
      <c r="I1033" s="4" t="s">
        <v>2405</v>
      </c>
      <c r="J1033" s="4" t="s">
        <v>1242</v>
      </c>
      <c r="K1033" s="4" t="s">
        <v>2406</v>
      </c>
      <c r="L1033" s="4" t="s">
        <v>2407</v>
      </c>
      <c r="M1033" s="12">
        <v>-113925</v>
      </c>
      <c r="N1033" s="4" t="s">
        <v>48</v>
      </c>
      <c r="O1033" s="12">
        <v>-113925</v>
      </c>
      <c r="P1033" s="4" t="s">
        <v>48</v>
      </c>
      <c r="Q1033" s="4" t="s">
        <v>683</v>
      </c>
      <c r="R1033" s="4" t="s">
        <v>56</v>
      </c>
      <c r="X1033" s="4" t="s">
        <v>57</v>
      </c>
      <c r="Z1033" s="4" t="s">
        <v>57</v>
      </c>
      <c r="AA1033" s="4" t="s">
        <v>2424</v>
      </c>
      <c r="AD1033" s="4" t="s">
        <v>676</v>
      </c>
      <c r="AG1033" s="5"/>
      <c r="AH1033" s="4" t="s">
        <v>2408</v>
      </c>
      <c r="AJ1033" s="4" t="s">
        <v>55</v>
      </c>
      <c r="AK1033" s="117">
        <f>IF(N1033="NTD",1,VLOOKUP(X1033,'8.匯率'!O:Q,2,FALSE))</f>
        <v>1</v>
      </c>
      <c r="AL1033" s="204">
        <f t="shared" si="16"/>
        <v>-113925</v>
      </c>
      <c r="AM1033" s="117" t="str">
        <f>VLOOKUP(AJ1033,'關係企業(人)'!A:C,3,FALSE)</f>
        <v>緯穎科技服務股份有限公司</v>
      </c>
    </row>
    <row r="1034" spans="1:39">
      <c r="A1034" s="4" t="s">
        <v>47</v>
      </c>
      <c r="B1034" s="4" t="s">
        <v>1243</v>
      </c>
      <c r="C1034" s="4" t="s">
        <v>2403</v>
      </c>
      <c r="D1034" s="4" t="s">
        <v>2415</v>
      </c>
      <c r="E1034" s="5">
        <v>45702</v>
      </c>
      <c r="F1034" s="5">
        <v>45702</v>
      </c>
      <c r="H1034" s="4" t="s">
        <v>678</v>
      </c>
      <c r="I1034" s="4" t="s">
        <v>2405</v>
      </c>
      <c r="J1034" s="4" t="s">
        <v>1244</v>
      </c>
      <c r="K1034" s="4" t="s">
        <v>2406</v>
      </c>
      <c r="L1034" s="4" t="s">
        <v>2407</v>
      </c>
      <c r="M1034" s="12">
        <v>-145855</v>
      </c>
      <c r="N1034" s="4" t="s">
        <v>48</v>
      </c>
      <c r="O1034" s="12">
        <v>-145855</v>
      </c>
      <c r="P1034" s="4" t="s">
        <v>48</v>
      </c>
      <c r="Q1034" s="4" t="s">
        <v>683</v>
      </c>
      <c r="R1034" s="4" t="s">
        <v>56</v>
      </c>
      <c r="X1034" s="4" t="s">
        <v>57</v>
      </c>
      <c r="Z1034" s="4" t="s">
        <v>57</v>
      </c>
      <c r="AA1034" s="4" t="s">
        <v>2424</v>
      </c>
      <c r="AD1034" s="4" t="s">
        <v>676</v>
      </c>
      <c r="AG1034" s="5"/>
      <c r="AH1034" s="4" t="s">
        <v>2408</v>
      </c>
      <c r="AJ1034" s="4" t="s">
        <v>55</v>
      </c>
      <c r="AK1034" s="117">
        <f>IF(N1034="NTD",1,VLOOKUP(X1034,'8.匯率'!O:Q,2,FALSE))</f>
        <v>1</v>
      </c>
      <c r="AL1034" s="204">
        <f t="shared" si="16"/>
        <v>-145855</v>
      </c>
      <c r="AM1034" s="117" t="str">
        <f>VLOOKUP(AJ1034,'關係企業(人)'!A:C,3,FALSE)</f>
        <v>緯穎科技服務股份有限公司</v>
      </c>
    </row>
    <row r="1035" spans="1:39">
      <c r="A1035" s="4" t="s">
        <v>47</v>
      </c>
      <c r="B1035" s="4" t="s">
        <v>1245</v>
      </c>
      <c r="C1035" s="4" t="s">
        <v>2403</v>
      </c>
      <c r="D1035" s="4" t="s">
        <v>2415</v>
      </c>
      <c r="E1035" s="5">
        <v>45702</v>
      </c>
      <c r="F1035" s="5">
        <v>45702</v>
      </c>
      <c r="H1035" s="4" t="s">
        <v>678</v>
      </c>
      <c r="I1035" s="4" t="s">
        <v>2405</v>
      </c>
      <c r="J1035" s="4" t="s">
        <v>1246</v>
      </c>
      <c r="K1035" s="4" t="s">
        <v>2406</v>
      </c>
      <c r="L1035" s="4" t="s">
        <v>2407</v>
      </c>
      <c r="M1035" s="12">
        <v>-138000</v>
      </c>
      <c r="N1035" s="4" t="s">
        <v>48</v>
      </c>
      <c r="O1035" s="12">
        <v>-138000</v>
      </c>
      <c r="P1035" s="4" t="s">
        <v>48</v>
      </c>
      <c r="Q1035" s="4" t="s">
        <v>683</v>
      </c>
      <c r="R1035" s="4" t="s">
        <v>56</v>
      </c>
      <c r="X1035" s="4" t="s">
        <v>57</v>
      </c>
      <c r="Z1035" s="4" t="s">
        <v>57</v>
      </c>
      <c r="AA1035" s="4" t="s">
        <v>2424</v>
      </c>
      <c r="AD1035" s="4" t="s">
        <v>676</v>
      </c>
      <c r="AG1035" s="5"/>
      <c r="AH1035" s="4" t="s">
        <v>2408</v>
      </c>
      <c r="AJ1035" s="4" t="s">
        <v>55</v>
      </c>
      <c r="AK1035" s="117">
        <f>IF(N1035="NTD",1,VLOOKUP(X1035,'8.匯率'!O:Q,2,FALSE))</f>
        <v>1</v>
      </c>
      <c r="AL1035" s="204">
        <f t="shared" si="16"/>
        <v>-138000</v>
      </c>
      <c r="AM1035" s="117" t="str">
        <f>VLOOKUP(AJ1035,'關係企業(人)'!A:C,3,FALSE)</f>
        <v>緯穎科技服務股份有限公司</v>
      </c>
    </row>
    <row r="1036" spans="1:39">
      <c r="A1036" s="4" t="s">
        <v>47</v>
      </c>
      <c r="B1036" s="4" t="s">
        <v>1247</v>
      </c>
      <c r="C1036" s="4" t="s">
        <v>2403</v>
      </c>
      <c r="D1036" s="4" t="s">
        <v>2415</v>
      </c>
      <c r="E1036" s="5">
        <v>45702</v>
      </c>
      <c r="F1036" s="5">
        <v>45702</v>
      </c>
      <c r="H1036" s="4" t="s">
        <v>678</v>
      </c>
      <c r="I1036" s="4" t="s">
        <v>2405</v>
      </c>
      <c r="J1036" s="4" t="s">
        <v>1248</v>
      </c>
      <c r="K1036" s="4" t="s">
        <v>2406</v>
      </c>
      <c r="L1036" s="4" t="s">
        <v>2407</v>
      </c>
      <c r="M1036" s="12">
        <v>-110000</v>
      </c>
      <c r="N1036" s="4" t="s">
        <v>48</v>
      </c>
      <c r="O1036" s="12">
        <v>-110000</v>
      </c>
      <c r="P1036" s="4" t="s">
        <v>48</v>
      </c>
      <c r="Q1036" s="4" t="s">
        <v>683</v>
      </c>
      <c r="R1036" s="4" t="s">
        <v>56</v>
      </c>
      <c r="X1036" s="4" t="s">
        <v>57</v>
      </c>
      <c r="Z1036" s="4" t="s">
        <v>57</v>
      </c>
      <c r="AA1036" s="4" t="s">
        <v>2424</v>
      </c>
      <c r="AD1036" s="4" t="s">
        <v>676</v>
      </c>
      <c r="AG1036" s="5"/>
      <c r="AH1036" s="4" t="s">
        <v>2408</v>
      </c>
      <c r="AJ1036" s="4" t="s">
        <v>55</v>
      </c>
      <c r="AK1036" s="117">
        <f>IF(N1036="NTD",1,VLOOKUP(X1036,'8.匯率'!O:Q,2,FALSE))</f>
        <v>1</v>
      </c>
      <c r="AL1036" s="204">
        <f t="shared" si="16"/>
        <v>-110000</v>
      </c>
      <c r="AM1036" s="117" t="str">
        <f>VLOOKUP(AJ1036,'關係企業(人)'!A:C,3,FALSE)</f>
        <v>緯穎科技服務股份有限公司</v>
      </c>
    </row>
    <row r="1037" spans="1:39">
      <c r="A1037" s="4" t="s">
        <v>47</v>
      </c>
      <c r="B1037" s="4" t="s">
        <v>1247</v>
      </c>
      <c r="C1037" s="4" t="s">
        <v>2403</v>
      </c>
      <c r="D1037" s="4" t="s">
        <v>2415</v>
      </c>
      <c r="E1037" s="5">
        <v>45702</v>
      </c>
      <c r="F1037" s="5">
        <v>45702</v>
      </c>
      <c r="H1037" s="4" t="s">
        <v>678</v>
      </c>
      <c r="I1037" s="4" t="s">
        <v>2405</v>
      </c>
      <c r="J1037" s="4" t="s">
        <v>1248</v>
      </c>
      <c r="K1037" s="4" t="s">
        <v>2406</v>
      </c>
      <c r="L1037" s="4" t="s">
        <v>2407</v>
      </c>
      <c r="M1037" s="12">
        <v>-145855</v>
      </c>
      <c r="N1037" s="4" t="s">
        <v>48</v>
      </c>
      <c r="O1037" s="12">
        <v>-145855</v>
      </c>
      <c r="P1037" s="4" t="s">
        <v>48</v>
      </c>
      <c r="Q1037" s="4" t="s">
        <v>683</v>
      </c>
      <c r="R1037" s="4" t="s">
        <v>56</v>
      </c>
      <c r="X1037" s="4" t="s">
        <v>57</v>
      </c>
      <c r="Z1037" s="4" t="s">
        <v>57</v>
      </c>
      <c r="AA1037" s="4" t="s">
        <v>2424</v>
      </c>
      <c r="AD1037" s="4" t="s">
        <v>676</v>
      </c>
      <c r="AG1037" s="5"/>
      <c r="AH1037" s="4" t="s">
        <v>2408</v>
      </c>
      <c r="AJ1037" s="4" t="s">
        <v>55</v>
      </c>
      <c r="AK1037" s="117">
        <f>IF(N1037="NTD",1,VLOOKUP(X1037,'8.匯率'!O:Q,2,FALSE))</f>
        <v>1</v>
      </c>
      <c r="AL1037" s="204">
        <f t="shared" si="16"/>
        <v>-145855</v>
      </c>
      <c r="AM1037" s="117" t="str">
        <f>VLOOKUP(AJ1037,'關係企業(人)'!A:C,3,FALSE)</f>
        <v>緯穎科技服務股份有限公司</v>
      </c>
    </row>
    <row r="1038" spans="1:39">
      <c r="A1038" s="4" t="s">
        <v>47</v>
      </c>
      <c r="B1038" s="4" t="s">
        <v>1249</v>
      </c>
      <c r="C1038" s="4" t="s">
        <v>2403</v>
      </c>
      <c r="D1038" s="4" t="s">
        <v>2415</v>
      </c>
      <c r="E1038" s="5">
        <v>45702</v>
      </c>
      <c r="F1038" s="5">
        <v>45702</v>
      </c>
      <c r="H1038" s="4" t="s">
        <v>678</v>
      </c>
      <c r="I1038" s="4" t="s">
        <v>2405</v>
      </c>
      <c r="J1038" s="4" t="s">
        <v>1250</v>
      </c>
      <c r="K1038" s="4" t="s">
        <v>2406</v>
      </c>
      <c r="L1038" s="4" t="s">
        <v>2407</v>
      </c>
      <c r="M1038" s="12">
        <v>-120230</v>
      </c>
      <c r="N1038" s="4" t="s">
        <v>48</v>
      </c>
      <c r="O1038" s="12">
        <v>-120230</v>
      </c>
      <c r="P1038" s="4" t="s">
        <v>48</v>
      </c>
      <c r="Q1038" s="4" t="s">
        <v>683</v>
      </c>
      <c r="R1038" s="4" t="s">
        <v>56</v>
      </c>
      <c r="X1038" s="4" t="s">
        <v>57</v>
      </c>
      <c r="Z1038" s="4" t="s">
        <v>57</v>
      </c>
      <c r="AA1038" s="4" t="s">
        <v>2424</v>
      </c>
      <c r="AD1038" s="4" t="s">
        <v>676</v>
      </c>
      <c r="AG1038" s="5"/>
      <c r="AH1038" s="4" t="s">
        <v>2408</v>
      </c>
      <c r="AJ1038" s="4" t="s">
        <v>55</v>
      </c>
      <c r="AK1038" s="117">
        <f>IF(N1038="NTD",1,VLOOKUP(X1038,'8.匯率'!O:Q,2,FALSE))</f>
        <v>1</v>
      </c>
      <c r="AL1038" s="204">
        <f t="shared" si="16"/>
        <v>-120230</v>
      </c>
      <c r="AM1038" s="117" t="str">
        <f>VLOOKUP(AJ1038,'關係企業(人)'!A:C,3,FALSE)</f>
        <v>緯穎科技服務股份有限公司</v>
      </c>
    </row>
    <row r="1039" spans="1:39">
      <c r="A1039" s="4" t="s">
        <v>47</v>
      </c>
      <c r="B1039" s="4" t="s">
        <v>1249</v>
      </c>
      <c r="C1039" s="4" t="s">
        <v>2403</v>
      </c>
      <c r="D1039" s="4" t="s">
        <v>2415</v>
      </c>
      <c r="E1039" s="5">
        <v>45702</v>
      </c>
      <c r="F1039" s="5">
        <v>45702</v>
      </c>
      <c r="H1039" s="4" t="s">
        <v>678</v>
      </c>
      <c r="I1039" s="4" t="s">
        <v>2405</v>
      </c>
      <c r="J1039" s="4" t="s">
        <v>1250</v>
      </c>
      <c r="K1039" s="4" t="s">
        <v>2406</v>
      </c>
      <c r="L1039" s="4" t="s">
        <v>2407</v>
      </c>
      <c r="M1039" s="12">
        <v>-138000</v>
      </c>
      <c r="N1039" s="4" t="s">
        <v>48</v>
      </c>
      <c r="O1039" s="12">
        <v>-138000</v>
      </c>
      <c r="P1039" s="4" t="s">
        <v>48</v>
      </c>
      <c r="Q1039" s="4" t="s">
        <v>683</v>
      </c>
      <c r="R1039" s="4" t="s">
        <v>56</v>
      </c>
      <c r="X1039" s="4" t="s">
        <v>57</v>
      </c>
      <c r="Z1039" s="4" t="s">
        <v>57</v>
      </c>
      <c r="AA1039" s="4" t="s">
        <v>2424</v>
      </c>
      <c r="AD1039" s="4" t="s">
        <v>676</v>
      </c>
      <c r="AG1039" s="5"/>
      <c r="AH1039" s="4" t="s">
        <v>2408</v>
      </c>
      <c r="AJ1039" s="4" t="s">
        <v>55</v>
      </c>
      <c r="AK1039" s="117">
        <f>IF(N1039="NTD",1,VLOOKUP(X1039,'8.匯率'!O:Q,2,FALSE))</f>
        <v>1</v>
      </c>
      <c r="AL1039" s="204">
        <f t="shared" si="16"/>
        <v>-138000</v>
      </c>
      <c r="AM1039" s="117" t="str">
        <f>VLOOKUP(AJ1039,'關係企業(人)'!A:C,3,FALSE)</f>
        <v>緯穎科技服務股份有限公司</v>
      </c>
    </row>
    <row r="1040" spans="1:39">
      <c r="A1040" s="4" t="s">
        <v>47</v>
      </c>
      <c r="B1040" s="4" t="s">
        <v>1249</v>
      </c>
      <c r="C1040" s="4" t="s">
        <v>2403</v>
      </c>
      <c r="D1040" s="4" t="s">
        <v>2415</v>
      </c>
      <c r="E1040" s="5">
        <v>45702</v>
      </c>
      <c r="F1040" s="5">
        <v>45702</v>
      </c>
      <c r="H1040" s="4" t="s">
        <v>678</v>
      </c>
      <c r="I1040" s="4" t="s">
        <v>2405</v>
      </c>
      <c r="J1040" s="4" t="s">
        <v>1250</v>
      </c>
      <c r="K1040" s="4" t="s">
        <v>2406</v>
      </c>
      <c r="L1040" s="4" t="s">
        <v>2407</v>
      </c>
      <c r="M1040" s="12">
        <v>-84150</v>
      </c>
      <c r="N1040" s="4" t="s">
        <v>48</v>
      </c>
      <c r="O1040" s="12">
        <v>-84150</v>
      </c>
      <c r="P1040" s="4" t="s">
        <v>48</v>
      </c>
      <c r="Q1040" s="4" t="s">
        <v>683</v>
      </c>
      <c r="R1040" s="4" t="s">
        <v>56</v>
      </c>
      <c r="X1040" s="4" t="s">
        <v>57</v>
      </c>
      <c r="Z1040" s="4" t="s">
        <v>57</v>
      </c>
      <c r="AA1040" s="4" t="s">
        <v>2424</v>
      </c>
      <c r="AD1040" s="4" t="s">
        <v>676</v>
      </c>
      <c r="AG1040" s="5"/>
      <c r="AH1040" s="4" t="s">
        <v>2408</v>
      </c>
      <c r="AJ1040" s="4" t="s">
        <v>55</v>
      </c>
      <c r="AK1040" s="117">
        <f>IF(N1040="NTD",1,VLOOKUP(X1040,'8.匯率'!O:Q,2,FALSE))</f>
        <v>1</v>
      </c>
      <c r="AL1040" s="204">
        <f t="shared" si="16"/>
        <v>-84150</v>
      </c>
      <c r="AM1040" s="117" t="str">
        <f>VLOOKUP(AJ1040,'關係企業(人)'!A:C,3,FALSE)</f>
        <v>緯穎科技服務股份有限公司</v>
      </c>
    </row>
    <row r="1041" spans="1:39">
      <c r="A1041" s="4" t="s">
        <v>47</v>
      </c>
      <c r="B1041" s="4" t="s">
        <v>1249</v>
      </c>
      <c r="C1041" s="4" t="s">
        <v>2403</v>
      </c>
      <c r="D1041" s="4" t="s">
        <v>2415</v>
      </c>
      <c r="E1041" s="5">
        <v>45702</v>
      </c>
      <c r="F1041" s="5">
        <v>45702</v>
      </c>
      <c r="H1041" s="4" t="s">
        <v>678</v>
      </c>
      <c r="I1041" s="4" t="s">
        <v>2405</v>
      </c>
      <c r="J1041" s="4" t="s">
        <v>1250</v>
      </c>
      <c r="K1041" s="4" t="s">
        <v>2406</v>
      </c>
      <c r="L1041" s="4" t="s">
        <v>2407</v>
      </c>
      <c r="M1041" s="12">
        <v>-103500</v>
      </c>
      <c r="N1041" s="4" t="s">
        <v>48</v>
      </c>
      <c r="O1041" s="12">
        <v>-103500</v>
      </c>
      <c r="P1041" s="4" t="s">
        <v>48</v>
      </c>
      <c r="Q1041" s="4" t="s">
        <v>683</v>
      </c>
      <c r="R1041" s="4" t="s">
        <v>56</v>
      </c>
      <c r="X1041" s="4" t="s">
        <v>57</v>
      </c>
      <c r="Z1041" s="4" t="s">
        <v>57</v>
      </c>
      <c r="AA1041" s="4" t="s">
        <v>2424</v>
      </c>
      <c r="AD1041" s="4" t="s">
        <v>676</v>
      </c>
      <c r="AG1041" s="5"/>
      <c r="AH1041" s="4" t="s">
        <v>2408</v>
      </c>
      <c r="AJ1041" s="4" t="s">
        <v>55</v>
      </c>
      <c r="AK1041" s="117">
        <f>IF(N1041="NTD",1,VLOOKUP(X1041,'8.匯率'!O:Q,2,FALSE))</f>
        <v>1</v>
      </c>
      <c r="AL1041" s="204">
        <f t="shared" si="16"/>
        <v>-103500</v>
      </c>
      <c r="AM1041" s="117" t="str">
        <f>VLOOKUP(AJ1041,'關係企業(人)'!A:C,3,FALSE)</f>
        <v>緯穎科技服務股份有限公司</v>
      </c>
    </row>
    <row r="1042" spans="1:39">
      <c r="A1042" s="4" t="s">
        <v>47</v>
      </c>
      <c r="B1042" s="4" t="s">
        <v>1249</v>
      </c>
      <c r="C1042" s="4" t="s">
        <v>2403</v>
      </c>
      <c r="D1042" s="4" t="s">
        <v>2415</v>
      </c>
      <c r="E1042" s="5">
        <v>45702</v>
      </c>
      <c r="F1042" s="5">
        <v>45702</v>
      </c>
      <c r="H1042" s="4" t="s">
        <v>678</v>
      </c>
      <c r="I1042" s="4" t="s">
        <v>2405</v>
      </c>
      <c r="J1042" s="4" t="s">
        <v>1250</v>
      </c>
      <c r="K1042" s="4" t="s">
        <v>2406</v>
      </c>
      <c r="L1042" s="4" t="s">
        <v>2407</v>
      </c>
      <c r="M1042" s="12">
        <v>-110000</v>
      </c>
      <c r="N1042" s="4" t="s">
        <v>48</v>
      </c>
      <c r="O1042" s="12">
        <v>-110000</v>
      </c>
      <c r="P1042" s="4" t="s">
        <v>48</v>
      </c>
      <c r="Q1042" s="4" t="s">
        <v>683</v>
      </c>
      <c r="R1042" s="4" t="s">
        <v>56</v>
      </c>
      <c r="X1042" s="4" t="s">
        <v>57</v>
      </c>
      <c r="Z1042" s="4" t="s">
        <v>57</v>
      </c>
      <c r="AA1042" s="4" t="s">
        <v>2424</v>
      </c>
      <c r="AD1042" s="4" t="s">
        <v>676</v>
      </c>
      <c r="AG1042" s="5"/>
      <c r="AH1042" s="4" t="s">
        <v>2408</v>
      </c>
      <c r="AJ1042" s="4" t="s">
        <v>55</v>
      </c>
      <c r="AK1042" s="117">
        <f>IF(N1042="NTD",1,VLOOKUP(X1042,'8.匯率'!O:Q,2,FALSE))</f>
        <v>1</v>
      </c>
      <c r="AL1042" s="204">
        <f t="shared" si="16"/>
        <v>-110000</v>
      </c>
      <c r="AM1042" s="117" t="str">
        <f>VLOOKUP(AJ1042,'關係企業(人)'!A:C,3,FALSE)</f>
        <v>緯穎科技服務股份有限公司</v>
      </c>
    </row>
    <row r="1043" spans="1:39">
      <c r="A1043" s="4" t="s">
        <v>47</v>
      </c>
      <c r="B1043" s="4" t="s">
        <v>1249</v>
      </c>
      <c r="C1043" s="4" t="s">
        <v>2403</v>
      </c>
      <c r="D1043" s="4" t="s">
        <v>2415</v>
      </c>
      <c r="E1043" s="5">
        <v>45702</v>
      </c>
      <c r="F1043" s="5">
        <v>45702</v>
      </c>
      <c r="H1043" s="4" t="s">
        <v>678</v>
      </c>
      <c r="I1043" s="4" t="s">
        <v>2405</v>
      </c>
      <c r="J1043" s="4" t="s">
        <v>1250</v>
      </c>
      <c r="K1043" s="4" t="s">
        <v>2406</v>
      </c>
      <c r="L1043" s="4" t="s">
        <v>2407</v>
      </c>
      <c r="M1043" s="12">
        <v>-161736</v>
      </c>
      <c r="N1043" s="4" t="s">
        <v>48</v>
      </c>
      <c r="O1043" s="12">
        <v>-161736</v>
      </c>
      <c r="P1043" s="4" t="s">
        <v>48</v>
      </c>
      <c r="Q1043" s="4" t="s">
        <v>683</v>
      </c>
      <c r="R1043" s="4" t="s">
        <v>56</v>
      </c>
      <c r="X1043" s="4" t="s">
        <v>57</v>
      </c>
      <c r="Z1043" s="4" t="s">
        <v>57</v>
      </c>
      <c r="AA1043" s="4" t="s">
        <v>2424</v>
      </c>
      <c r="AD1043" s="4" t="s">
        <v>676</v>
      </c>
      <c r="AG1043" s="5"/>
      <c r="AH1043" s="4" t="s">
        <v>2408</v>
      </c>
      <c r="AJ1043" s="4" t="s">
        <v>55</v>
      </c>
      <c r="AK1043" s="117">
        <f>IF(N1043="NTD",1,VLOOKUP(X1043,'8.匯率'!O:Q,2,FALSE))</f>
        <v>1</v>
      </c>
      <c r="AL1043" s="204">
        <f t="shared" si="16"/>
        <v>-161736</v>
      </c>
      <c r="AM1043" s="117" t="str">
        <f>VLOOKUP(AJ1043,'關係企業(人)'!A:C,3,FALSE)</f>
        <v>緯穎科技服務股份有限公司</v>
      </c>
    </row>
    <row r="1044" spans="1:39">
      <c r="A1044" s="4" t="s">
        <v>47</v>
      </c>
      <c r="B1044" s="4" t="s">
        <v>1221</v>
      </c>
      <c r="C1044" s="4" t="s">
        <v>2403</v>
      </c>
      <c r="D1044" s="4" t="s">
        <v>2415</v>
      </c>
      <c r="E1044" s="5">
        <v>45702</v>
      </c>
      <c r="F1044" s="5">
        <v>45702</v>
      </c>
      <c r="H1044" s="4" t="s">
        <v>678</v>
      </c>
      <c r="I1044" s="4" t="s">
        <v>2405</v>
      </c>
      <c r="J1044" s="4" t="s">
        <v>1222</v>
      </c>
      <c r="K1044" s="4" t="s">
        <v>2406</v>
      </c>
      <c r="L1044" s="4" t="s">
        <v>2407</v>
      </c>
      <c r="M1044" s="12">
        <v>-68145</v>
      </c>
      <c r="N1044" s="4" t="s">
        <v>48</v>
      </c>
      <c r="O1044" s="12">
        <v>-68145</v>
      </c>
      <c r="P1044" s="4" t="s">
        <v>48</v>
      </c>
      <c r="Q1044" s="4" t="s">
        <v>49</v>
      </c>
      <c r="R1044" s="4" t="s">
        <v>1464</v>
      </c>
      <c r="X1044" s="4" t="s">
        <v>50</v>
      </c>
      <c r="Z1044" s="4" t="s">
        <v>50</v>
      </c>
      <c r="AA1044" s="4" t="s">
        <v>2419</v>
      </c>
      <c r="AD1044" s="4" t="s">
        <v>676</v>
      </c>
      <c r="AG1044" s="5"/>
      <c r="AH1044" s="4" t="s">
        <v>2408</v>
      </c>
      <c r="AJ1044" s="4" t="s">
        <v>38</v>
      </c>
      <c r="AK1044" s="117">
        <f>IF(N1044="NTD",1,VLOOKUP(X1044,'8.匯率'!O:Q,2,FALSE))</f>
        <v>1</v>
      </c>
      <c r="AL1044" s="204">
        <f t="shared" si="16"/>
        <v>-68145</v>
      </c>
      <c r="AM1044" s="117" t="str">
        <f>VLOOKUP(AJ1044,'關係企業(人)'!A:C,3,FALSE)</f>
        <v>緯創資通股份有限公司</v>
      </c>
    </row>
    <row r="1045" spans="1:39">
      <c r="A1045" s="4" t="s">
        <v>47</v>
      </c>
      <c r="B1045" s="4" t="s">
        <v>1223</v>
      </c>
      <c r="C1045" s="4" t="s">
        <v>2403</v>
      </c>
      <c r="D1045" s="4" t="s">
        <v>2415</v>
      </c>
      <c r="E1045" s="5">
        <v>45702</v>
      </c>
      <c r="F1045" s="5">
        <v>45702</v>
      </c>
      <c r="H1045" s="4" t="s">
        <v>678</v>
      </c>
      <c r="I1045" s="4" t="s">
        <v>2405</v>
      </c>
      <c r="J1045" s="4" t="s">
        <v>1224</v>
      </c>
      <c r="K1045" s="4" t="s">
        <v>2406</v>
      </c>
      <c r="L1045" s="4" t="s">
        <v>2407</v>
      </c>
      <c r="M1045" s="12">
        <v>-22853</v>
      </c>
      <c r="N1045" s="4" t="s">
        <v>48</v>
      </c>
      <c r="O1045" s="12">
        <v>-22853</v>
      </c>
      <c r="P1045" s="4" t="s">
        <v>48</v>
      </c>
      <c r="Q1045" s="4" t="s">
        <v>49</v>
      </c>
      <c r="R1045" s="4" t="s">
        <v>1464</v>
      </c>
      <c r="X1045" s="4" t="s">
        <v>50</v>
      </c>
      <c r="Z1045" s="4" t="s">
        <v>50</v>
      </c>
      <c r="AA1045" s="4" t="s">
        <v>2419</v>
      </c>
      <c r="AD1045" s="4" t="s">
        <v>676</v>
      </c>
      <c r="AG1045" s="5"/>
      <c r="AH1045" s="4" t="s">
        <v>2408</v>
      </c>
      <c r="AJ1045" s="4" t="s">
        <v>38</v>
      </c>
      <c r="AK1045" s="117">
        <f>IF(N1045="NTD",1,VLOOKUP(X1045,'8.匯率'!O:Q,2,FALSE))</f>
        <v>1</v>
      </c>
      <c r="AL1045" s="204">
        <f t="shared" si="16"/>
        <v>-22853</v>
      </c>
      <c r="AM1045" s="117" t="str">
        <f>VLOOKUP(AJ1045,'關係企業(人)'!A:C,3,FALSE)</f>
        <v>緯創資通股份有限公司</v>
      </c>
    </row>
    <row r="1046" spans="1:39">
      <c r="A1046" s="4" t="s">
        <v>47</v>
      </c>
      <c r="B1046" s="4" t="s">
        <v>1465</v>
      </c>
      <c r="C1046" s="4" t="s">
        <v>2403</v>
      </c>
      <c r="D1046" s="4" t="s">
        <v>2415</v>
      </c>
      <c r="E1046" s="5">
        <v>45707</v>
      </c>
      <c r="F1046" s="5">
        <v>45707</v>
      </c>
      <c r="G1046" s="4" t="s">
        <v>1471</v>
      </c>
      <c r="H1046" s="4" t="s">
        <v>678</v>
      </c>
      <c r="I1046" s="4" t="s">
        <v>2405</v>
      </c>
      <c r="J1046" s="4" t="s">
        <v>1466</v>
      </c>
      <c r="K1046" s="4" t="s">
        <v>2406</v>
      </c>
      <c r="L1046" s="4" t="s">
        <v>2407</v>
      </c>
      <c r="M1046" s="12">
        <v>-105100</v>
      </c>
      <c r="N1046" s="4" t="s">
        <v>48</v>
      </c>
      <c r="O1046" s="12">
        <v>-105100</v>
      </c>
      <c r="P1046" s="4" t="s">
        <v>48</v>
      </c>
      <c r="Q1046" s="4" t="s">
        <v>682</v>
      </c>
      <c r="R1046" s="4" t="s">
        <v>53</v>
      </c>
      <c r="X1046" s="4" t="s">
        <v>50</v>
      </c>
      <c r="Z1046" s="4" t="s">
        <v>50</v>
      </c>
      <c r="AA1046" s="4" t="s">
        <v>2419</v>
      </c>
      <c r="AD1046" s="4" t="s">
        <v>676</v>
      </c>
      <c r="AG1046" s="5"/>
      <c r="AH1046" s="4" t="s">
        <v>2408</v>
      </c>
      <c r="AJ1046" s="4" t="s">
        <v>38</v>
      </c>
      <c r="AK1046" s="117">
        <f>IF(N1046="NTD",1,VLOOKUP(X1046,'8.匯率'!O:Q,2,FALSE))</f>
        <v>1</v>
      </c>
      <c r="AL1046" s="204">
        <f t="shared" si="16"/>
        <v>-105100</v>
      </c>
      <c r="AM1046" s="117" t="str">
        <f>VLOOKUP(AJ1046,'關係企業(人)'!A:C,3,FALSE)</f>
        <v>緯創資通股份有限公司</v>
      </c>
    </row>
    <row r="1047" spans="1:39">
      <c r="A1047" s="4" t="s">
        <v>47</v>
      </c>
      <c r="B1047" s="4" t="s">
        <v>1465</v>
      </c>
      <c r="C1047" s="4" t="s">
        <v>2403</v>
      </c>
      <c r="D1047" s="4" t="s">
        <v>2415</v>
      </c>
      <c r="E1047" s="5">
        <v>45707</v>
      </c>
      <c r="F1047" s="5">
        <v>45707</v>
      </c>
      <c r="G1047" s="4" t="s">
        <v>1471</v>
      </c>
      <c r="H1047" s="4" t="s">
        <v>678</v>
      </c>
      <c r="I1047" s="4" t="s">
        <v>2405</v>
      </c>
      <c r="J1047" s="4" t="s">
        <v>1466</v>
      </c>
      <c r="K1047" s="4" t="s">
        <v>2406</v>
      </c>
      <c r="L1047" s="4" t="s">
        <v>2407</v>
      </c>
      <c r="M1047" s="12">
        <v>-90640</v>
      </c>
      <c r="N1047" s="4" t="s">
        <v>48</v>
      </c>
      <c r="O1047" s="12">
        <v>-90640</v>
      </c>
      <c r="P1047" s="4" t="s">
        <v>48</v>
      </c>
      <c r="Q1047" s="4" t="s">
        <v>682</v>
      </c>
      <c r="R1047" s="4" t="s">
        <v>53</v>
      </c>
      <c r="X1047" s="4" t="s">
        <v>50</v>
      </c>
      <c r="Z1047" s="4" t="s">
        <v>50</v>
      </c>
      <c r="AA1047" s="4" t="s">
        <v>2419</v>
      </c>
      <c r="AD1047" s="4" t="s">
        <v>676</v>
      </c>
      <c r="AG1047" s="5"/>
      <c r="AH1047" s="4" t="s">
        <v>2408</v>
      </c>
      <c r="AJ1047" s="4" t="s">
        <v>38</v>
      </c>
      <c r="AK1047" s="117">
        <f>IF(N1047="NTD",1,VLOOKUP(X1047,'8.匯率'!O:Q,2,FALSE))</f>
        <v>1</v>
      </c>
      <c r="AL1047" s="204">
        <f t="shared" si="16"/>
        <v>-90640</v>
      </c>
      <c r="AM1047" s="117" t="str">
        <f>VLOOKUP(AJ1047,'關係企業(人)'!A:C,3,FALSE)</f>
        <v>緯創資通股份有限公司</v>
      </c>
    </row>
    <row r="1048" spans="1:39">
      <c r="A1048" s="4" t="s">
        <v>47</v>
      </c>
      <c r="B1048" s="4" t="s">
        <v>1465</v>
      </c>
      <c r="C1048" s="4" t="s">
        <v>2403</v>
      </c>
      <c r="D1048" s="4" t="s">
        <v>2415</v>
      </c>
      <c r="E1048" s="5">
        <v>45707</v>
      </c>
      <c r="F1048" s="5">
        <v>45707</v>
      </c>
      <c r="G1048" s="4" t="s">
        <v>1471</v>
      </c>
      <c r="H1048" s="4" t="s">
        <v>678</v>
      </c>
      <c r="I1048" s="4" t="s">
        <v>2405</v>
      </c>
      <c r="J1048" s="4" t="s">
        <v>1466</v>
      </c>
      <c r="K1048" s="4" t="s">
        <v>2406</v>
      </c>
      <c r="L1048" s="4" t="s">
        <v>2407</v>
      </c>
      <c r="M1048" s="12">
        <v>-110000</v>
      </c>
      <c r="N1048" s="4" t="s">
        <v>48</v>
      </c>
      <c r="O1048" s="12">
        <v>-110000</v>
      </c>
      <c r="P1048" s="4" t="s">
        <v>48</v>
      </c>
      <c r="Q1048" s="4" t="s">
        <v>682</v>
      </c>
      <c r="R1048" s="4" t="s">
        <v>53</v>
      </c>
      <c r="X1048" s="4" t="s">
        <v>50</v>
      </c>
      <c r="Z1048" s="4" t="s">
        <v>50</v>
      </c>
      <c r="AA1048" s="4" t="s">
        <v>2419</v>
      </c>
      <c r="AD1048" s="4" t="s">
        <v>676</v>
      </c>
      <c r="AG1048" s="5"/>
      <c r="AH1048" s="4" t="s">
        <v>2408</v>
      </c>
      <c r="AJ1048" s="4" t="s">
        <v>38</v>
      </c>
      <c r="AK1048" s="117">
        <f>IF(N1048="NTD",1,VLOOKUP(X1048,'8.匯率'!O:Q,2,FALSE))</f>
        <v>1</v>
      </c>
      <c r="AL1048" s="204">
        <f t="shared" si="16"/>
        <v>-110000</v>
      </c>
      <c r="AM1048" s="117" t="str">
        <f>VLOOKUP(AJ1048,'關係企業(人)'!A:C,3,FALSE)</f>
        <v>緯創資通股份有限公司</v>
      </c>
    </row>
    <row r="1049" spans="1:39">
      <c r="A1049" s="4" t="s">
        <v>47</v>
      </c>
      <c r="B1049" s="4" t="s">
        <v>1465</v>
      </c>
      <c r="C1049" s="4" t="s">
        <v>2403</v>
      </c>
      <c r="D1049" s="4" t="s">
        <v>2415</v>
      </c>
      <c r="E1049" s="5">
        <v>45707</v>
      </c>
      <c r="F1049" s="5">
        <v>45707</v>
      </c>
      <c r="G1049" s="4" t="s">
        <v>1471</v>
      </c>
      <c r="H1049" s="4" t="s">
        <v>678</v>
      </c>
      <c r="I1049" s="4" t="s">
        <v>2405</v>
      </c>
      <c r="J1049" s="4" t="s">
        <v>1466</v>
      </c>
      <c r="K1049" s="4" t="s">
        <v>2406</v>
      </c>
      <c r="L1049" s="4" t="s">
        <v>2407</v>
      </c>
      <c r="M1049" s="12">
        <v>-131238</v>
      </c>
      <c r="N1049" s="4" t="s">
        <v>48</v>
      </c>
      <c r="O1049" s="12">
        <v>-131238</v>
      </c>
      <c r="P1049" s="4" t="s">
        <v>48</v>
      </c>
      <c r="Q1049" s="4" t="s">
        <v>682</v>
      </c>
      <c r="R1049" s="4" t="s">
        <v>53</v>
      </c>
      <c r="X1049" s="4" t="s">
        <v>50</v>
      </c>
      <c r="Z1049" s="4" t="s">
        <v>50</v>
      </c>
      <c r="AA1049" s="4" t="s">
        <v>2419</v>
      </c>
      <c r="AD1049" s="4" t="s">
        <v>676</v>
      </c>
      <c r="AG1049" s="5"/>
      <c r="AH1049" s="4" t="s">
        <v>2408</v>
      </c>
      <c r="AJ1049" s="4" t="s">
        <v>38</v>
      </c>
      <c r="AK1049" s="117">
        <f>IF(N1049="NTD",1,VLOOKUP(X1049,'8.匯率'!O:Q,2,FALSE))</f>
        <v>1</v>
      </c>
      <c r="AL1049" s="204">
        <f t="shared" si="16"/>
        <v>-131238</v>
      </c>
      <c r="AM1049" s="117" t="str">
        <f>VLOOKUP(AJ1049,'關係企業(人)'!A:C,3,FALSE)</f>
        <v>緯創資通股份有限公司</v>
      </c>
    </row>
    <row r="1050" spans="1:39">
      <c r="A1050" s="4" t="s">
        <v>47</v>
      </c>
      <c r="B1050" s="4" t="s">
        <v>1465</v>
      </c>
      <c r="C1050" s="4" t="s">
        <v>2403</v>
      </c>
      <c r="D1050" s="4" t="s">
        <v>2415</v>
      </c>
      <c r="E1050" s="5">
        <v>45707</v>
      </c>
      <c r="F1050" s="5">
        <v>45707</v>
      </c>
      <c r="G1050" s="4" t="s">
        <v>1471</v>
      </c>
      <c r="H1050" s="4" t="s">
        <v>678</v>
      </c>
      <c r="I1050" s="4" t="s">
        <v>2405</v>
      </c>
      <c r="J1050" s="4" t="s">
        <v>1466</v>
      </c>
      <c r="K1050" s="4" t="s">
        <v>2406</v>
      </c>
      <c r="L1050" s="4" t="s">
        <v>2407</v>
      </c>
      <c r="M1050" s="12">
        <v>-129858</v>
      </c>
      <c r="N1050" s="4" t="s">
        <v>48</v>
      </c>
      <c r="O1050" s="12">
        <v>-129858</v>
      </c>
      <c r="P1050" s="4" t="s">
        <v>48</v>
      </c>
      <c r="Q1050" s="4" t="s">
        <v>682</v>
      </c>
      <c r="R1050" s="4" t="s">
        <v>53</v>
      </c>
      <c r="X1050" s="4" t="s">
        <v>50</v>
      </c>
      <c r="Z1050" s="4" t="s">
        <v>50</v>
      </c>
      <c r="AA1050" s="4" t="s">
        <v>2419</v>
      </c>
      <c r="AD1050" s="4" t="s">
        <v>676</v>
      </c>
      <c r="AG1050" s="5"/>
      <c r="AH1050" s="4" t="s">
        <v>2408</v>
      </c>
      <c r="AJ1050" s="4" t="s">
        <v>38</v>
      </c>
      <c r="AK1050" s="117">
        <f>IF(N1050="NTD",1,VLOOKUP(X1050,'8.匯率'!O:Q,2,FALSE))</f>
        <v>1</v>
      </c>
      <c r="AL1050" s="204">
        <f t="shared" si="16"/>
        <v>-129858</v>
      </c>
      <c r="AM1050" s="117" t="str">
        <f>VLOOKUP(AJ1050,'關係企業(人)'!A:C,3,FALSE)</f>
        <v>緯創資通股份有限公司</v>
      </c>
    </row>
    <row r="1051" spans="1:39">
      <c r="A1051" s="4" t="s">
        <v>47</v>
      </c>
      <c r="B1051" s="4" t="s">
        <v>1465</v>
      </c>
      <c r="C1051" s="4" t="s">
        <v>2403</v>
      </c>
      <c r="D1051" s="4" t="s">
        <v>2415</v>
      </c>
      <c r="E1051" s="5">
        <v>45707</v>
      </c>
      <c r="F1051" s="5">
        <v>45707</v>
      </c>
      <c r="G1051" s="4" t="s">
        <v>1471</v>
      </c>
      <c r="H1051" s="4" t="s">
        <v>678</v>
      </c>
      <c r="I1051" s="4" t="s">
        <v>2405</v>
      </c>
      <c r="J1051" s="4" t="s">
        <v>1466</v>
      </c>
      <c r="K1051" s="4" t="s">
        <v>2406</v>
      </c>
      <c r="L1051" s="4" t="s">
        <v>2407</v>
      </c>
      <c r="M1051" s="12">
        <v>-110000</v>
      </c>
      <c r="N1051" s="4" t="s">
        <v>48</v>
      </c>
      <c r="O1051" s="12">
        <v>-110000</v>
      </c>
      <c r="P1051" s="4" t="s">
        <v>48</v>
      </c>
      <c r="Q1051" s="4" t="s">
        <v>682</v>
      </c>
      <c r="R1051" s="4" t="s">
        <v>53</v>
      </c>
      <c r="X1051" s="4" t="s">
        <v>50</v>
      </c>
      <c r="Z1051" s="4" t="s">
        <v>50</v>
      </c>
      <c r="AA1051" s="4" t="s">
        <v>2419</v>
      </c>
      <c r="AD1051" s="4" t="s">
        <v>676</v>
      </c>
      <c r="AG1051" s="5"/>
      <c r="AH1051" s="4" t="s">
        <v>2408</v>
      </c>
      <c r="AJ1051" s="4" t="s">
        <v>38</v>
      </c>
      <c r="AK1051" s="117">
        <f>IF(N1051="NTD",1,VLOOKUP(X1051,'8.匯率'!O:Q,2,FALSE))</f>
        <v>1</v>
      </c>
      <c r="AL1051" s="204">
        <f t="shared" si="16"/>
        <v>-110000</v>
      </c>
      <c r="AM1051" s="117" t="str">
        <f>VLOOKUP(AJ1051,'關係企業(人)'!A:C,3,FALSE)</f>
        <v>緯創資通股份有限公司</v>
      </c>
    </row>
    <row r="1052" spans="1:39">
      <c r="A1052" s="4" t="s">
        <v>47</v>
      </c>
      <c r="B1052" s="4" t="s">
        <v>1465</v>
      </c>
      <c r="C1052" s="4" t="s">
        <v>2403</v>
      </c>
      <c r="D1052" s="4" t="s">
        <v>2415</v>
      </c>
      <c r="E1052" s="5">
        <v>45707</v>
      </c>
      <c r="F1052" s="5">
        <v>45707</v>
      </c>
      <c r="G1052" s="4" t="s">
        <v>1471</v>
      </c>
      <c r="H1052" s="4" t="s">
        <v>678</v>
      </c>
      <c r="I1052" s="4" t="s">
        <v>2405</v>
      </c>
      <c r="J1052" s="4" t="s">
        <v>1466</v>
      </c>
      <c r="K1052" s="4" t="s">
        <v>2406</v>
      </c>
      <c r="L1052" s="4" t="s">
        <v>2407</v>
      </c>
      <c r="M1052" s="12">
        <v>-133998</v>
      </c>
      <c r="N1052" s="4" t="s">
        <v>48</v>
      </c>
      <c r="O1052" s="12">
        <v>-133998</v>
      </c>
      <c r="P1052" s="4" t="s">
        <v>48</v>
      </c>
      <c r="Q1052" s="4" t="s">
        <v>682</v>
      </c>
      <c r="R1052" s="4" t="s">
        <v>53</v>
      </c>
      <c r="X1052" s="4" t="s">
        <v>50</v>
      </c>
      <c r="Z1052" s="4" t="s">
        <v>50</v>
      </c>
      <c r="AA1052" s="4" t="s">
        <v>2419</v>
      </c>
      <c r="AD1052" s="4" t="s">
        <v>676</v>
      </c>
      <c r="AG1052" s="5"/>
      <c r="AH1052" s="4" t="s">
        <v>2408</v>
      </c>
      <c r="AJ1052" s="4" t="s">
        <v>38</v>
      </c>
      <c r="AK1052" s="117">
        <f>IF(N1052="NTD",1,VLOOKUP(X1052,'8.匯率'!O:Q,2,FALSE))</f>
        <v>1</v>
      </c>
      <c r="AL1052" s="204">
        <f t="shared" si="16"/>
        <v>-133998</v>
      </c>
      <c r="AM1052" s="117" t="str">
        <f>VLOOKUP(AJ1052,'關係企業(人)'!A:C,3,FALSE)</f>
        <v>緯創資通股份有限公司</v>
      </c>
    </row>
    <row r="1053" spans="1:39">
      <c r="A1053" s="4" t="s">
        <v>47</v>
      </c>
      <c r="B1053" s="4" t="s">
        <v>1465</v>
      </c>
      <c r="C1053" s="4" t="s">
        <v>2403</v>
      </c>
      <c r="D1053" s="4" t="s">
        <v>2415</v>
      </c>
      <c r="E1053" s="5">
        <v>45707</v>
      </c>
      <c r="F1053" s="5">
        <v>45707</v>
      </c>
      <c r="G1053" s="4" t="s">
        <v>1471</v>
      </c>
      <c r="H1053" s="4" t="s">
        <v>678</v>
      </c>
      <c r="I1053" s="4" t="s">
        <v>2405</v>
      </c>
      <c r="J1053" s="4" t="s">
        <v>1466</v>
      </c>
      <c r="K1053" s="4" t="s">
        <v>2406</v>
      </c>
      <c r="L1053" s="4" t="s">
        <v>2407</v>
      </c>
      <c r="M1053" s="12">
        <v>-138000</v>
      </c>
      <c r="N1053" s="4" t="s">
        <v>48</v>
      </c>
      <c r="O1053" s="12">
        <v>-138000</v>
      </c>
      <c r="P1053" s="4" t="s">
        <v>48</v>
      </c>
      <c r="Q1053" s="4" t="s">
        <v>682</v>
      </c>
      <c r="R1053" s="4" t="s">
        <v>53</v>
      </c>
      <c r="X1053" s="4" t="s">
        <v>50</v>
      </c>
      <c r="Z1053" s="4" t="s">
        <v>50</v>
      </c>
      <c r="AA1053" s="4" t="s">
        <v>2419</v>
      </c>
      <c r="AD1053" s="4" t="s">
        <v>676</v>
      </c>
      <c r="AG1053" s="5"/>
      <c r="AH1053" s="4" t="s">
        <v>2408</v>
      </c>
      <c r="AJ1053" s="4" t="s">
        <v>38</v>
      </c>
      <c r="AK1053" s="117">
        <f>IF(N1053="NTD",1,VLOOKUP(X1053,'8.匯率'!O:Q,2,FALSE))</f>
        <v>1</v>
      </c>
      <c r="AL1053" s="204">
        <f t="shared" si="16"/>
        <v>-138000</v>
      </c>
      <c r="AM1053" s="117" t="str">
        <f>VLOOKUP(AJ1053,'關係企業(人)'!A:C,3,FALSE)</f>
        <v>緯創資通股份有限公司</v>
      </c>
    </row>
    <row r="1054" spans="1:39">
      <c r="A1054" s="4" t="s">
        <v>47</v>
      </c>
      <c r="B1054" s="4" t="s">
        <v>1465</v>
      </c>
      <c r="C1054" s="4" t="s">
        <v>2403</v>
      </c>
      <c r="D1054" s="4" t="s">
        <v>2415</v>
      </c>
      <c r="E1054" s="5">
        <v>45707</v>
      </c>
      <c r="F1054" s="5">
        <v>45707</v>
      </c>
      <c r="G1054" s="4" t="s">
        <v>1471</v>
      </c>
      <c r="H1054" s="4" t="s">
        <v>678</v>
      </c>
      <c r="I1054" s="4" t="s">
        <v>2405</v>
      </c>
      <c r="J1054" s="4" t="s">
        <v>1466</v>
      </c>
      <c r="K1054" s="4" t="s">
        <v>2406</v>
      </c>
      <c r="L1054" s="4" t="s">
        <v>2407</v>
      </c>
      <c r="M1054" s="12">
        <v>-93288</v>
      </c>
      <c r="N1054" s="4" t="s">
        <v>48</v>
      </c>
      <c r="O1054" s="12">
        <v>-93288</v>
      </c>
      <c r="P1054" s="4" t="s">
        <v>48</v>
      </c>
      <c r="Q1054" s="4" t="s">
        <v>682</v>
      </c>
      <c r="R1054" s="4" t="s">
        <v>53</v>
      </c>
      <c r="X1054" s="4" t="s">
        <v>50</v>
      </c>
      <c r="Z1054" s="4" t="s">
        <v>50</v>
      </c>
      <c r="AA1054" s="4" t="s">
        <v>2419</v>
      </c>
      <c r="AD1054" s="4" t="s">
        <v>676</v>
      </c>
      <c r="AG1054" s="5"/>
      <c r="AH1054" s="4" t="s">
        <v>2408</v>
      </c>
      <c r="AJ1054" s="4" t="s">
        <v>38</v>
      </c>
      <c r="AK1054" s="117">
        <f>IF(N1054="NTD",1,VLOOKUP(X1054,'8.匯率'!O:Q,2,FALSE))</f>
        <v>1</v>
      </c>
      <c r="AL1054" s="204">
        <f t="shared" si="16"/>
        <v>-93288</v>
      </c>
      <c r="AM1054" s="117" t="str">
        <f>VLOOKUP(AJ1054,'關係企業(人)'!A:C,3,FALSE)</f>
        <v>緯創資通股份有限公司</v>
      </c>
    </row>
    <row r="1055" spans="1:39">
      <c r="A1055" s="4" t="s">
        <v>47</v>
      </c>
      <c r="B1055" s="4" t="s">
        <v>1465</v>
      </c>
      <c r="C1055" s="4" t="s">
        <v>2403</v>
      </c>
      <c r="D1055" s="4" t="s">
        <v>2415</v>
      </c>
      <c r="E1055" s="5">
        <v>45707</v>
      </c>
      <c r="F1055" s="5">
        <v>45707</v>
      </c>
      <c r="G1055" s="4" t="s">
        <v>1471</v>
      </c>
      <c r="H1055" s="4" t="s">
        <v>678</v>
      </c>
      <c r="I1055" s="4" t="s">
        <v>2405</v>
      </c>
      <c r="J1055" s="4" t="s">
        <v>1466</v>
      </c>
      <c r="K1055" s="4" t="s">
        <v>2406</v>
      </c>
      <c r="L1055" s="4" t="s">
        <v>2407</v>
      </c>
      <c r="M1055" s="12">
        <v>-99770</v>
      </c>
      <c r="N1055" s="4" t="s">
        <v>48</v>
      </c>
      <c r="O1055" s="12">
        <v>-99770</v>
      </c>
      <c r="P1055" s="4" t="s">
        <v>48</v>
      </c>
      <c r="Q1055" s="4" t="s">
        <v>682</v>
      </c>
      <c r="R1055" s="4" t="s">
        <v>53</v>
      </c>
      <c r="X1055" s="4" t="s">
        <v>50</v>
      </c>
      <c r="Z1055" s="4" t="s">
        <v>50</v>
      </c>
      <c r="AA1055" s="4" t="s">
        <v>2419</v>
      </c>
      <c r="AD1055" s="4" t="s">
        <v>676</v>
      </c>
      <c r="AG1055" s="5"/>
      <c r="AH1055" s="4" t="s">
        <v>2408</v>
      </c>
      <c r="AJ1055" s="4" t="s">
        <v>38</v>
      </c>
      <c r="AK1055" s="117">
        <f>IF(N1055="NTD",1,VLOOKUP(X1055,'8.匯率'!O:Q,2,FALSE))</f>
        <v>1</v>
      </c>
      <c r="AL1055" s="204">
        <f t="shared" si="16"/>
        <v>-99770</v>
      </c>
      <c r="AM1055" s="117" t="str">
        <f>VLOOKUP(AJ1055,'關係企業(人)'!A:C,3,FALSE)</f>
        <v>緯創資通股份有限公司</v>
      </c>
    </row>
    <row r="1056" spans="1:39">
      <c r="A1056" s="4" t="s">
        <v>47</v>
      </c>
      <c r="B1056" s="4" t="s">
        <v>1465</v>
      </c>
      <c r="C1056" s="4" t="s">
        <v>2403</v>
      </c>
      <c r="D1056" s="4" t="s">
        <v>2415</v>
      </c>
      <c r="E1056" s="5">
        <v>45707</v>
      </c>
      <c r="F1056" s="5">
        <v>45707</v>
      </c>
      <c r="G1056" s="4" t="s">
        <v>1471</v>
      </c>
      <c r="H1056" s="4" t="s">
        <v>678</v>
      </c>
      <c r="I1056" s="4" t="s">
        <v>2405</v>
      </c>
      <c r="J1056" s="4" t="s">
        <v>1466</v>
      </c>
      <c r="K1056" s="4" t="s">
        <v>2406</v>
      </c>
      <c r="L1056" s="4" t="s">
        <v>2407</v>
      </c>
      <c r="M1056" s="12">
        <v>-129886</v>
      </c>
      <c r="N1056" s="4" t="s">
        <v>48</v>
      </c>
      <c r="O1056" s="12">
        <v>-129886</v>
      </c>
      <c r="P1056" s="4" t="s">
        <v>48</v>
      </c>
      <c r="Q1056" s="4" t="s">
        <v>682</v>
      </c>
      <c r="R1056" s="4" t="s">
        <v>53</v>
      </c>
      <c r="X1056" s="4" t="s">
        <v>50</v>
      </c>
      <c r="Z1056" s="4" t="s">
        <v>50</v>
      </c>
      <c r="AA1056" s="4" t="s">
        <v>2419</v>
      </c>
      <c r="AD1056" s="4" t="s">
        <v>676</v>
      </c>
      <c r="AG1056" s="5"/>
      <c r="AH1056" s="4" t="s">
        <v>2408</v>
      </c>
      <c r="AJ1056" s="4" t="s">
        <v>38</v>
      </c>
      <c r="AK1056" s="117">
        <f>IF(N1056="NTD",1,VLOOKUP(X1056,'8.匯率'!O:Q,2,FALSE))</f>
        <v>1</v>
      </c>
      <c r="AL1056" s="204">
        <f t="shared" si="16"/>
        <v>-129886</v>
      </c>
      <c r="AM1056" s="117" t="str">
        <f>VLOOKUP(AJ1056,'關係企業(人)'!A:C,3,FALSE)</f>
        <v>緯創資通股份有限公司</v>
      </c>
    </row>
    <row r="1057" spans="1:39">
      <c r="A1057" s="4" t="s">
        <v>47</v>
      </c>
      <c r="B1057" s="4" t="s">
        <v>1465</v>
      </c>
      <c r="C1057" s="4" t="s">
        <v>2403</v>
      </c>
      <c r="D1057" s="4" t="s">
        <v>2415</v>
      </c>
      <c r="E1057" s="5">
        <v>45707</v>
      </c>
      <c r="F1057" s="5">
        <v>45707</v>
      </c>
      <c r="G1057" s="4" t="s">
        <v>1471</v>
      </c>
      <c r="H1057" s="4" t="s">
        <v>678</v>
      </c>
      <c r="I1057" s="4" t="s">
        <v>2405</v>
      </c>
      <c r="J1057" s="4" t="s">
        <v>1466</v>
      </c>
      <c r="K1057" s="4" t="s">
        <v>2406</v>
      </c>
      <c r="L1057" s="4" t="s">
        <v>2407</v>
      </c>
      <c r="M1057" s="12">
        <v>-106700</v>
      </c>
      <c r="N1057" s="4" t="s">
        <v>48</v>
      </c>
      <c r="O1057" s="12">
        <v>-106700</v>
      </c>
      <c r="P1057" s="4" t="s">
        <v>48</v>
      </c>
      <c r="Q1057" s="4" t="s">
        <v>682</v>
      </c>
      <c r="R1057" s="4" t="s">
        <v>53</v>
      </c>
      <c r="X1057" s="4" t="s">
        <v>50</v>
      </c>
      <c r="Z1057" s="4" t="s">
        <v>50</v>
      </c>
      <c r="AA1057" s="4" t="s">
        <v>2419</v>
      </c>
      <c r="AD1057" s="4" t="s">
        <v>676</v>
      </c>
      <c r="AG1057" s="5"/>
      <c r="AH1057" s="4" t="s">
        <v>2408</v>
      </c>
      <c r="AJ1057" s="4" t="s">
        <v>38</v>
      </c>
      <c r="AK1057" s="117">
        <f>IF(N1057="NTD",1,VLOOKUP(X1057,'8.匯率'!O:Q,2,FALSE))</f>
        <v>1</v>
      </c>
      <c r="AL1057" s="204">
        <f t="shared" si="16"/>
        <v>-106700</v>
      </c>
      <c r="AM1057" s="117" t="str">
        <f>VLOOKUP(AJ1057,'關係企業(人)'!A:C,3,FALSE)</f>
        <v>緯創資通股份有限公司</v>
      </c>
    </row>
    <row r="1058" spans="1:39">
      <c r="A1058" s="4" t="s">
        <v>47</v>
      </c>
      <c r="B1058" s="4" t="s">
        <v>1465</v>
      </c>
      <c r="C1058" s="4" t="s">
        <v>2403</v>
      </c>
      <c r="D1058" s="4" t="s">
        <v>2415</v>
      </c>
      <c r="E1058" s="5">
        <v>45707</v>
      </c>
      <c r="F1058" s="5">
        <v>45707</v>
      </c>
      <c r="G1058" s="4" t="s">
        <v>1471</v>
      </c>
      <c r="H1058" s="4" t="s">
        <v>678</v>
      </c>
      <c r="I1058" s="4" t="s">
        <v>2405</v>
      </c>
      <c r="J1058" s="4" t="s">
        <v>1466</v>
      </c>
      <c r="K1058" s="4" t="s">
        <v>2406</v>
      </c>
      <c r="L1058" s="4" t="s">
        <v>2407</v>
      </c>
      <c r="M1058" s="12">
        <v>-150505</v>
      </c>
      <c r="N1058" s="4" t="s">
        <v>48</v>
      </c>
      <c r="O1058" s="12">
        <v>-150505</v>
      </c>
      <c r="P1058" s="4" t="s">
        <v>48</v>
      </c>
      <c r="Q1058" s="4" t="s">
        <v>682</v>
      </c>
      <c r="R1058" s="4" t="s">
        <v>53</v>
      </c>
      <c r="X1058" s="4" t="s">
        <v>50</v>
      </c>
      <c r="Z1058" s="4" t="s">
        <v>50</v>
      </c>
      <c r="AA1058" s="4" t="s">
        <v>2419</v>
      </c>
      <c r="AD1058" s="4" t="s">
        <v>676</v>
      </c>
      <c r="AG1058" s="5"/>
      <c r="AH1058" s="4" t="s">
        <v>2408</v>
      </c>
      <c r="AJ1058" s="4" t="s">
        <v>38</v>
      </c>
      <c r="AK1058" s="117">
        <f>IF(N1058="NTD",1,VLOOKUP(X1058,'8.匯率'!O:Q,2,FALSE))</f>
        <v>1</v>
      </c>
      <c r="AL1058" s="204">
        <f t="shared" si="16"/>
        <v>-150505</v>
      </c>
      <c r="AM1058" s="117" t="str">
        <f>VLOOKUP(AJ1058,'關係企業(人)'!A:C,3,FALSE)</f>
        <v>緯創資通股份有限公司</v>
      </c>
    </row>
    <row r="1059" spans="1:39">
      <c r="A1059" s="4" t="s">
        <v>47</v>
      </c>
      <c r="B1059" s="4" t="s">
        <v>1465</v>
      </c>
      <c r="C1059" s="4" t="s">
        <v>2403</v>
      </c>
      <c r="D1059" s="4" t="s">
        <v>2415</v>
      </c>
      <c r="E1059" s="5">
        <v>45707</v>
      </c>
      <c r="F1059" s="5">
        <v>45707</v>
      </c>
      <c r="G1059" s="4" t="s">
        <v>1471</v>
      </c>
      <c r="H1059" s="4" t="s">
        <v>678</v>
      </c>
      <c r="I1059" s="4" t="s">
        <v>2405</v>
      </c>
      <c r="J1059" s="4" t="s">
        <v>1466</v>
      </c>
      <c r="K1059" s="4" t="s">
        <v>2406</v>
      </c>
      <c r="L1059" s="4" t="s">
        <v>2407</v>
      </c>
      <c r="M1059" s="12">
        <v>-125856</v>
      </c>
      <c r="N1059" s="4" t="s">
        <v>48</v>
      </c>
      <c r="O1059" s="12">
        <v>-125856</v>
      </c>
      <c r="P1059" s="4" t="s">
        <v>48</v>
      </c>
      <c r="Q1059" s="4" t="s">
        <v>682</v>
      </c>
      <c r="R1059" s="4" t="s">
        <v>53</v>
      </c>
      <c r="X1059" s="4" t="s">
        <v>50</v>
      </c>
      <c r="Z1059" s="4" t="s">
        <v>50</v>
      </c>
      <c r="AA1059" s="4" t="s">
        <v>2419</v>
      </c>
      <c r="AD1059" s="4" t="s">
        <v>676</v>
      </c>
      <c r="AG1059" s="5"/>
      <c r="AH1059" s="4" t="s">
        <v>2408</v>
      </c>
      <c r="AJ1059" s="4" t="s">
        <v>38</v>
      </c>
      <c r="AK1059" s="117">
        <f>IF(N1059="NTD",1,VLOOKUP(X1059,'8.匯率'!O:Q,2,FALSE))</f>
        <v>1</v>
      </c>
      <c r="AL1059" s="204">
        <f t="shared" si="16"/>
        <v>-125856</v>
      </c>
      <c r="AM1059" s="117" t="str">
        <f>VLOOKUP(AJ1059,'關係企業(人)'!A:C,3,FALSE)</f>
        <v>緯創資通股份有限公司</v>
      </c>
    </row>
    <row r="1060" spans="1:39">
      <c r="A1060" s="4" t="s">
        <v>47</v>
      </c>
      <c r="B1060" s="4" t="s">
        <v>1465</v>
      </c>
      <c r="C1060" s="4" t="s">
        <v>2403</v>
      </c>
      <c r="D1060" s="4" t="s">
        <v>2415</v>
      </c>
      <c r="E1060" s="5">
        <v>45707</v>
      </c>
      <c r="F1060" s="5">
        <v>45707</v>
      </c>
      <c r="G1060" s="4" t="s">
        <v>1471</v>
      </c>
      <c r="H1060" s="4" t="s">
        <v>678</v>
      </c>
      <c r="I1060" s="4" t="s">
        <v>2405</v>
      </c>
      <c r="J1060" s="4" t="s">
        <v>1466</v>
      </c>
      <c r="K1060" s="4" t="s">
        <v>2406</v>
      </c>
      <c r="L1060" s="4" t="s">
        <v>2407</v>
      </c>
      <c r="M1060" s="12">
        <v>-155000</v>
      </c>
      <c r="N1060" s="4" t="s">
        <v>48</v>
      </c>
      <c r="O1060" s="12">
        <v>-155000</v>
      </c>
      <c r="P1060" s="4" t="s">
        <v>48</v>
      </c>
      <c r="Q1060" s="4" t="s">
        <v>682</v>
      </c>
      <c r="R1060" s="4" t="s">
        <v>53</v>
      </c>
      <c r="X1060" s="4" t="s">
        <v>50</v>
      </c>
      <c r="Z1060" s="4" t="s">
        <v>50</v>
      </c>
      <c r="AA1060" s="4" t="s">
        <v>2419</v>
      </c>
      <c r="AD1060" s="4" t="s">
        <v>676</v>
      </c>
      <c r="AG1060" s="5"/>
      <c r="AH1060" s="4" t="s">
        <v>2408</v>
      </c>
      <c r="AJ1060" s="4" t="s">
        <v>38</v>
      </c>
      <c r="AK1060" s="117">
        <f>IF(N1060="NTD",1,VLOOKUP(X1060,'8.匯率'!O:Q,2,FALSE))</f>
        <v>1</v>
      </c>
      <c r="AL1060" s="204">
        <f t="shared" si="16"/>
        <v>-155000</v>
      </c>
      <c r="AM1060" s="117" t="str">
        <f>VLOOKUP(AJ1060,'關係企業(人)'!A:C,3,FALSE)</f>
        <v>緯創資通股份有限公司</v>
      </c>
    </row>
    <row r="1061" spans="1:39">
      <c r="A1061" s="4" t="s">
        <v>47</v>
      </c>
      <c r="B1061" s="4" t="s">
        <v>1465</v>
      </c>
      <c r="C1061" s="4" t="s">
        <v>2403</v>
      </c>
      <c r="D1061" s="4" t="s">
        <v>2415</v>
      </c>
      <c r="E1061" s="5">
        <v>45707</v>
      </c>
      <c r="F1061" s="5">
        <v>45707</v>
      </c>
      <c r="G1061" s="4" t="s">
        <v>1471</v>
      </c>
      <c r="H1061" s="4" t="s">
        <v>678</v>
      </c>
      <c r="I1061" s="4" t="s">
        <v>2405</v>
      </c>
      <c r="J1061" s="4" t="s">
        <v>1466</v>
      </c>
      <c r="K1061" s="4" t="s">
        <v>2406</v>
      </c>
      <c r="L1061" s="4" t="s">
        <v>2407</v>
      </c>
      <c r="M1061" s="12">
        <v>-118680</v>
      </c>
      <c r="N1061" s="4" t="s">
        <v>48</v>
      </c>
      <c r="O1061" s="12">
        <v>-118680</v>
      </c>
      <c r="P1061" s="4" t="s">
        <v>48</v>
      </c>
      <c r="Q1061" s="4" t="s">
        <v>682</v>
      </c>
      <c r="R1061" s="4" t="s">
        <v>53</v>
      </c>
      <c r="X1061" s="4" t="s">
        <v>50</v>
      </c>
      <c r="Z1061" s="4" t="s">
        <v>50</v>
      </c>
      <c r="AA1061" s="4" t="s">
        <v>2419</v>
      </c>
      <c r="AD1061" s="4" t="s">
        <v>676</v>
      </c>
      <c r="AG1061" s="5"/>
      <c r="AH1061" s="4" t="s">
        <v>2408</v>
      </c>
      <c r="AJ1061" s="4" t="s">
        <v>38</v>
      </c>
      <c r="AK1061" s="117">
        <f>IF(N1061="NTD",1,VLOOKUP(X1061,'8.匯率'!O:Q,2,FALSE))</f>
        <v>1</v>
      </c>
      <c r="AL1061" s="204">
        <f t="shared" si="16"/>
        <v>-118680</v>
      </c>
      <c r="AM1061" s="117" t="str">
        <f>VLOOKUP(AJ1061,'關係企業(人)'!A:C,3,FALSE)</f>
        <v>緯創資通股份有限公司</v>
      </c>
    </row>
    <row r="1062" spans="1:39">
      <c r="A1062" s="4" t="s">
        <v>47</v>
      </c>
      <c r="B1062" s="4" t="s">
        <v>1465</v>
      </c>
      <c r="C1062" s="4" t="s">
        <v>2403</v>
      </c>
      <c r="D1062" s="4" t="s">
        <v>2415</v>
      </c>
      <c r="E1062" s="5">
        <v>45707</v>
      </c>
      <c r="F1062" s="5">
        <v>45707</v>
      </c>
      <c r="G1062" s="4" t="s">
        <v>1471</v>
      </c>
      <c r="H1062" s="4" t="s">
        <v>678</v>
      </c>
      <c r="I1062" s="4" t="s">
        <v>2405</v>
      </c>
      <c r="J1062" s="4" t="s">
        <v>1466</v>
      </c>
      <c r="K1062" s="4" t="s">
        <v>2406</v>
      </c>
      <c r="L1062" s="4" t="s">
        <v>2407</v>
      </c>
      <c r="M1062" s="12">
        <v>-121716</v>
      </c>
      <c r="N1062" s="4" t="s">
        <v>48</v>
      </c>
      <c r="O1062" s="12">
        <v>-121716</v>
      </c>
      <c r="P1062" s="4" t="s">
        <v>48</v>
      </c>
      <c r="Q1062" s="4" t="s">
        <v>682</v>
      </c>
      <c r="R1062" s="4" t="s">
        <v>53</v>
      </c>
      <c r="X1062" s="4" t="s">
        <v>50</v>
      </c>
      <c r="Z1062" s="4" t="s">
        <v>50</v>
      </c>
      <c r="AA1062" s="4" t="s">
        <v>2419</v>
      </c>
      <c r="AD1062" s="4" t="s">
        <v>676</v>
      </c>
      <c r="AG1062" s="5"/>
      <c r="AH1062" s="4" t="s">
        <v>2408</v>
      </c>
      <c r="AJ1062" s="4" t="s">
        <v>38</v>
      </c>
      <c r="AK1062" s="117">
        <f>IF(N1062="NTD",1,VLOOKUP(X1062,'8.匯率'!O:Q,2,FALSE))</f>
        <v>1</v>
      </c>
      <c r="AL1062" s="204">
        <f t="shared" si="16"/>
        <v>-121716</v>
      </c>
      <c r="AM1062" s="117" t="str">
        <f>VLOOKUP(AJ1062,'關係企業(人)'!A:C,3,FALSE)</f>
        <v>緯創資通股份有限公司</v>
      </c>
    </row>
    <row r="1063" spans="1:39">
      <c r="A1063" s="4" t="s">
        <v>47</v>
      </c>
      <c r="B1063" s="4" t="s">
        <v>1465</v>
      </c>
      <c r="C1063" s="4" t="s">
        <v>2403</v>
      </c>
      <c r="D1063" s="4" t="s">
        <v>2415</v>
      </c>
      <c r="E1063" s="5">
        <v>45707</v>
      </c>
      <c r="F1063" s="5">
        <v>45707</v>
      </c>
      <c r="G1063" s="4" t="s">
        <v>1471</v>
      </c>
      <c r="H1063" s="4" t="s">
        <v>678</v>
      </c>
      <c r="I1063" s="4" t="s">
        <v>2405</v>
      </c>
      <c r="J1063" s="4" t="s">
        <v>1466</v>
      </c>
      <c r="K1063" s="4" t="s">
        <v>2406</v>
      </c>
      <c r="L1063" s="4" t="s">
        <v>2407</v>
      </c>
      <c r="M1063" s="12">
        <v>-150505</v>
      </c>
      <c r="N1063" s="4" t="s">
        <v>48</v>
      </c>
      <c r="O1063" s="12">
        <v>-150505</v>
      </c>
      <c r="P1063" s="4" t="s">
        <v>48</v>
      </c>
      <c r="Q1063" s="4" t="s">
        <v>682</v>
      </c>
      <c r="R1063" s="4" t="s">
        <v>53</v>
      </c>
      <c r="X1063" s="4" t="s">
        <v>50</v>
      </c>
      <c r="Z1063" s="4" t="s">
        <v>50</v>
      </c>
      <c r="AA1063" s="4" t="s">
        <v>2419</v>
      </c>
      <c r="AD1063" s="4" t="s">
        <v>676</v>
      </c>
      <c r="AG1063" s="5"/>
      <c r="AH1063" s="4" t="s">
        <v>2408</v>
      </c>
      <c r="AJ1063" s="4" t="s">
        <v>38</v>
      </c>
      <c r="AK1063" s="117">
        <f>IF(N1063="NTD",1,VLOOKUP(X1063,'8.匯率'!O:Q,2,FALSE))</f>
        <v>1</v>
      </c>
      <c r="AL1063" s="204">
        <f t="shared" si="16"/>
        <v>-150505</v>
      </c>
      <c r="AM1063" s="117" t="str">
        <f>VLOOKUP(AJ1063,'關係企業(人)'!A:C,3,FALSE)</f>
        <v>緯創資通股份有限公司</v>
      </c>
    </row>
    <row r="1064" spans="1:39">
      <c r="A1064" s="4" t="s">
        <v>47</v>
      </c>
      <c r="B1064" s="4" t="s">
        <v>1465</v>
      </c>
      <c r="C1064" s="4" t="s">
        <v>2403</v>
      </c>
      <c r="D1064" s="4" t="s">
        <v>2415</v>
      </c>
      <c r="E1064" s="5">
        <v>45707</v>
      </c>
      <c r="F1064" s="5">
        <v>45707</v>
      </c>
      <c r="G1064" s="4" t="s">
        <v>1471</v>
      </c>
      <c r="H1064" s="4" t="s">
        <v>678</v>
      </c>
      <c r="I1064" s="4" t="s">
        <v>2405</v>
      </c>
      <c r="J1064" s="4" t="s">
        <v>1466</v>
      </c>
      <c r="K1064" s="4" t="s">
        <v>2406</v>
      </c>
      <c r="L1064" s="4" t="s">
        <v>2407</v>
      </c>
      <c r="M1064" s="12">
        <v>-110000</v>
      </c>
      <c r="N1064" s="4" t="s">
        <v>48</v>
      </c>
      <c r="O1064" s="12">
        <v>-110000</v>
      </c>
      <c r="P1064" s="4" t="s">
        <v>48</v>
      </c>
      <c r="Q1064" s="4" t="s">
        <v>682</v>
      </c>
      <c r="R1064" s="4" t="s">
        <v>53</v>
      </c>
      <c r="X1064" s="4" t="s">
        <v>50</v>
      </c>
      <c r="Z1064" s="4" t="s">
        <v>50</v>
      </c>
      <c r="AA1064" s="4" t="s">
        <v>2419</v>
      </c>
      <c r="AD1064" s="4" t="s">
        <v>676</v>
      </c>
      <c r="AG1064" s="5"/>
      <c r="AH1064" s="4" t="s">
        <v>2408</v>
      </c>
      <c r="AJ1064" s="4" t="s">
        <v>38</v>
      </c>
      <c r="AK1064" s="117">
        <f>IF(N1064="NTD",1,VLOOKUP(X1064,'8.匯率'!O:Q,2,FALSE))</f>
        <v>1</v>
      </c>
      <c r="AL1064" s="204">
        <f t="shared" si="16"/>
        <v>-110000</v>
      </c>
      <c r="AM1064" s="117" t="str">
        <f>VLOOKUP(AJ1064,'關係企業(人)'!A:C,3,FALSE)</f>
        <v>緯創資通股份有限公司</v>
      </c>
    </row>
    <row r="1065" spans="1:39">
      <c r="A1065" s="4" t="s">
        <v>47</v>
      </c>
      <c r="B1065" s="4" t="s">
        <v>1465</v>
      </c>
      <c r="C1065" s="4" t="s">
        <v>2403</v>
      </c>
      <c r="D1065" s="4" t="s">
        <v>2415</v>
      </c>
      <c r="E1065" s="5">
        <v>45707</v>
      </c>
      <c r="F1065" s="5">
        <v>45707</v>
      </c>
      <c r="G1065" s="4" t="s">
        <v>1471</v>
      </c>
      <c r="H1065" s="4" t="s">
        <v>678</v>
      </c>
      <c r="I1065" s="4" t="s">
        <v>2405</v>
      </c>
      <c r="J1065" s="4" t="s">
        <v>1466</v>
      </c>
      <c r="K1065" s="4" t="s">
        <v>2406</v>
      </c>
      <c r="L1065" s="4" t="s">
        <v>2407</v>
      </c>
      <c r="M1065" s="12">
        <v>-97020</v>
      </c>
      <c r="N1065" s="4" t="s">
        <v>48</v>
      </c>
      <c r="O1065" s="12">
        <v>-97020</v>
      </c>
      <c r="P1065" s="4" t="s">
        <v>48</v>
      </c>
      <c r="Q1065" s="4" t="s">
        <v>682</v>
      </c>
      <c r="R1065" s="4" t="s">
        <v>53</v>
      </c>
      <c r="X1065" s="4" t="s">
        <v>50</v>
      </c>
      <c r="Z1065" s="4" t="s">
        <v>50</v>
      </c>
      <c r="AA1065" s="4" t="s">
        <v>2419</v>
      </c>
      <c r="AD1065" s="4" t="s">
        <v>676</v>
      </c>
      <c r="AG1065" s="5"/>
      <c r="AH1065" s="4" t="s">
        <v>2408</v>
      </c>
      <c r="AJ1065" s="4" t="s">
        <v>38</v>
      </c>
      <c r="AK1065" s="117">
        <f>IF(N1065="NTD",1,VLOOKUP(X1065,'8.匯率'!O:Q,2,FALSE))</f>
        <v>1</v>
      </c>
      <c r="AL1065" s="204">
        <f t="shared" si="16"/>
        <v>-97020</v>
      </c>
      <c r="AM1065" s="117" t="str">
        <f>VLOOKUP(AJ1065,'關係企業(人)'!A:C,3,FALSE)</f>
        <v>緯創資通股份有限公司</v>
      </c>
    </row>
    <row r="1066" spans="1:39">
      <c r="A1066" s="4" t="s">
        <v>47</v>
      </c>
      <c r="B1066" s="4" t="s">
        <v>1465</v>
      </c>
      <c r="C1066" s="4" t="s">
        <v>2403</v>
      </c>
      <c r="D1066" s="4" t="s">
        <v>2415</v>
      </c>
      <c r="E1066" s="5">
        <v>45707</v>
      </c>
      <c r="F1066" s="5">
        <v>45707</v>
      </c>
      <c r="G1066" s="4" t="s">
        <v>1471</v>
      </c>
      <c r="H1066" s="4" t="s">
        <v>678</v>
      </c>
      <c r="I1066" s="4" t="s">
        <v>2405</v>
      </c>
      <c r="J1066" s="4" t="s">
        <v>1466</v>
      </c>
      <c r="K1066" s="4" t="s">
        <v>2406</v>
      </c>
      <c r="L1066" s="4" t="s">
        <v>2407</v>
      </c>
      <c r="M1066" s="12">
        <v>-138000</v>
      </c>
      <c r="N1066" s="4" t="s">
        <v>48</v>
      </c>
      <c r="O1066" s="12">
        <v>-138000</v>
      </c>
      <c r="P1066" s="4" t="s">
        <v>48</v>
      </c>
      <c r="Q1066" s="4" t="s">
        <v>682</v>
      </c>
      <c r="R1066" s="4" t="s">
        <v>53</v>
      </c>
      <c r="X1066" s="4" t="s">
        <v>50</v>
      </c>
      <c r="Z1066" s="4" t="s">
        <v>50</v>
      </c>
      <c r="AA1066" s="4" t="s">
        <v>2419</v>
      </c>
      <c r="AD1066" s="4" t="s">
        <v>676</v>
      </c>
      <c r="AG1066" s="5"/>
      <c r="AH1066" s="4" t="s">
        <v>2408</v>
      </c>
      <c r="AJ1066" s="4" t="s">
        <v>38</v>
      </c>
      <c r="AK1066" s="117">
        <f>IF(N1066="NTD",1,VLOOKUP(X1066,'8.匯率'!O:Q,2,FALSE))</f>
        <v>1</v>
      </c>
      <c r="AL1066" s="204">
        <f t="shared" si="16"/>
        <v>-138000</v>
      </c>
      <c r="AM1066" s="117" t="str">
        <f>VLOOKUP(AJ1066,'關係企業(人)'!A:C,3,FALSE)</f>
        <v>緯創資通股份有限公司</v>
      </c>
    </row>
    <row r="1067" spans="1:39">
      <c r="A1067" s="4" t="s">
        <v>47</v>
      </c>
      <c r="B1067" s="4" t="s">
        <v>1465</v>
      </c>
      <c r="C1067" s="4" t="s">
        <v>2403</v>
      </c>
      <c r="D1067" s="4" t="s">
        <v>2415</v>
      </c>
      <c r="E1067" s="5">
        <v>45707</v>
      </c>
      <c r="F1067" s="5">
        <v>45707</v>
      </c>
      <c r="G1067" s="4" t="s">
        <v>1471</v>
      </c>
      <c r="H1067" s="4" t="s">
        <v>678</v>
      </c>
      <c r="I1067" s="4" t="s">
        <v>2405</v>
      </c>
      <c r="J1067" s="4" t="s">
        <v>1466</v>
      </c>
      <c r="K1067" s="4" t="s">
        <v>2406</v>
      </c>
      <c r="L1067" s="4" t="s">
        <v>2407</v>
      </c>
      <c r="M1067" s="12">
        <v>-111650</v>
      </c>
      <c r="N1067" s="4" t="s">
        <v>48</v>
      </c>
      <c r="O1067" s="12">
        <v>-111650</v>
      </c>
      <c r="P1067" s="4" t="s">
        <v>48</v>
      </c>
      <c r="Q1067" s="4" t="s">
        <v>682</v>
      </c>
      <c r="R1067" s="4" t="s">
        <v>53</v>
      </c>
      <c r="X1067" s="4" t="s">
        <v>50</v>
      </c>
      <c r="Z1067" s="4" t="s">
        <v>50</v>
      </c>
      <c r="AA1067" s="4" t="s">
        <v>2419</v>
      </c>
      <c r="AD1067" s="4" t="s">
        <v>676</v>
      </c>
      <c r="AG1067" s="5"/>
      <c r="AH1067" s="4" t="s">
        <v>2408</v>
      </c>
      <c r="AJ1067" s="4" t="s">
        <v>38</v>
      </c>
      <c r="AK1067" s="117">
        <f>IF(N1067="NTD",1,VLOOKUP(X1067,'8.匯率'!O:Q,2,FALSE))</f>
        <v>1</v>
      </c>
      <c r="AL1067" s="204">
        <f t="shared" si="16"/>
        <v>-111650</v>
      </c>
      <c r="AM1067" s="117" t="str">
        <f>VLOOKUP(AJ1067,'關係企業(人)'!A:C,3,FALSE)</f>
        <v>緯創資通股份有限公司</v>
      </c>
    </row>
    <row r="1068" spans="1:39">
      <c r="A1068" s="4" t="s">
        <v>47</v>
      </c>
      <c r="B1068" s="4" t="s">
        <v>1465</v>
      </c>
      <c r="C1068" s="4" t="s">
        <v>2403</v>
      </c>
      <c r="D1068" s="4" t="s">
        <v>2415</v>
      </c>
      <c r="E1068" s="5">
        <v>45707</v>
      </c>
      <c r="F1068" s="5">
        <v>45707</v>
      </c>
      <c r="G1068" s="4" t="s">
        <v>1471</v>
      </c>
      <c r="H1068" s="4" t="s">
        <v>678</v>
      </c>
      <c r="I1068" s="4" t="s">
        <v>2405</v>
      </c>
      <c r="J1068" s="4" t="s">
        <v>1466</v>
      </c>
      <c r="K1068" s="4" t="s">
        <v>2406</v>
      </c>
      <c r="L1068" s="4" t="s">
        <v>2407</v>
      </c>
      <c r="M1068" s="12">
        <v>-139380</v>
      </c>
      <c r="N1068" s="4" t="s">
        <v>48</v>
      </c>
      <c r="O1068" s="12">
        <v>-139380</v>
      </c>
      <c r="P1068" s="4" t="s">
        <v>48</v>
      </c>
      <c r="Q1068" s="4" t="s">
        <v>682</v>
      </c>
      <c r="R1068" s="4" t="s">
        <v>53</v>
      </c>
      <c r="X1068" s="4" t="s">
        <v>50</v>
      </c>
      <c r="Z1068" s="4" t="s">
        <v>50</v>
      </c>
      <c r="AA1068" s="4" t="s">
        <v>2419</v>
      </c>
      <c r="AD1068" s="4" t="s">
        <v>676</v>
      </c>
      <c r="AG1068" s="5"/>
      <c r="AH1068" s="4" t="s">
        <v>2408</v>
      </c>
      <c r="AJ1068" s="4" t="s">
        <v>38</v>
      </c>
      <c r="AK1068" s="117">
        <f>IF(N1068="NTD",1,VLOOKUP(X1068,'8.匯率'!O:Q,2,FALSE))</f>
        <v>1</v>
      </c>
      <c r="AL1068" s="204">
        <f t="shared" si="16"/>
        <v>-139380</v>
      </c>
      <c r="AM1068" s="117" t="str">
        <f>VLOOKUP(AJ1068,'關係企業(人)'!A:C,3,FALSE)</f>
        <v>緯創資通股份有限公司</v>
      </c>
    </row>
    <row r="1069" spans="1:39">
      <c r="A1069" s="4" t="s">
        <v>47</v>
      </c>
      <c r="B1069" s="4" t="s">
        <v>1465</v>
      </c>
      <c r="C1069" s="4" t="s">
        <v>2403</v>
      </c>
      <c r="D1069" s="4" t="s">
        <v>2415</v>
      </c>
      <c r="E1069" s="5">
        <v>45707</v>
      </c>
      <c r="F1069" s="5">
        <v>45707</v>
      </c>
      <c r="G1069" s="4" t="s">
        <v>1471</v>
      </c>
      <c r="H1069" s="4" t="s">
        <v>678</v>
      </c>
      <c r="I1069" s="4" t="s">
        <v>2405</v>
      </c>
      <c r="J1069" s="4" t="s">
        <v>1466</v>
      </c>
      <c r="K1069" s="4" t="s">
        <v>2406</v>
      </c>
      <c r="L1069" s="4" t="s">
        <v>2407</v>
      </c>
      <c r="M1069" s="12">
        <v>-127788</v>
      </c>
      <c r="N1069" s="4" t="s">
        <v>48</v>
      </c>
      <c r="O1069" s="12">
        <v>-127788</v>
      </c>
      <c r="P1069" s="4" t="s">
        <v>48</v>
      </c>
      <c r="Q1069" s="4" t="s">
        <v>682</v>
      </c>
      <c r="R1069" s="4" t="s">
        <v>53</v>
      </c>
      <c r="X1069" s="4" t="s">
        <v>50</v>
      </c>
      <c r="Z1069" s="4" t="s">
        <v>50</v>
      </c>
      <c r="AA1069" s="4" t="s">
        <v>2419</v>
      </c>
      <c r="AD1069" s="4" t="s">
        <v>676</v>
      </c>
      <c r="AG1069" s="5"/>
      <c r="AH1069" s="4" t="s">
        <v>2408</v>
      </c>
      <c r="AJ1069" s="4" t="s">
        <v>38</v>
      </c>
      <c r="AK1069" s="117">
        <f>IF(N1069="NTD",1,VLOOKUP(X1069,'8.匯率'!O:Q,2,FALSE))</f>
        <v>1</v>
      </c>
      <c r="AL1069" s="204">
        <f t="shared" si="16"/>
        <v>-127788</v>
      </c>
      <c r="AM1069" s="117" t="str">
        <f>VLOOKUP(AJ1069,'關係企業(人)'!A:C,3,FALSE)</f>
        <v>緯創資通股份有限公司</v>
      </c>
    </row>
    <row r="1070" spans="1:39">
      <c r="A1070" s="4" t="s">
        <v>47</v>
      </c>
      <c r="B1070" s="4" t="s">
        <v>1465</v>
      </c>
      <c r="C1070" s="4" t="s">
        <v>2403</v>
      </c>
      <c r="D1070" s="4" t="s">
        <v>2415</v>
      </c>
      <c r="E1070" s="5">
        <v>45707</v>
      </c>
      <c r="F1070" s="5">
        <v>45707</v>
      </c>
      <c r="G1070" s="4" t="s">
        <v>1471</v>
      </c>
      <c r="H1070" s="4" t="s">
        <v>678</v>
      </c>
      <c r="I1070" s="4" t="s">
        <v>2405</v>
      </c>
      <c r="J1070" s="4" t="s">
        <v>1466</v>
      </c>
      <c r="K1070" s="4" t="s">
        <v>2406</v>
      </c>
      <c r="L1070" s="4" t="s">
        <v>2407</v>
      </c>
      <c r="M1070" s="12">
        <v>-97020</v>
      </c>
      <c r="N1070" s="4" t="s">
        <v>48</v>
      </c>
      <c r="O1070" s="12">
        <v>-97020</v>
      </c>
      <c r="P1070" s="4" t="s">
        <v>48</v>
      </c>
      <c r="Q1070" s="4" t="s">
        <v>682</v>
      </c>
      <c r="R1070" s="4" t="s">
        <v>53</v>
      </c>
      <c r="X1070" s="4" t="s">
        <v>50</v>
      </c>
      <c r="Z1070" s="4" t="s">
        <v>50</v>
      </c>
      <c r="AA1070" s="4" t="s">
        <v>2419</v>
      </c>
      <c r="AD1070" s="4" t="s">
        <v>676</v>
      </c>
      <c r="AG1070" s="5"/>
      <c r="AH1070" s="4" t="s">
        <v>2408</v>
      </c>
      <c r="AJ1070" s="4" t="s">
        <v>38</v>
      </c>
      <c r="AK1070" s="117">
        <f>IF(N1070="NTD",1,VLOOKUP(X1070,'8.匯率'!O:Q,2,FALSE))</f>
        <v>1</v>
      </c>
      <c r="AL1070" s="204">
        <f t="shared" si="16"/>
        <v>-97020</v>
      </c>
      <c r="AM1070" s="117" t="str">
        <f>VLOOKUP(AJ1070,'關係企業(人)'!A:C,3,FALSE)</f>
        <v>緯創資通股份有限公司</v>
      </c>
    </row>
    <row r="1071" spans="1:39">
      <c r="A1071" s="4" t="s">
        <v>47</v>
      </c>
      <c r="B1071" s="4" t="s">
        <v>1465</v>
      </c>
      <c r="C1071" s="4" t="s">
        <v>2403</v>
      </c>
      <c r="D1071" s="4" t="s">
        <v>2415</v>
      </c>
      <c r="E1071" s="5">
        <v>45707</v>
      </c>
      <c r="F1071" s="5">
        <v>45707</v>
      </c>
      <c r="G1071" s="4" t="s">
        <v>1471</v>
      </c>
      <c r="H1071" s="4" t="s">
        <v>678</v>
      </c>
      <c r="I1071" s="4" t="s">
        <v>2405</v>
      </c>
      <c r="J1071" s="4" t="s">
        <v>1466</v>
      </c>
      <c r="K1071" s="4" t="s">
        <v>2406</v>
      </c>
      <c r="L1071" s="4" t="s">
        <v>2407</v>
      </c>
      <c r="M1071" s="12">
        <v>-134964</v>
      </c>
      <c r="N1071" s="4" t="s">
        <v>48</v>
      </c>
      <c r="O1071" s="12">
        <v>-134964</v>
      </c>
      <c r="P1071" s="4" t="s">
        <v>48</v>
      </c>
      <c r="Q1071" s="4" t="s">
        <v>682</v>
      </c>
      <c r="R1071" s="4" t="s">
        <v>53</v>
      </c>
      <c r="X1071" s="4" t="s">
        <v>50</v>
      </c>
      <c r="Z1071" s="4" t="s">
        <v>50</v>
      </c>
      <c r="AA1071" s="4" t="s">
        <v>2419</v>
      </c>
      <c r="AD1071" s="4" t="s">
        <v>676</v>
      </c>
      <c r="AG1071" s="5"/>
      <c r="AH1071" s="4" t="s">
        <v>2408</v>
      </c>
      <c r="AJ1071" s="4" t="s">
        <v>38</v>
      </c>
      <c r="AK1071" s="117">
        <f>IF(N1071="NTD",1,VLOOKUP(X1071,'8.匯率'!O:Q,2,FALSE))</f>
        <v>1</v>
      </c>
      <c r="AL1071" s="204">
        <f t="shared" si="16"/>
        <v>-134964</v>
      </c>
      <c r="AM1071" s="117" t="str">
        <f>VLOOKUP(AJ1071,'關係企業(人)'!A:C,3,FALSE)</f>
        <v>緯創資通股份有限公司</v>
      </c>
    </row>
    <row r="1072" spans="1:39">
      <c r="A1072" s="4" t="s">
        <v>47</v>
      </c>
      <c r="B1072" s="4" t="s">
        <v>1465</v>
      </c>
      <c r="C1072" s="4" t="s">
        <v>2403</v>
      </c>
      <c r="D1072" s="4" t="s">
        <v>2415</v>
      </c>
      <c r="E1072" s="5">
        <v>45707</v>
      </c>
      <c r="F1072" s="5">
        <v>45707</v>
      </c>
      <c r="G1072" s="4" t="s">
        <v>1471</v>
      </c>
      <c r="H1072" s="4" t="s">
        <v>678</v>
      </c>
      <c r="I1072" s="4" t="s">
        <v>2405</v>
      </c>
      <c r="J1072" s="4" t="s">
        <v>1466</v>
      </c>
      <c r="K1072" s="4" t="s">
        <v>2406</v>
      </c>
      <c r="L1072" s="4" t="s">
        <v>2407</v>
      </c>
      <c r="M1072" s="12">
        <v>-121498</v>
      </c>
      <c r="N1072" s="4" t="s">
        <v>48</v>
      </c>
      <c r="O1072" s="12">
        <v>-121498</v>
      </c>
      <c r="P1072" s="4" t="s">
        <v>48</v>
      </c>
      <c r="Q1072" s="4" t="s">
        <v>682</v>
      </c>
      <c r="R1072" s="4" t="s">
        <v>53</v>
      </c>
      <c r="X1072" s="4" t="s">
        <v>50</v>
      </c>
      <c r="Z1072" s="4" t="s">
        <v>50</v>
      </c>
      <c r="AA1072" s="4" t="s">
        <v>2419</v>
      </c>
      <c r="AD1072" s="4" t="s">
        <v>676</v>
      </c>
      <c r="AG1072" s="5"/>
      <c r="AH1072" s="4" t="s">
        <v>2408</v>
      </c>
      <c r="AJ1072" s="4" t="s">
        <v>38</v>
      </c>
      <c r="AK1072" s="117">
        <f>IF(N1072="NTD",1,VLOOKUP(X1072,'8.匯率'!O:Q,2,FALSE))</f>
        <v>1</v>
      </c>
      <c r="AL1072" s="204">
        <f t="shared" si="16"/>
        <v>-121498</v>
      </c>
      <c r="AM1072" s="117" t="str">
        <f>VLOOKUP(AJ1072,'關係企業(人)'!A:C,3,FALSE)</f>
        <v>緯創資通股份有限公司</v>
      </c>
    </row>
    <row r="1073" spans="1:39">
      <c r="A1073" s="4" t="s">
        <v>47</v>
      </c>
      <c r="B1073" s="4" t="s">
        <v>1465</v>
      </c>
      <c r="C1073" s="4" t="s">
        <v>2403</v>
      </c>
      <c r="D1073" s="4" t="s">
        <v>2415</v>
      </c>
      <c r="E1073" s="5">
        <v>45707</v>
      </c>
      <c r="F1073" s="5">
        <v>45707</v>
      </c>
      <c r="G1073" s="4" t="s">
        <v>1471</v>
      </c>
      <c r="H1073" s="4" t="s">
        <v>678</v>
      </c>
      <c r="I1073" s="4" t="s">
        <v>2405</v>
      </c>
      <c r="J1073" s="4" t="s">
        <v>1466</v>
      </c>
      <c r="K1073" s="4" t="s">
        <v>2406</v>
      </c>
      <c r="L1073" s="4" t="s">
        <v>2407</v>
      </c>
      <c r="M1073" s="12">
        <v>-32471</v>
      </c>
      <c r="N1073" s="4" t="s">
        <v>48</v>
      </c>
      <c r="O1073" s="12">
        <v>-32471</v>
      </c>
      <c r="P1073" s="4" t="s">
        <v>48</v>
      </c>
      <c r="Q1073" s="4" t="s">
        <v>682</v>
      </c>
      <c r="R1073" s="4" t="s">
        <v>53</v>
      </c>
      <c r="X1073" s="4" t="s">
        <v>50</v>
      </c>
      <c r="Z1073" s="4" t="s">
        <v>50</v>
      </c>
      <c r="AA1073" s="4" t="s">
        <v>2419</v>
      </c>
      <c r="AD1073" s="4" t="s">
        <v>676</v>
      </c>
      <c r="AG1073" s="5"/>
      <c r="AH1073" s="4" t="s">
        <v>2408</v>
      </c>
      <c r="AJ1073" s="4" t="s">
        <v>38</v>
      </c>
      <c r="AK1073" s="117">
        <f>IF(N1073="NTD",1,VLOOKUP(X1073,'8.匯率'!O:Q,2,FALSE))</f>
        <v>1</v>
      </c>
      <c r="AL1073" s="204">
        <f t="shared" si="16"/>
        <v>-32471</v>
      </c>
      <c r="AM1073" s="117" t="str">
        <f>VLOOKUP(AJ1073,'關係企業(人)'!A:C,3,FALSE)</f>
        <v>緯創資通股份有限公司</v>
      </c>
    </row>
    <row r="1074" spans="1:39">
      <c r="A1074" s="4" t="s">
        <v>47</v>
      </c>
      <c r="B1074" s="4" t="s">
        <v>1467</v>
      </c>
      <c r="C1074" s="4" t="s">
        <v>2403</v>
      </c>
      <c r="D1074" s="4" t="s">
        <v>2415</v>
      </c>
      <c r="E1074" s="5">
        <v>45707</v>
      </c>
      <c r="F1074" s="5">
        <v>45707</v>
      </c>
      <c r="G1074" s="4" t="s">
        <v>1469</v>
      </c>
      <c r="H1074" s="4" t="s">
        <v>678</v>
      </c>
      <c r="I1074" s="4" t="s">
        <v>2405</v>
      </c>
      <c r="J1074" s="4" t="s">
        <v>1468</v>
      </c>
      <c r="K1074" s="4" t="s">
        <v>2406</v>
      </c>
      <c r="L1074" s="4" t="s">
        <v>2407</v>
      </c>
      <c r="M1074" s="12">
        <v>-110000</v>
      </c>
      <c r="N1074" s="4" t="s">
        <v>48</v>
      </c>
      <c r="O1074" s="12">
        <v>-110000</v>
      </c>
      <c r="P1074" s="4" t="s">
        <v>48</v>
      </c>
      <c r="Q1074" s="4" t="s">
        <v>681</v>
      </c>
      <c r="R1074" s="4" t="s">
        <v>54</v>
      </c>
      <c r="X1074" s="4" t="s">
        <v>50</v>
      </c>
      <c r="Z1074" s="4" t="s">
        <v>50</v>
      </c>
      <c r="AA1074" s="4" t="s">
        <v>2419</v>
      </c>
      <c r="AD1074" s="4" t="s">
        <v>676</v>
      </c>
      <c r="AG1074" s="5"/>
      <c r="AH1074" s="4" t="s">
        <v>2408</v>
      </c>
      <c r="AJ1074" s="4" t="s">
        <v>38</v>
      </c>
      <c r="AK1074" s="117">
        <f>IF(N1074="NTD",1,VLOOKUP(X1074,'8.匯率'!O:Q,2,FALSE))</f>
        <v>1</v>
      </c>
      <c r="AL1074" s="204">
        <f t="shared" si="16"/>
        <v>-110000</v>
      </c>
      <c r="AM1074" s="117" t="str">
        <f>VLOOKUP(AJ1074,'關係企業(人)'!A:C,3,FALSE)</f>
        <v>緯創資通股份有限公司</v>
      </c>
    </row>
    <row r="1075" spans="1:39">
      <c r="A1075" s="4" t="s">
        <v>47</v>
      </c>
      <c r="B1075" s="4" t="s">
        <v>1467</v>
      </c>
      <c r="C1075" s="4" t="s">
        <v>2403</v>
      </c>
      <c r="D1075" s="4" t="s">
        <v>2415</v>
      </c>
      <c r="E1075" s="5">
        <v>45707</v>
      </c>
      <c r="F1075" s="5">
        <v>45707</v>
      </c>
      <c r="G1075" s="4" t="s">
        <v>1469</v>
      </c>
      <c r="H1075" s="4" t="s">
        <v>678</v>
      </c>
      <c r="I1075" s="4" t="s">
        <v>2405</v>
      </c>
      <c r="J1075" s="4" t="s">
        <v>1468</v>
      </c>
      <c r="K1075" s="4" t="s">
        <v>2406</v>
      </c>
      <c r="L1075" s="4" t="s">
        <v>2407</v>
      </c>
      <c r="M1075" s="12">
        <v>-105570</v>
      </c>
      <c r="N1075" s="4" t="s">
        <v>48</v>
      </c>
      <c r="O1075" s="12">
        <v>-105570</v>
      </c>
      <c r="P1075" s="4" t="s">
        <v>48</v>
      </c>
      <c r="Q1075" s="4" t="s">
        <v>681</v>
      </c>
      <c r="R1075" s="4" t="s">
        <v>54</v>
      </c>
      <c r="X1075" s="4" t="s">
        <v>50</v>
      </c>
      <c r="Z1075" s="4" t="s">
        <v>50</v>
      </c>
      <c r="AA1075" s="4" t="s">
        <v>2419</v>
      </c>
      <c r="AD1075" s="4" t="s">
        <v>676</v>
      </c>
      <c r="AG1075" s="5"/>
      <c r="AH1075" s="4" t="s">
        <v>2408</v>
      </c>
      <c r="AJ1075" s="4" t="s">
        <v>38</v>
      </c>
      <c r="AK1075" s="117">
        <f>IF(N1075="NTD",1,VLOOKUP(X1075,'8.匯率'!O:Q,2,FALSE))</f>
        <v>1</v>
      </c>
      <c r="AL1075" s="204">
        <f t="shared" si="16"/>
        <v>-105570</v>
      </c>
      <c r="AM1075" s="117" t="str">
        <f>VLOOKUP(AJ1075,'關係企業(人)'!A:C,3,FALSE)</f>
        <v>緯創資通股份有限公司</v>
      </c>
    </row>
    <row r="1076" spans="1:39">
      <c r="A1076" s="4" t="s">
        <v>47</v>
      </c>
      <c r="B1076" s="4" t="s">
        <v>1467</v>
      </c>
      <c r="C1076" s="4" t="s">
        <v>2403</v>
      </c>
      <c r="D1076" s="4" t="s">
        <v>2415</v>
      </c>
      <c r="E1076" s="5">
        <v>45707</v>
      </c>
      <c r="F1076" s="5">
        <v>45707</v>
      </c>
      <c r="G1076" s="4" t="s">
        <v>1469</v>
      </c>
      <c r="H1076" s="4" t="s">
        <v>678</v>
      </c>
      <c r="I1076" s="4" t="s">
        <v>2405</v>
      </c>
      <c r="J1076" s="4" t="s">
        <v>1468</v>
      </c>
      <c r="K1076" s="4" t="s">
        <v>2406</v>
      </c>
      <c r="L1076" s="4" t="s">
        <v>2407</v>
      </c>
      <c r="M1076" s="12">
        <v>-128928</v>
      </c>
      <c r="N1076" s="4" t="s">
        <v>48</v>
      </c>
      <c r="O1076" s="12">
        <v>-128928</v>
      </c>
      <c r="P1076" s="4" t="s">
        <v>48</v>
      </c>
      <c r="Q1076" s="4" t="s">
        <v>681</v>
      </c>
      <c r="R1076" s="4" t="s">
        <v>54</v>
      </c>
      <c r="X1076" s="4" t="s">
        <v>50</v>
      </c>
      <c r="Z1076" s="4" t="s">
        <v>50</v>
      </c>
      <c r="AA1076" s="4" t="s">
        <v>2419</v>
      </c>
      <c r="AD1076" s="4" t="s">
        <v>676</v>
      </c>
      <c r="AG1076" s="5"/>
      <c r="AH1076" s="4" t="s">
        <v>2408</v>
      </c>
      <c r="AJ1076" s="4" t="s">
        <v>38</v>
      </c>
      <c r="AK1076" s="117">
        <f>IF(N1076="NTD",1,VLOOKUP(X1076,'8.匯率'!O:Q,2,FALSE))</f>
        <v>1</v>
      </c>
      <c r="AL1076" s="204">
        <f t="shared" si="16"/>
        <v>-128928</v>
      </c>
      <c r="AM1076" s="117" t="str">
        <f>VLOOKUP(AJ1076,'關係企業(人)'!A:C,3,FALSE)</f>
        <v>緯創資通股份有限公司</v>
      </c>
    </row>
    <row r="1077" spans="1:39">
      <c r="A1077" s="4" t="s">
        <v>47</v>
      </c>
      <c r="B1077" s="4" t="s">
        <v>1467</v>
      </c>
      <c r="C1077" s="4" t="s">
        <v>2403</v>
      </c>
      <c r="D1077" s="4" t="s">
        <v>2415</v>
      </c>
      <c r="E1077" s="5">
        <v>45707</v>
      </c>
      <c r="F1077" s="5">
        <v>45707</v>
      </c>
      <c r="G1077" s="4" t="s">
        <v>1469</v>
      </c>
      <c r="H1077" s="4" t="s">
        <v>678</v>
      </c>
      <c r="I1077" s="4" t="s">
        <v>2405</v>
      </c>
      <c r="J1077" s="4" t="s">
        <v>1468</v>
      </c>
      <c r="K1077" s="4" t="s">
        <v>2406</v>
      </c>
      <c r="L1077" s="4" t="s">
        <v>2407</v>
      </c>
      <c r="M1077" s="12">
        <v>-102740</v>
      </c>
      <c r="N1077" s="4" t="s">
        <v>48</v>
      </c>
      <c r="O1077" s="12">
        <v>-102740</v>
      </c>
      <c r="P1077" s="4" t="s">
        <v>48</v>
      </c>
      <c r="Q1077" s="4" t="s">
        <v>681</v>
      </c>
      <c r="R1077" s="4" t="s">
        <v>54</v>
      </c>
      <c r="X1077" s="4" t="s">
        <v>50</v>
      </c>
      <c r="Z1077" s="4" t="s">
        <v>50</v>
      </c>
      <c r="AA1077" s="4" t="s">
        <v>2419</v>
      </c>
      <c r="AD1077" s="4" t="s">
        <v>676</v>
      </c>
      <c r="AG1077" s="5"/>
      <c r="AH1077" s="4" t="s">
        <v>2408</v>
      </c>
      <c r="AJ1077" s="4" t="s">
        <v>38</v>
      </c>
      <c r="AK1077" s="117">
        <f>IF(N1077="NTD",1,VLOOKUP(X1077,'8.匯率'!O:Q,2,FALSE))</f>
        <v>1</v>
      </c>
      <c r="AL1077" s="204">
        <f t="shared" si="16"/>
        <v>-102740</v>
      </c>
      <c r="AM1077" s="117" t="str">
        <f>VLOOKUP(AJ1077,'關係企業(人)'!A:C,3,FALSE)</f>
        <v>緯創資通股份有限公司</v>
      </c>
    </row>
    <row r="1078" spans="1:39">
      <c r="A1078" s="4" t="s">
        <v>47</v>
      </c>
      <c r="B1078" s="4" t="s">
        <v>1467</v>
      </c>
      <c r="C1078" s="4" t="s">
        <v>2403</v>
      </c>
      <c r="D1078" s="4" t="s">
        <v>2415</v>
      </c>
      <c r="E1078" s="5">
        <v>45707</v>
      </c>
      <c r="F1078" s="5">
        <v>45707</v>
      </c>
      <c r="G1078" s="4" t="s">
        <v>1469</v>
      </c>
      <c r="H1078" s="4" t="s">
        <v>678</v>
      </c>
      <c r="I1078" s="4" t="s">
        <v>2405</v>
      </c>
      <c r="J1078" s="4" t="s">
        <v>1468</v>
      </c>
      <c r="K1078" s="4" t="s">
        <v>2406</v>
      </c>
      <c r="L1078" s="4" t="s">
        <v>2407</v>
      </c>
      <c r="M1078" s="12">
        <v>-88650</v>
      </c>
      <c r="N1078" s="4" t="s">
        <v>48</v>
      </c>
      <c r="O1078" s="12">
        <v>-88650</v>
      </c>
      <c r="P1078" s="4" t="s">
        <v>48</v>
      </c>
      <c r="Q1078" s="4" t="s">
        <v>681</v>
      </c>
      <c r="R1078" s="4" t="s">
        <v>54</v>
      </c>
      <c r="X1078" s="4" t="s">
        <v>50</v>
      </c>
      <c r="Z1078" s="4" t="s">
        <v>50</v>
      </c>
      <c r="AA1078" s="4" t="s">
        <v>2419</v>
      </c>
      <c r="AD1078" s="4" t="s">
        <v>676</v>
      </c>
      <c r="AG1078" s="5"/>
      <c r="AH1078" s="4" t="s">
        <v>2408</v>
      </c>
      <c r="AJ1078" s="4" t="s">
        <v>38</v>
      </c>
      <c r="AK1078" s="117">
        <f>IF(N1078="NTD",1,VLOOKUP(X1078,'8.匯率'!O:Q,2,FALSE))</f>
        <v>1</v>
      </c>
      <c r="AL1078" s="204">
        <f t="shared" si="16"/>
        <v>-88650</v>
      </c>
      <c r="AM1078" s="117" t="str">
        <f>VLOOKUP(AJ1078,'關係企業(人)'!A:C,3,FALSE)</f>
        <v>緯創資通股份有限公司</v>
      </c>
    </row>
    <row r="1079" spans="1:39">
      <c r="A1079" s="4" t="s">
        <v>47</v>
      </c>
      <c r="B1079" s="4" t="s">
        <v>1467</v>
      </c>
      <c r="C1079" s="4" t="s">
        <v>2403</v>
      </c>
      <c r="D1079" s="4" t="s">
        <v>2415</v>
      </c>
      <c r="E1079" s="5">
        <v>45707</v>
      </c>
      <c r="F1079" s="5">
        <v>45707</v>
      </c>
      <c r="G1079" s="4" t="s">
        <v>1469</v>
      </c>
      <c r="H1079" s="4" t="s">
        <v>678</v>
      </c>
      <c r="I1079" s="4" t="s">
        <v>2405</v>
      </c>
      <c r="J1079" s="4" t="s">
        <v>1468</v>
      </c>
      <c r="K1079" s="4" t="s">
        <v>2406</v>
      </c>
      <c r="L1079" s="4" t="s">
        <v>2407</v>
      </c>
      <c r="M1079" s="12">
        <v>-93830</v>
      </c>
      <c r="N1079" s="4" t="s">
        <v>48</v>
      </c>
      <c r="O1079" s="12">
        <v>-93830</v>
      </c>
      <c r="P1079" s="4" t="s">
        <v>48</v>
      </c>
      <c r="Q1079" s="4" t="s">
        <v>681</v>
      </c>
      <c r="R1079" s="4" t="s">
        <v>54</v>
      </c>
      <c r="X1079" s="4" t="s">
        <v>50</v>
      </c>
      <c r="Z1079" s="4" t="s">
        <v>50</v>
      </c>
      <c r="AA1079" s="4" t="s">
        <v>2419</v>
      </c>
      <c r="AD1079" s="4" t="s">
        <v>676</v>
      </c>
      <c r="AG1079" s="5"/>
      <c r="AH1079" s="4" t="s">
        <v>2408</v>
      </c>
      <c r="AJ1079" s="4" t="s">
        <v>38</v>
      </c>
      <c r="AK1079" s="117">
        <f>IF(N1079="NTD",1,VLOOKUP(X1079,'8.匯率'!O:Q,2,FALSE))</f>
        <v>1</v>
      </c>
      <c r="AL1079" s="204">
        <f t="shared" si="16"/>
        <v>-93830</v>
      </c>
      <c r="AM1079" s="117" t="str">
        <f>VLOOKUP(AJ1079,'關係企業(人)'!A:C,3,FALSE)</f>
        <v>緯創資通股份有限公司</v>
      </c>
    </row>
    <row r="1080" spans="1:39">
      <c r="A1080" s="4" t="s">
        <v>47</v>
      </c>
      <c r="B1080" s="4" t="s">
        <v>1467</v>
      </c>
      <c r="C1080" s="4" t="s">
        <v>2403</v>
      </c>
      <c r="D1080" s="4" t="s">
        <v>2415</v>
      </c>
      <c r="E1080" s="5">
        <v>45707</v>
      </c>
      <c r="F1080" s="5">
        <v>45707</v>
      </c>
      <c r="G1080" s="4" t="s">
        <v>1469</v>
      </c>
      <c r="H1080" s="4" t="s">
        <v>678</v>
      </c>
      <c r="I1080" s="4" t="s">
        <v>2405</v>
      </c>
      <c r="J1080" s="4" t="s">
        <v>1468</v>
      </c>
      <c r="K1080" s="4" t="s">
        <v>2406</v>
      </c>
      <c r="L1080" s="4" t="s">
        <v>2407</v>
      </c>
      <c r="M1080" s="12">
        <v>-90000</v>
      </c>
      <c r="N1080" s="4" t="s">
        <v>48</v>
      </c>
      <c r="O1080" s="12">
        <v>-90000</v>
      </c>
      <c r="P1080" s="4" t="s">
        <v>48</v>
      </c>
      <c r="Q1080" s="4" t="s">
        <v>681</v>
      </c>
      <c r="R1080" s="4" t="s">
        <v>54</v>
      </c>
      <c r="X1080" s="4" t="s">
        <v>50</v>
      </c>
      <c r="Z1080" s="4" t="s">
        <v>50</v>
      </c>
      <c r="AA1080" s="4" t="s">
        <v>2419</v>
      </c>
      <c r="AD1080" s="4" t="s">
        <v>676</v>
      </c>
      <c r="AG1080" s="5"/>
      <c r="AH1080" s="4" t="s">
        <v>2408</v>
      </c>
      <c r="AJ1080" s="4" t="s">
        <v>38</v>
      </c>
      <c r="AK1080" s="117">
        <f>IF(N1080="NTD",1,VLOOKUP(X1080,'8.匯率'!O:Q,2,FALSE))</f>
        <v>1</v>
      </c>
      <c r="AL1080" s="204">
        <f t="shared" si="16"/>
        <v>-90000</v>
      </c>
      <c r="AM1080" s="117" t="str">
        <f>VLOOKUP(AJ1080,'關係企業(人)'!A:C,3,FALSE)</f>
        <v>緯創資通股份有限公司</v>
      </c>
    </row>
    <row r="1081" spans="1:39">
      <c r="A1081" s="4" t="s">
        <v>47</v>
      </c>
      <c r="B1081" s="4" t="s">
        <v>1467</v>
      </c>
      <c r="C1081" s="4" t="s">
        <v>2403</v>
      </c>
      <c r="D1081" s="4" t="s">
        <v>2415</v>
      </c>
      <c r="E1081" s="5">
        <v>45707</v>
      </c>
      <c r="F1081" s="5">
        <v>45707</v>
      </c>
      <c r="G1081" s="4" t="s">
        <v>1469</v>
      </c>
      <c r="H1081" s="4" t="s">
        <v>678</v>
      </c>
      <c r="I1081" s="4" t="s">
        <v>2405</v>
      </c>
      <c r="J1081" s="4" t="s">
        <v>1468</v>
      </c>
      <c r="K1081" s="4" t="s">
        <v>2406</v>
      </c>
      <c r="L1081" s="4" t="s">
        <v>2407</v>
      </c>
      <c r="M1081" s="12">
        <v>-84150</v>
      </c>
      <c r="N1081" s="4" t="s">
        <v>48</v>
      </c>
      <c r="O1081" s="12">
        <v>-84150</v>
      </c>
      <c r="P1081" s="4" t="s">
        <v>48</v>
      </c>
      <c r="Q1081" s="4" t="s">
        <v>682</v>
      </c>
      <c r="R1081" s="4" t="s">
        <v>53</v>
      </c>
      <c r="X1081" s="4" t="s">
        <v>50</v>
      </c>
      <c r="Z1081" s="4" t="s">
        <v>50</v>
      </c>
      <c r="AA1081" s="4" t="s">
        <v>2419</v>
      </c>
      <c r="AD1081" s="4" t="s">
        <v>676</v>
      </c>
      <c r="AG1081" s="5"/>
      <c r="AH1081" s="4" t="s">
        <v>2408</v>
      </c>
      <c r="AJ1081" s="4" t="s">
        <v>38</v>
      </c>
      <c r="AK1081" s="117">
        <f>IF(N1081="NTD",1,VLOOKUP(X1081,'8.匯率'!O:Q,2,FALSE))</f>
        <v>1</v>
      </c>
      <c r="AL1081" s="204">
        <f t="shared" si="16"/>
        <v>-84150</v>
      </c>
      <c r="AM1081" s="117" t="str">
        <f>VLOOKUP(AJ1081,'關係企業(人)'!A:C,3,FALSE)</f>
        <v>緯創資通股份有限公司</v>
      </c>
    </row>
    <row r="1082" spans="1:39">
      <c r="A1082" s="4" t="s">
        <v>47</v>
      </c>
      <c r="B1082" s="4" t="s">
        <v>1467</v>
      </c>
      <c r="C1082" s="4" t="s">
        <v>2403</v>
      </c>
      <c r="D1082" s="4" t="s">
        <v>2415</v>
      </c>
      <c r="E1082" s="5">
        <v>45707</v>
      </c>
      <c r="F1082" s="5">
        <v>45707</v>
      </c>
      <c r="G1082" s="4" t="s">
        <v>1469</v>
      </c>
      <c r="H1082" s="4" t="s">
        <v>678</v>
      </c>
      <c r="I1082" s="4" t="s">
        <v>2405</v>
      </c>
      <c r="J1082" s="4" t="s">
        <v>1468</v>
      </c>
      <c r="K1082" s="4" t="s">
        <v>2406</v>
      </c>
      <c r="L1082" s="4" t="s">
        <v>2407</v>
      </c>
      <c r="M1082" s="12">
        <v>-930</v>
      </c>
      <c r="N1082" s="4" t="s">
        <v>48</v>
      </c>
      <c r="O1082" s="12">
        <v>-930</v>
      </c>
      <c r="P1082" s="4" t="s">
        <v>48</v>
      </c>
      <c r="Q1082" s="4" t="s">
        <v>681</v>
      </c>
      <c r="R1082" s="4" t="s">
        <v>54</v>
      </c>
      <c r="X1082" s="4" t="s">
        <v>50</v>
      </c>
      <c r="Z1082" s="4" t="s">
        <v>50</v>
      </c>
      <c r="AA1082" s="4" t="s">
        <v>2419</v>
      </c>
      <c r="AD1082" s="4" t="s">
        <v>676</v>
      </c>
      <c r="AG1082" s="5"/>
      <c r="AH1082" s="4" t="s">
        <v>2408</v>
      </c>
      <c r="AJ1082" s="4" t="s">
        <v>38</v>
      </c>
      <c r="AK1082" s="117">
        <f>IF(N1082="NTD",1,VLOOKUP(X1082,'8.匯率'!O:Q,2,FALSE))</f>
        <v>1</v>
      </c>
      <c r="AL1082" s="204">
        <f t="shared" si="16"/>
        <v>-930</v>
      </c>
      <c r="AM1082" s="117" t="str">
        <f>VLOOKUP(AJ1082,'關係企業(人)'!A:C,3,FALSE)</f>
        <v>緯創資通股份有限公司</v>
      </c>
    </row>
    <row r="1083" spans="1:39">
      <c r="A1083" s="4" t="s">
        <v>47</v>
      </c>
      <c r="B1083" s="4" t="s">
        <v>1467</v>
      </c>
      <c r="C1083" s="4" t="s">
        <v>2403</v>
      </c>
      <c r="D1083" s="4" t="s">
        <v>2415</v>
      </c>
      <c r="E1083" s="5">
        <v>45707</v>
      </c>
      <c r="F1083" s="5">
        <v>45707</v>
      </c>
      <c r="G1083" s="4" t="s">
        <v>1469</v>
      </c>
      <c r="H1083" s="4" t="s">
        <v>678</v>
      </c>
      <c r="I1083" s="4" t="s">
        <v>2405</v>
      </c>
      <c r="J1083" s="4" t="s">
        <v>1468</v>
      </c>
      <c r="K1083" s="4" t="s">
        <v>2406</v>
      </c>
      <c r="L1083" s="4" t="s">
        <v>2407</v>
      </c>
      <c r="M1083" s="12">
        <v>-97020</v>
      </c>
      <c r="N1083" s="4" t="s">
        <v>48</v>
      </c>
      <c r="O1083" s="12">
        <v>-97020</v>
      </c>
      <c r="P1083" s="4" t="s">
        <v>48</v>
      </c>
      <c r="Q1083" s="4" t="s">
        <v>681</v>
      </c>
      <c r="R1083" s="4" t="s">
        <v>54</v>
      </c>
      <c r="X1083" s="4" t="s">
        <v>50</v>
      </c>
      <c r="Z1083" s="4" t="s">
        <v>50</v>
      </c>
      <c r="AA1083" s="4" t="s">
        <v>2419</v>
      </c>
      <c r="AD1083" s="4" t="s">
        <v>676</v>
      </c>
      <c r="AG1083" s="5"/>
      <c r="AH1083" s="4" t="s">
        <v>2408</v>
      </c>
      <c r="AJ1083" s="4" t="s">
        <v>38</v>
      </c>
      <c r="AK1083" s="117">
        <f>IF(N1083="NTD",1,VLOOKUP(X1083,'8.匯率'!O:Q,2,FALSE))</f>
        <v>1</v>
      </c>
      <c r="AL1083" s="204">
        <f t="shared" si="16"/>
        <v>-97020</v>
      </c>
      <c r="AM1083" s="117" t="str">
        <f>VLOOKUP(AJ1083,'關係企業(人)'!A:C,3,FALSE)</f>
        <v>緯創資通股份有限公司</v>
      </c>
    </row>
    <row r="1084" spans="1:39">
      <c r="A1084" s="4" t="s">
        <v>47</v>
      </c>
      <c r="B1084" s="4" t="s">
        <v>1467</v>
      </c>
      <c r="C1084" s="4" t="s">
        <v>2403</v>
      </c>
      <c r="D1084" s="4" t="s">
        <v>2415</v>
      </c>
      <c r="E1084" s="5">
        <v>45707</v>
      </c>
      <c r="F1084" s="5">
        <v>45707</v>
      </c>
      <c r="G1084" s="4" t="s">
        <v>1469</v>
      </c>
      <c r="H1084" s="4" t="s">
        <v>678</v>
      </c>
      <c r="I1084" s="4" t="s">
        <v>2405</v>
      </c>
      <c r="J1084" s="4" t="s">
        <v>1468</v>
      </c>
      <c r="K1084" s="4" t="s">
        <v>2406</v>
      </c>
      <c r="L1084" s="4" t="s">
        <v>2407</v>
      </c>
      <c r="M1084" s="12">
        <v>-110000</v>
      </c>
      <c r="N1084" s="4" t="s">
        <v>48</v>
      </c>
      <c r="O1084" s="12">
        <v>-110000</v>
      </c>
      <c r="P1084" s="4" t="s">
        <v>48</v>
      </c>
      <c r="Q1084" s="4" t="s">
        <v>681</v>
      </c>
      <c r="R1084" s="4" t="s">
        <v>54</v>
      </c>
      <c r="X1084" s="4" t="s">
        <v>50</v>
      </c>
      <c r="Z1084" s="4" t="s">
        <v>50</v>
      </c>
      <c r="AA1084" s="4" t="s">
        <v>2419</v>
      </c>
      <c r="AD1084" s="4" t="s">
        <v>676</v>
      </c>
      <c r="AG1084" s="5"/>
      <c r="AH1084" s="4" t="s">
        <v>2408</v>
      </c>
      <c r="AJ1084" s="4" t="s">
        <v>38</v>
      </c>
      <c r="AK1084" s="117">
        <f>IF(N1084="NTD",1,VLOOKUP(X1084,'8.匯率'!O:Q,2,FALSE))</f>
        <v>1</v>
      </c>
      <c r="AL1084" s="204">
        <f t="shared" si="16"/>
        <v>-110000</v>
      </c>
      <c r="AM1084" s="117" t="str">
        <f>VLOOKUP(AJ1084,'關係企業(人)'!A:C,3,FALSE)</f>
        <v>緯創資通股份有限公司</v>
      </c>
    </row>
    <row r="1085" spans="1:39">
      <c r="A1085" s="4" t="s">
        <v>47</v>
      </c>
      <c r="B1085" s="4" t="s">
        <v>1467</v>
      </c>
      <c r="C1085" s="4" t="s">
        <v>2403</v>
      </c>
      <c r="D1085" s="4" t="s">
        <v>2415</v>
      </c>
      <c r="E1085" s="5">
        <v>45707</v>
      </c>
      <c r="F1085" s="5">
        <v>45707</v>
      </c>
      <c r="G1085" s="4" t="s">
        <v>1469</v>
      </c>
      <c r="H1085" s="4" t="s">
        <v>678</v>
      </c>
      <c r="I1085" s="4" t="s">
        <v>2405</v>
      </c>
      <c r="J1085" s="4" t="s">
        <v>1468</v>
      </c>
      <c r="K1085" s="4" t="s">
        <v>2406</v>
      </c>
      <c r="L1085" s="4" t="s">
        <v>2407</v>
      </c>
      <c r="M1085" s="12">
        <v>-105160</v>
      </c>
      <c r="N1085" s="4" t="s">
        <v>48</v>
      </c>
      <c r="O1085" s="12">
        <v>-105160</v>
      </c>
      <c r="P1085" s="4" t="s">
        <v>48</v>
      </c>
      <c r="Q1085" s="4" t="s">
        <v>681</v>
      </c>
      <c r="R1085" s="4" t="s">
        <v>54</v>
      </c>
      <c r="X1085" s="4" t="s">
        <v>50</v>
      </c>
      <c r="Z1085" s="4" t="s">
        <v>50</v>
      </c>
      <c r="AA1085" s="4" t="s">
        <v>2419</v>
      </c>
      <c r="AD1085" s="4" t="s">
        <v>676</v>
      </c>
      <c r="AG1085" s="5"/>
      <c r="AH1085" s="4" t="s">
        <v>2408</v>
      </c>
      <c r="AJ1085" s="4" t="s">
        <v>38</v>
      </c>
      <c r="AK1085" s="117">
        <f>IF(N1085="NTD",1,VLOOKUP(X1085,'8.匯率'!O:Q,2,FALSE))</f>
        <v>1</v>
      </c>
      <c r="AL1085" s="204">
        <f t="shared" si="16"/>
        <v>-105160</v>
      </c>
      <c r="AM1085" s="117" t="str">
        <f>VLOOKUP(AJ1085,'關係企業(人)'!A:C,3,FALSE)</f>
        <v>緯創資通股份有限公司</v>
      </c>
    </row>
    <row r="1086" spans="1:39">
      <c r="A1086" s="4" t="s">
        <v>47</v>
      </c>
      <c r="B1086" s="4" t="s">
        <v>1467</v>
      </c>
      <c r="C1086" s="4" t="s">
        <v>2403</v>
      </c>
      <c r="D1086" s="4" t="s">
        <v>2415</v>
      </c>
      <c r="E1086" s="5">
        <v>45707</v>
      </c>
      <c r="F1086" s="5">
        <v>45707</v>
      </c>
      <c r="G1086" s="4" t="s">
        <v>1469</v>
      </c>
      <c r="H1086" s="4" t="s">
        <v>678</v>
      </c>
      <c r="I1086" s="4" t="s">
        <v>2405</v>
      </c>
      <c r="J1086" s="4" t="s">
        <v>1468</v>
      </c>
      <c r="K1086" s="4" t="s">
        <v>2406</v>
      </c>
      <c r="L1086" s="4" t="s">
        <v>2407</v>
      </c>
      <c r="M1086" s="12">
        <v>-90000</v>
      </c>
      <c r="N1086" s="4" t="s">
        <v>48</v>
      </c>
      <c r="O1086" s="12">
        <v>-90000</v>
      </c>
      <c r="P1086" s="4" t="s">
        <v>48</v>
      </c>
      <c r="Q1086" s="4" t="s">
        <v>681</v>
      </c>
      <c r="R1086" s="4" t="s">
        <v>54</v>
      </c>
      <c r="X1086" s="4" t="s">
        <v>50</v>
      </c>
      <c r="Z1086" s="4" t="s">
        <v>50</v>
      </c>
      <c r="AA1086" s="4" t="s">
        <v>2419</v>
      </c>
      <c r="AD1086" s="4" t="s">
        <v>676</v>
      </c>
      <c r="AG1086" s="5"/>
      <c r="AH1086" s="4" t="s">
        <v>2408</v>
      </c>
      <c r="AJ1086" s="4" t="s">
        <v>38</v>
      </c>
      <c r="AK1086" s="117">
        <f>IF(N1086="NTD",1,VLOOKUP(X1086,'8.匯率'!O:Q,2,FALSE))</f>
        <v>1</v>
      </c>
      <c r="AL1086" s="204">
        <f t="shared" si="16"/>
        <v>-90000</v>
      </c>
      <c r="AM1086" s="117" t="str">
        <f>VLOOKUP(AJ1086,'關係企業(人)'!A:C,3,FALSE)</f>
        <v>緯創資通股份有限公司</v>
      </c>
    </row>
    <row r="1087" spans="1:39">
      <c r="A1087" s="4" t="s">
        <v>47</v>
      </c>
      <c r="B1087" s="4" t="s">
        <v>1467</v>
      </c>
      <c r="C1087" s="4" t="s">
        <v>2403</v>
      </c>
      <c r="D1087" s="4" t="s">
        <v>2415</v>
      </c>
      <c r="E1087" s="5">
        <v>45707</v>
      </c>
      <c r="F1087" s="5">
        <v>45707</v>
      </c>
      <c r="G1087" s="4" t="s">
        <v>1469</v>
      </c>
      <c r="H1087" s="4" t="s">
        <v>678</v>
      </c>
      <c r="I1087" s="4" t="s">
        <v>2405</v>
      </c>
      <c r="J1087" s="4" t="s">
        <v>1468</v>
      </c>
      <c r="K1087" s="4" t="s">
        <v>2406</v>
      </c>
      <c r="L1087" s="4" t="s">
        <v>2407</v>
      </c>
      <c r="M1087" s="12">
        <v>-90640</v>
      </c>
      <c r="N1087" s="4" t="s">
        <v>48</v>
      </c>
      <c r="O1087" s="12">
        <v>-90640</v>
      </c>
      <c r="P1087" s="4" t="s">
        <v>48</v>
      </c>
      <c r="Q1087" s="4" t="s">
        <v>681</v>
      </c>
      <c r="R1087" s="4" t="s">
        <v>54</v>
      </c>
      <c r="X1087" s="4" t="s">
        <v>50</v>
      </c>
      <c r="Z1087" s="4" t="s">
        <v>50</v>
      </c>
      <c r="AA1087" s="4" t="s">
        <v>2419</v>
      </c>
      <c r="AD1087" s="4" t="s">
        <v>676</v>
      </c>
      <c r="AG1087" s="5"/>
      <c r="AH1087" s="4" t="s">
        <v>2408</v>
      </c>
      <c r="AJ1087" s="4" t="s">
        <v>38</v>
      </c>
      <c r="AK1087" s="117">
        <f>IF(N1087="NTD",1,VLOOKUP(X1087,'8.匯率'!O:Q,2,FALSE))</f>
        <v>1</v>
      </c>
      <c r="AL1087" s="204">
        <f t="shared" si="16"/>
        <v>-90640</v>
      </c>
      <c r="AM1087" s="117" t="str">
        <f>VLOOKUP(AJ1087,'關係企業(人)'!A:C,3,FALSE)</f>
        <v>緯創資通股份有限公司</v>
      </c>
    </row>
    <row r="1088" spans="1:39">
      <c r="A1088" s="4" t="s">
        <v>47</v>
      </c>
      <c r="B1088" s="4" t="s">
        <v>1467</v>
      </c>
      <c r="C1088" s="4" t="s">
        <v>2403</v>
      </c>
      <c r="D1088" s="4" t="s">
        <v>2415</v>
      </c>
      <c r="E1088" s="5">
        <v>45707</v>
      </c>
      <c r="F1088" s="5">
        <v>45707</v>
      </c>
      <c r="G1088" s="4" t="s">
        <v>1469</v>
      </c>
      <c r="H1088" s="4" t="s">
        <v>678</v>
      </c>
      <c r="I1088" s="4" t="s">
        <v>2405</v>
      </c>
      <c r="J1088" s="4" t="s">
        <v>1468</v>
      </c>
      <c r="K1088" s="4" t="s">
        <v>2406</v>
      </c>
      <c r="L1088" s="4" t="s">
        <v>2407</v>
      </c>
      <c r="M1088" s="12">
        <v>-103510</v>
      </c>
      <c r="N1088" s="4" t="s">
        <v>48</v>
      </c>
      <c r="O1088" s="12">
        <v>-103510</v>
      </c>
      <c r="P1088" s="4" t="s">
        <v>48</v>
      </c>
      <c r="Q1088" s="4" t="s">
        <v>681</v>
      </c>
      <c r="R1088" s="4" t="s">
        <v>54</v>
      </c>
      <c r="X1088" s="4" t="s">
        <v>50</v>
      </c>
      <c r="Z1088" s="4" t="s">
        <v>50</v>
      </c>
      <c r="AA1088" s="4" t="s">
        <v>2419</v>
      </c>
      <c r="AD1088" s="4" t="s">
        <v>676</v>
      </c>
      <c r="AG1088" s="5"/>
      <c r="AH1088" s="4" t="s">
        <v>2408</v>
      </c>
      <c r="AJ1088" s="4" t="s">
        <v>38</v>
      </c>
      <c r="AK1088" s="117">
        <f>IF(N1088="NTD",1,VLOOKUP(X1088,'8.匯率'!O:Q,2,FALSE))</f>
        <v>1</v>
      </c>
      <c r="AL1088" s="204">
        <f t="shared" si="16"/>
        <v>-103510</v>
      </c>
      <c r="AM1088" s="117" t="str">
        <f>VLOOKUP(AJ1088,'關係企業(人)'!A:C,3,FALSE)</f>
        <v>緯創資通股份有限公司</v>
      </c>
    </row>
    <row r="1089" spans="1:39">
      <c r="A1089" s="4" t="s">
        <v>47</v>
      </c>
      <c r="B1089" s="4" t="s">
        <v>1467</v>
      </c>
      <c r="C1089" s="4" t="s">
        <v>2403</v>
      </c>
      <c r="D1089" s="4" t="s">
        <v>2415</v>
      </c>
      <c r="E1089" s="5">
        <v>45707</v>
      </c>
      <c r="F1089" s="5">
        <v>45707</v>
      </c>
      <c r="G1089" s="4" t="s">
        <v>1469</v>
      </c>
      <c r="H1089" s="4" t="s">
        <v>678</v>
      </c>
      <c r="I1089" s="4" t="s">
        <v>2405</v>
      </c>
      <c r="J1089" s="4" t="s">
        <v>1468</v>
      </c>
      <c r="K1089" s="4" t="s">
        <v>2406</v>
      </c>
      <c r="L1089" s="4" t="s">
        <v>2407</v>
      </c>
      <c r="M1089" s="12">
        <v>-129858</v>
      </c>
      <c r="N1089" s="4" t="s">
        <v>48</v>
      </c>
      <c r="O1089" s="12">
        <v>-129858</v>
      </c>
      <c r="P1089" s="4" t="s">
        <v>48</v>
      </c>
      <c r="Q1089" s="4" t="s">
        <v>681</v>
      </c>
      <c r="R1089" s="4" t="s">
        <v>54</v>
      </c>
      <c r="X1089" s="4" t="s">
        <v>50</v>
      </c>
      <c r="Z1089" s="4" t="s">
        <v>50</v>
      </c>
      <c r="AA1089" s="4" t="s">
        <v>2419</v>
      </c>
      <c r="AD1089" s="4" t="s">
        <v>676</v>
      </c>
      <c r="AG1089" s="5"/>
      <c r="AH1089" s="4" t="s">
        <v>2408</v>
      </c>
      <c r="AJ1089" s="4" t="s">
        <v>38</v>
      </c>
      <c r="AK1089" s="117">
        <f>IF(N1089="NTD",1,VLOOKUP(X1089,'8.匯率'!O:Q,2,FALSE))</f>
        <v>1</v>
      </c>
      <c r="AL1089" s="204">
        <f t="shared" si="16"/>
        <v>-129858</v>
      </c>
      <c r="AM1089" s="117" t="str">
        <f>VLOOKUP(AJ1089,'關係企業(人)'!A:C,3,FALSE)</f>
        <v>緯創資通股份有限公司</v>
      </c>
    </row>
    <row r="1090" spans="1:39">
      <c r="A1090" s="4" t="s">
        <v>47</v>
      </c>
      <c r="B1090" s="4" t="s">
        <v>1467</v>
      </c>
      <c r="C1090" s="4" t="s">
        <v>2403</v>
      </c>
      <c r="D1090" s="4" t="s">
        <v>2415</v>
      </c>
      <c r="E1090" s="5">
        <v>45707</v>
      </c>
      <c r="F1090" s="5">
        <v>45707</v>
      </c>
      <c r="G1090" s="4" t="s">
        <v>1469</v>
      </c>
      <c r="H1090" s="4" t="s">
        <v>678</v>
      </c>
      <c r="I1090" s="4" t="s">
        <v>2405</v>
      </c>
      <c r="J1090" s="4" t="s">
        <v>1468</v>
      </c>
      <c r="K1090" s="4" t="s">
        <v>2406</v>
      </c>
      <c r="L1090" s="4" t="s">
        <v>2407</v>
      </c>
      <c r="M1090" s="12">
        <v>-132618</v>
      </c>
      <c r="N1090" s="4" t="s">
        <v>48</v>
      </c>
      <c r="O1090" s="12">
        <v>-132618</v>
      </c>
      <c r="P1090" s="4" t="s">
        <v>48</v>
      </c>
      <c r="Q1090" s="4" t="s">
        <v>681</v>
      </c>
      <c r="R1090" s="4" t="s">
        <v>54</v>
      </c>
      <c r="X1090" s="4" t="s">
        <v>50</v>
      </c>
      <c r="Z1090" s="4" t="s">
        <v>50</v>
      </c>
      <c r="AA1090" s="4" t="s">
        <v>2419</v>
      </c>
      <c r="AD1090" s="4" t="s">
        <v>676</v>
      </c>
      <c r="AG1090" s="5"/>
      <c r="AH1090" s="4" t="s">
        <v>2408</v>
      </c>
      <c r="AJ1090" s="4" t="s">
        <v>38</v>
      </c>
      <c r="AK1090" s="117">
        <f>IF(N1090="NTD",1,VLOOKUP(X1090,'8.匯率'!O:Q,2,FALSE))</f>
        <v>1</v>
      </c>
      <c r="AL1090" s="204">
        <f t="shared" si="16"/>
        <v>-132618</v>
      </c>
      <c r="AM1090" s="117" t="str">
        <f>VLOOKUP(AJ1090,'關係企業(人)'!A:C,3,FALSE)</f>
        <v>緯創資通股份有限公司</v>
      </c>
    </row>
    <row r="1091" spans="1:39">
      <c r="A1091" s="4" t="s">
        <v>47</v>
      </c>
      <c r="B1091" s="4" t="s">
        <v>1467</v>
      </c>
      <c r="C1091" s="4" t="s">
        <v>2403</v>
      </c>
      <c r="D1091" s="4" t="s">
        <v>2415</v>
      </c>
      <c r="E1091" s="5">
        <v>45707</v>
      </c>
      <c r="F1091" s="5">
        <v>45707</v>
      </c>
      <c r="G1091" s="4" t="s">
        <v>1469</v>
      </c>
      <c r="H1091" s="4" t="s">
        <v>678</v>
      </c>
      <c r="I1091" s="4" t="s">
        <v>2405</v>
      </c>
      <c r="J1091" s="4" t="s">
        <v>1468</v>
      </c>
      <c r="K1091" s="4" t="s">
        <v>2406</v>
      </c>
      <c r="L1091" s="4" t="s">
        <v>2407</v>
      </c>
      <c r="M1091" s="12">
        <v>-90000</v>
      </c>
      <c r="N1091" s="4" t="s">
        <v>48</v>
      </c>
      <c r="O1091" s="12">
        <v>-90000</v>
      </c>
      <c r="P1091" s="4" t="s">
        <v>48</v>
      </c>
      <c r="Q1091" s="4" t="s">
        <v>681</v>
      </c>
      <c r="R1091" s="4" t="s">
        <v>54</v>
      </c>
      <c r="X1091" s="4" t="s">
        <v>50</v>
      </c>
      <c r="Z1091" s="4" t="s">
        <v>50</v>
      </c>
      <c r="AA1091" s="4" t="s">
        <v>2419</v>
      </c>
      <c r="AD1091" s="4" t="s">
        <v>676</v>
      </c>
      <c r="AG1091" s="5"/>
      <c r="AH1091" s="4" t="s">
        <v>2408</v>
      </c>
      <c r="AJ1091" s="4" t="s">
        <v>38</v>
      </c>
      <c r="AK1091" s="117">
        <f>IF(N1091="NTD",1,VLOOKUP(X1091,'8.匯率'!O:Q,2,FALSE))</f>
        <v>1</v>
      </c>
      <c r="AL1091" s="204">
        <f t="shared" ref="AL1091:AL1154" si="17">M1091*AK1091</f>
        <v>-90000</v>
      </c>
      <c r="AM1091" s="117" t="str">
        <f>VLOOKUP(AJ1091,'關係企業(人)'!A:C,3,FALSE)</f>
        <v>緯創資通股份有限公司</v>
      </c>
    </row>
    <row r="1092" spans="1:39">
      <c r="A1092" s="4" t="s">
        <v>47</v>
      </c>
      <c r="B1092" s="4" t="s">
        <v>1467</v>
      </c>
      <c r="C1092" s="4" t="s">
        <v>2403</v>
      </c>
      <c r="D1092" s="4" t="s">
        <v>2415</v>
      </c>
      <c r="E1092" s="5">
        <v>45707</v>
      </c>
      <c r="F1092" s="5">
        <v>45707</v>
      </c>
      <c r="G1092" s="4" t="s">
        <v>1469</v>
      </c>
      <c r="H1092" s="4" t="s">
        <v>678</v>
      </c>
      <c r="I1092" s="4" t="s">
        <v>2405</v>
      </c>
      <c r="J1092" s="4" t="s">
        <v>1468</v>
      </c>
      <c r="K1092" s="4" t="s">
        <v>2406</v>
      </c>
      <c r="L1092" s="4" t="s">
        <v>2407</v>
      </c>
      <c r="M1092" s="12">
        <v>-138000</v>
      </c>
      <c r="N1092" s="4" t="s">
        <v>48</v>
      </c>
      <c r="O1092" s="12">
        <v>-138000</v>
      </c>
      <c r="P1092" s="4" t="s">
        <v>48</v>
      </c>
      <c r="Q1092" s="4" t="s">
        <v>681</v>
      </c>
      <c r="R1092" s="4" t="s">
        <v>54</v>
      </c>
      <c r="X1092" s="4" t="s">
        <v>50</v>
      </c>
      <c r="Z1092" s="4" t="s">
        <v>50</v>
      </c>
      <c r="AA1092" s="4" t="s">
        <v>2419</v>
      </c>
      <c r="AD1092" s="4" t="s">
        <v>676</v>
      </c>
      <c r="AG1092" s="5"/>
      <c r="AH1092" s="4" t="s">
        <v>2408</v>
      </c>
      <c r="AJ1092" s="4" t="s">
        <v>38</v>
      </c>
      <c r="AK1092" s="117">
        <f>IF(N1092="NTD",1,VLOOKUP(X1092,'8.匯率'!O:Q,2,FALSE))</f>
        <v>1</v>
      </c>
      <c r="AL1092" s="204">
        <f t="shared" si="17"/>
        <v>-138000</v>
      </c>
      <c r="AM1092" s="117" t="str">
        <f>VLOOKUP(AJ1092,'關係企業(人)'!A:C,3,FALSE)</f>
        <v>緯創資通股份有限公司</v>
      </c>
    </row>
    <row r="1093" spans="1:39">
      <c r="A1093" s="4" t="s">
        <v>47</v>
      </c>
      <c r="B1093" s="4" t="s">
        <v>1467</v>
      </c>
      <c r="C1093" s="4" t="s">
        <v>2403</v>
      </c>
      <c r="D1093" s="4" t="s">
        <v>2415</v>
      </c>
      <c r="E1093" s="5">
        <v>45707</v>
      </c>
      <c r="F1093" s="5">
        <v>45707</v>
      </c>
      <c r="G1093" s="4" t="s">
        <v>1469</v>
      </c>
      <c r="H1093" s="4" t="s">
        <v>678</v>
      </c>
      <c r="I1093" s="4" t="s">
        <v>2405</v>
      </c>
      <c r="J1093" s="4" t="s">
        <v>1468</v>
      </c>
      <c r="K1093" s="4" t="s">
        <v>2406</v>
      </c>
      <c r="L1093" s="4" t="s">
        <v>2407</v>
      </c>
      <c r="M1093" s="12">
        <v>-129858</v>
      </c>
      <c r="N1093" s="4" t="s">
        <v>48</v>
      </c>
      <c r="O1093" s="12">
        <v>-129858</v>
      </c>
      <c r="P1093" s="4" t="s">
        <v>48</v>
      </c>
      <c r="Q1093" s="4" t="s">
        <v>681</v>
      </c>
      <c r="R1093" s="4" t="s">
        <v>54</v>
      </c>
      <c r="X1093" s="4" t="s">
        <v>50</v>
      </c>
      <c r="Z1093" s="4" t="s">
        <v>50</v>
      </c>
      <c r="AA1093" s="4" t="s">
        <v>2419</v>
      </c>
      <c r="AD1093" s="4" t="s">
        <v>676</v>
      </c>
      <c r="AG1093" s="5"/>
      <c r="AH1093" s="4" t="s">
        <v>2408</v>
      </c>
      <c r="AJ1093" s="4" t="s">
        <v>38</v>
      </c>
      <c r="AK1093" s="117">
        <f>IF(N1093="NTD",1,VLOOKUP(X1093,'8.匯率'!O:Q,2,FALSE))</f>
        <v>1</v>
      </c>
      <c r="AL1093" s="204">
        <f t="shared" si="17"/>
        <v>-129858</v>
      </c>
      <c r="AM1093" s="117" t="str">
        <f>VLOOKUP(AJ1093,'關係企業(人)'!A:C,3,FALSE)</f>
        <v>緯創資通股份有限公司</v>
      </c>
    </row>
    <row r="1094" spans="1:39">
      <c r="A1094" s="4" t="s">
        <v>47</v>
      </c>
      <c r="B1094" s="4" t="s">
        <v>1467</v>
      </c>
      <c r="C1094" s="4" t="s">
        <v>2403</v>
      </c>
      <c r="D1094" s="4" t="s">
        <v>2415</v>
      </c>
      <c r="E1094" s="5">
        <v>45707</v>
      </c>
      <c r="F1094" s="5">
        <v>45707</v>
      </c>
      <c r="G1094" s="4" t="s">
        <v>1469</v>
      </c>
      <c r="H1094" s="4" t="s">
        <v>678</v>
      </c>
      <c r="I1094" s="4" t="s">
        <v>2405</v>
      </c>
      <c r="J1094" s="4" t="s">
        <v>1468</v>
      </c>
      <c r="K1094" s="4" t="s">
        <v>2406</v>
      </c>
      <c r="L1094" s="4" t="s">
        <v>2407</v>
      </c>
      <c r="M1094" s="12">
        <v>-106810</v>
      </c>
      <c r="N1094" s="4" t="s">
        <v>48</v>
      </c>
      <c r="O1094" s="12">
        <v>-106810</v>
      </c>
      <c r="P1094" s="4" t="s">
        <v>48</v>
      </c>
      <c r="Q1094" s="4" t="s">
        <v>681</v>
      </c>
      <c r="R1094" s="4" t="s">
        <v>54</v>
      </c>
      <c r="X1094" s="4" t="s">
        <v>50</v>
      </c>
      <c r="Z1094" s="4" t="s">
        <v>50</v>
      </c>
      <c r="AA1094" s="4" t="s">
        <v>2419</v>
      </c>
      <c r="AD1094" s="4" t="s">
        <v>676</v>
      </c>
      <c r="AG1094" s="5"/>
      <c r="AH1094" s="4" t="s">
        <v>2408</v>
      </c>
      <c r="AJ1094" s="4" t="s">
        <v>38</v>
      </c>
      <c r="AK1094" s="117">
        <f>IF(N1094="NTD",1,VLOOKUP(X1094,'8.匯率'!O:Q,2,FALSE))</f>
        <v>1</v>
      </c>
      <c r="AL1094" s="204">
        <f t="shared" si="17"/>
        <v>-106810</v>
      </c>
      <c r="AM1094" s="117" t="str">
        <f>VLOOKUP(AJ1094,'關係企業(人)'!A:C,3,FALSE)</f>
        <v>緯創資通股份有限公司</v>
      </c>
    </row>
    <row r="1095" spans="1:39">
      <c r="A1095" s="4" t="s">
        <v>47</v>
      </c>
      <c r="B1095" s="4" t="s">
        <v>1225</v>
      </c>
      <c r="C1095" s="4" t="s">
        <v>2403</v>
      </c>
      <c r="D1095" s="4" t="s">
        <v>2415</v>
      </c>
      <c r="E1095" s="5">
        <v>45707</v>
      </c>
      <c r="F1095" s="5">
        <v>45707</v>
      </c>
      <c r="H1095" s="4" t="s">
        <v>678</v>
      </c>
      <c r="I1095" s="4" t="s">
        <v>2405</v>
      </c>
      <c r="J1095" s="4" t="s">
        <v>1226</v>
      </c>
      <c r="K1095" s="4" t="s">
        <v>2406</v>
      </c>
      <c r="L1095" s="4" t="s">
        <v>2407</v>
      </c>
      <c r="M1095" s="12">
        <v>-145855</v>
      </c>
      <c r="N1095" s="4" t="s">
        <v>48</v>
      </c>
      <c r="O1095" s="12">
        <v>-145855</v>
      </c>
      <c r="P1095" s="4" t="s">
        <v>48</v>
      </c>
      <c r="Q1095" s="4" t="s">
        <v>680</v>
      </c>
      <c r="R1095" s="4" t="s">
        <v>143</v>
      </c>
      <c r="X1095" s="4" t="s">
        <v>50</v>
      </c>
      <c r="Z1095" s="4" t="s">
        <v>50</v>
      </c>
      <c r="AA1095" s="4" t="s">
        <v>2419</v>
      </c>
      <c r="AD1095" s="4" t="s">
        <v>676</v>
      </c>
      <c r="AG1095" s="5"/>
      <c r="AH1095" s="4" t="s">
        <v>2408</v>
      </c>
      <c r="AJ1095" s="4" t="s">
        <v>38</v>
      </c>
      <c r="AK1095" s="117">
        <f>IF(N1095="NTD",1,VLOOKUP(X1095,'8.匯率'!O:Q,2,FALSE))</f>
        <v>1</v>
      </c>
      <c r="AL1095" s="204">
        <f t="shared" si="17"/>
        <v>-145855</v>
      </c>
      <c r="AM1095" s="117" t="str">
        <f>VLOOKUP(AJ1095,'關係企業(人)'!A:C,3,FALSE)</f>
        <v>緯創資通股份有限公司</v>
      </c>
    </row>
    <row r="1096" spans="1:39">
      <c r="A1096" s="4" t="s">
        <v>47</v>
      </c>
      <c r="B1096" s="4" t="s">
        <v>1225</v>
      </c>
      <c r="C1096" s="4" t="s">
        <v>2403</v>
      </c>
      <c r="D1096" s="4" t="s">
        <v>2415</v>
      </c>
      <c r="E1096" s="5">
        <v>45707</v>
      </c>
      <c r="F1096" s="5">
        <v>45707</v>
      </c>
      <c r="H1096" s="4" t="s">
        <v>678</v>
      </c>
      <c r="I1096" s="4" t="s">
        <v>2405</v>
      </c>
      <c r="J1096" s="4" t="s">
        <v>1226</v>
      </c>
      <c r="K1096" s="4" t="s">
        <v>2406</v>
      </c>
      <c r="L1096" s="4" t="s">
        <v>2407</v>
      </c>
      <c r="M1096" s="12">
        <v>-149265</v>
      </c>
      <c r="N1096" s="4" t="s">
        <v>48</v>
      </c>
      <c r="O1096" s="12">
        <v>-149265</v>
      </c>
      <c r="P1096" s="4" t="s">
        <v>48</v>
      </c>
      <c r="Q1096" s="4" t="s">
        <v>680</v>
      </c>
      <c r="R1096" s="4" t="s">
        <v>143</v>
      </c>
      <c r="X1096" s="4" t="s">
        <v>50</v>
      </c>
      <c r="Z1096" s="4" t="s">
        <v>50</v>
      </c>
      <c r="AA1096" s="4" t="s">
        <v>2419</v>
      </c>
      <c r="AD1096" s="4" t="s">
        <v>676</v>
      </c>
      <c r="AG1096" s="5"/>
      <c r="AH1096" s="4" t="s">
        <v>2408</v>
      </c>
      <c r="AJ1096" s="4" t="s">
        <v>38</v>
      </c>
      <c r="AK1096" s="117">
        <f>IF(N1096="NTD",1,VLOOKUP(X1096,'8.匯率'!O:Q,2,FALSE))</f>
        <v>1</v>
      </c>
      <c r="AL1096" s="204">
        <f t="shared" si="17"/>
        <v>-149265</v>
      </c>
      <c r="AM1096" s="117" t="str">
        <f>VLOOKUP(AJ1096,'關係企業(人)'!A:C,3,FALSE)</f>
        <v>緯創資通股份有限公司</v>
      </c>
    </row>
    <row r="1097" spans="1:39">
      <c r="A1097" s="4" t="s">
        <v>47</v>
      </c>
      <c r="B1097" s="4" t="s">
        <v>1225</v>
      </c>
      <c r="C1097" s="4" t="s">
        <v>2403</v>
      </c>
      <c r="D1097" s="4" t="s">
        <v>2415</v>
      </c>
      <c r="E1097" s="5">
        <v>45707</v>
      </c>
      <c r="F1097" s="5">
        <v>45707</v>
      </c>
      <c r="H1097" s="4" t="s">
        <v>678</v>
      </c>
      <c r="I1097" s="4" t="s">
        <v>2405</v>
      </c>
      <c r="J1097" s="4" t="s">
        <v>1226</v>
      </c>
      <c r="K1097" s="4" t="s">
        <v>2406</v>
      </c>
      <c r="L1097" s="4" t="s">
        <v>2407</v>
      </c>
      <c r="M1097" s="12">
        <v>-136710</v>
      </c>
      <c r="N1097" s="4" t="s">
        <v>48</v>
      </c>
      <c r="O1097" s="12">
        <v>-136710</v>
      </c>
      <c r="P1097" s="4" t="s">
        <v>48</v>
      </c>
      <c r="Q1097" s="4" t="s">
        <v>680</v>
      </c>
      <c r="R1097" s="4" t="s">
        <v>143</v>
      </c>
      <c r="X1097" s="4" t="s">
        <v>50</v>
      </c>
      <c r="Z1097" s="4" t="s">
        <v>50</v>
      </c>
      <c r="AA1097" s="4" t="s">
        <v>2419</v>
      </c>
      <c r="AD1097" s="4" t="s">
        <v>676</v>
      </c>
      <c r="AG1097" s="5"/>
      <c r="AH1097" s="4" t="s">
        <v>2408</v>
      </c>
      <c r="AJ1097" s="4" t="s">
        <v>38</v>
      </c>
      <c r="AK1097" s="117">
        <f>IF(N1097="NTD",1,VLOOKUP(X1097,'8.匯率'!O:Q,2,FALSE))</f>
        <v>1</v>
      </c>
      <c r="AL1097" s="204">
        <f t="shared" si="17"/>
        <v>-136710</v>
      </c>
      <c r="AM1097" s="117" t="str">
        <f>VLOOKUP(AJ1097,'關係企業(人)'!A:C,3,FALSE)</f>
        <v>緯創資通股份有限公司</v>
      </c>
    </row>
    <row r="1098" spans="1:39">
      <c r="A1098" s="4" t="s">
        <v>47</v>
      </c>
      <c r="B1098" s="4" t="s">
        <v>1225</v>
      </c>
      <c r="C1098" s="4" t="s">
        <v>2403</v>
      </c>
      <c r="D1098" s="4" t="s">
        <v>2415</v>
      </c>
      <c r="E1098" s="5">
        <v>45707</v>
      </c>
      <c r="F1098" s="5">
        <v>45707</v>
      </c>
      <c r="H1098" s="4" t="s">
        <v>678</v>
      </c>
      <c r="I1098" s="4" t="s">
        <v>2405</v>
      </c>
      <c r="J1098" s="4" t="s">
        <v>1226</v>
      </c>
      <c r="K1098" s="4" t="s">
        <v>2406</v>
      </c>
      <c r="L1098" s="4" t="s">
        <v>2407</v>
      </c>
      <c r="M1098" s="12">
        <v>-65775</v>
      </c>
      <c r="N1098" s="4" t="s">
        <v>48</v>
      </c>
      <c r="O1098" s="12">
        <v>-65775</v>
      </c>
      <c r="P1098" s="4" t="s">
        <v>48</v>
      </c>
      <c r="Q1098" s="4" t="s">
        <v>680</v>
      </c>
      <c r="R1098" s="4" t="s">
        <v>143</v>
      </c>
      <c r="X1098" s="4" t="s">
        <v>50</v>
      </c>
      <c r="Z1098" s="4" t="s">
        <v>50</v>
      </c>
      <c r="AA1098" s="4" t="s">
        <v>2419</v>
      </c>
      <c r="AD1098" s="4" t="s">
        <v>676</v>
      </c>
      <c r="AG1098" s="5"/>
      <c r="AH1098" s="4" t="s">
        <v>2408</v>
      </c>
      <c r="AJ1098" s="4" t="s">
        <v>38</v>
      </c>
      <c r="AK1098" s="117">
        <f>IF(N1098="NTD",1,VLOOKUP(X1098,'8.匯率'!O:Q,2,FALSE))</f>
        <v>1</v>
      </c>
      <c r="AL1098" s="204">
        <f t="shared" si="17"/>
        <v>-65775</v>
      </c>
      <c r="AM1098" s="117" t="str">
        <f>VLOOKUP(AJ1098,'關係企業(人)'!A:C,3,FALSE)</f>
        <v>緯創資通股份有限公司</v>
      </c>
    </row>
    <row r="1099" spans="1:39">
      <c r="A1099" s="4" t="s">
        <v>47</v>
      </c>
      <c r="B1099" s="4" t="s">
        <v>1225</v>
      </c>
      <c r="C1099" s="4" t="s">
        <v>2403</v>
      </c>
      <c r="D1099" s="4" t="s">
        <v>2415</v>
      </c>
      <c r="E1099" s="5">
        <v>45707</v>
      </c>
      <c r="F1099" s="5">
        <v>45707</v>
      </c>
      <c r="H1099" s="4" t="s">
        <v>678</v>
      </c>
      <c r="I1099" s="4" t="s">
        <v>2405</v>
      </c>
      <c r="J1099" s="4" t="s">
        <v>1226</v>
      </c>
      <c r="K1099" s="4" t="s">
        <v>2406</v>
      </c>
      <c r="L1099" s="4" t="s">
        <v>2407</v>
      </c>
      <c r="M1099" s="12">
        <v>-138000</v>
      </c>
      <c r="N1099" s="4" t="s">
        <v>48</v>
      </c>
      <c r="O1099" s="12">
        <v>-138000</v>
      </c>
      <c r="P1099" s="4" t="s">
        <v>48</v>
      </c>
      <c r="Q1099" s="4" t="s">
        <v>680</v>
      </c>
      <c r="R1099" s="4" t="s">
        <v>143</v>
      </c>
      <c r="X1099" s="4" t="s">
        <v>50</v>
      </c>
      <c r="Z1099" s="4" t="s">
        <v>50</v>
      </c>
      <c r="AA1099" s="4" t="s">
        <v>2419</v>
      </c>
      <c r="AD1099" s="4" t="s">
        <v>676</v>
      </c>
      <c r="AG1099" s="5"/>
      <c r="AH1099" s="4" t="s">
        <v>2408</v>
      </c>
      <c r="AJ1099" s="4" t="s">
        <v>38</v>
      </c>
      <c r="AK1099" s="117">
        <f>IF(N1099="NTD",1,VLOOKUP(X1099,'8.匯率'!O:Q,2,FALSE))</f>
        <v>1</v>
      </c>
      <c r="AL1099" s="204">
        <f t="shared" si="17"/>
        <v>-138000</v>
      </c>
      <c r="AM1099" s="117" t="str">
        <f>VLOOKUP(AJ1099,'關係企業(人)'!A:C,3,FALSE)</f>
        <v>緯創資通股份有限公司</v>
      </c>
    </row>
    <row r="1100" spans="1:39">
      <c r="A1100" s="4" t="s">
        <v>47</v>
      </c>
      <c r="B1100" s="4" t="s">
        <v>1225</v>
      </c>
      <c r="C1100" s="4" t="s">
        <v>2403</v>
      </c>
      <c r="D1100" s="4" t="s">
        <v>2415</v>
      </c>
      <c r="E1100" s="5">
        <v>45707</v>
      </c>
      <c r="F1100" s="5">
        <v>45707</v>
      </c>
      <c r="H1100" s="4" t="s">
        <v>678</v>
      </c>
      <c r="I1100" s="4" t="s">
        <v>2405</v>
      </c>
      <c r="J1100" s="4" t="s">
        <v>1226</v>
      </c>
      <c r="K1100" s="4" t="s">
        <v>2406</v>
      </c>
      <c r="L1100" s="4" t="s">
        <v>2407</v>
      </c>
      <c r="M1100" s="12">
        <v>-151834</v>
      </c>
      <c r="N1100" s="4" t="s">
        <v>48</v>
      </c>
      <c r="O1100" s="12">
        <v>-151834</v>
      </c>
      <c r="P1100" s="4" t="s">
        <v>48</v>
      </c>
      <c r="Q1100" s="4" t="s">
        <v>680</v>
      </c>
      <c r="R1100" s="4" t="s">
        <v>143</v>
      </c>
      <c r="X1100" s="4" t="s">
        <v>50</v>
      </c>
      <c r="Z1100" s="4" t="s">
        <v>50</v>
      </c>
      <c r="AA1100" s="4" t="s">
        <v>2419</v>
      </c>
      <c r="AD1100" s="4" t="s">
        <v>676</v>
      </c>
      <c r="AG1100" s="5"/>
      <c r="AH1100" s="4" t="s">
        <v>2408</v>
      </c>
      <c r="AJ1100" s="4" t="s">
        <v>38</v>
      </c>
      <c r="AK1100" s="117">
        <f>IF(N1100="NTD",1,VLOOKUP(X1100,'8.匯率'!O:Q,2,FALSE))</f>
        <v>1</v>
      </c>
      <c r="AL1100" s="204">
        <f t="shared" si="17"/>
        <v>-151834</v>
      </c>
      <c r="AM1100" s="117" t="str">
        <f>VLOOKUP(AJ1100,'關係企業(人)'!A:C,3,FALSE)</f>
        <v>緯創資通股份有限公司</v>
      </c>
    </row>
    <row r="1101" spans="1:39">
      <c r="A1101" s="4" t="s">
        <v>47</v>
      </c>
      <c r="B1101" s="4" t="s">
        <v>1227</v>
      </c>
      <c r="C1101" s="4" t="s">
        <v>2403</v>
      </c>
      <c r="D1101" s="4" t="s">
        <v>2415</v>
      </c>
      <c r="E1101" s="5">
        <v>45707</v>
      </c>
      <c r="F1101" s="5">
        <v>45707</v>
      </c>
      <c r="H1101" s="4" t="s">
        <v>678</v>
      </c>
      <c r="I1101" s="4" t="s">
        <v>2405</v>
      </c>
      <c r="J1101" s="4" t="s">
        <v>1228</v>
      </c>
      <c r="K1101" s="4" t="s">
        <v>2406</v>
      </c>
      <c r="L1101" s="4" t="s">
        <v>2407</v>
      </c>
      <c r="M1101" s="12">
        <v>-107140</v>
      </c>
      <c r="N1101" s="4" t="s">
        <v>48</v>
      </c>
      <c r="O1101" s="12">
        <v>-107140</v>
      </c>
      <c r="P1101" s="4" t="s">
        <v>48</v>
      </c>
      <c r="Q1101" s="4" t="s">
        <v>680</v>
      </c>
      <c r="R1101" s="4" t="s">
        <v>143</v>
      </c>
      <c r="X1101" s="4" t="s">
        <v>50</v>
      </c>
      <c r="Z1101" s="4" t="s">
        <v>50</v>
      </c>
      <c r="AA1101" s="4" t="s">
        <v>2419</v>
      </c>
      <c r="AD1101" s="4" t="s">
        <v>676</v>
      </c>
      <c r="AG1101" s="5"/>
      <c r="AH1101" s="4" t="s">
        <v>2408</v>
      </c>
      <c r="AJ1101" s="4" t="s">
        <v>38</v>
      </c>
      <c r="AK1101" s="117">
        <f>IF(N1101="NTD",1,VLOOKUP(X1101,'8.匯率'!O:Q,2,FALSE))</f>
        <v>1</v>
      </c>
      <c r="AL1101" s="204">
        <f t="shared" si="17"/>
        <v>-107140</v>
      </c>
      <c r="AM1101" s="117" t="str">
        <f>VLOOKUP(AJ1101,'關係企業(人)'!A:C,3,FALSE)</f>
        <v>緯創資通股份有限公司</v>
      </c>
    </row>
    <row r="1102" spans="1:39">
      <c r="A1102" s="4" t="s">
        <v>47</v>
      </c>
      <c r="B1102" s="4" t="s">
        <v>1227</v>
      </c>
      <c r="C1102" s="4" t="s">
        <v>2403</v>
      </c>
      <c r="D1102" s="4" t="s">
        <v>2415</v>
      </c>
      <c r="E1102" s="5">
        <v>45707</v>
      </c>
      <c r="F1102" s="5">
        <v>45707</v>
      </c>
      <c r="H1102" s="4" t="s">
        <v>678</v>
      </c>
      <c r="I1102" s="4" t="s">
        <v>2405</v>
      </c>
      <c r="J1102" s="4" t="s">
        <v>1228</v>
      </c>
      <c r="K1102" s="4" t="s">
        <v>2406</v>
      </c>
      <c r="L1102" s="4" t="s">
        <v>2407</v>
      </c>
      <c r="M1102" s="12">
        <v>-78108</v>
      </c>
      <c r="N1102" s="4" t="s">
        <v>48</v>
      </c>
      <c r="O1102" s="12">
        <v>-78108</v>
      </c>
      <c r="P1102" s="4" t="s">
        <v>48</v>
      </c>
      <c r="Q1102" s="4" t="s">
        <v>680</v>
      </c>
      <c r="R1102" s="4" t="s">
        <v>675</v>
      </c>
      <c r="X1102" s="4" t="s">
        <v>50</v>
      </c>
      <c r="Z1102" s="4" t="s">
        <v>50</v>
      </c>
      <c r="AA1102" s="4" t="s">
        <v>2419</v>
      </c>
      <c r="AD1102" s="4" t="s">
        <v>676</v>
      </c>
      <c r="AG1102" s="5"/>
      <c r="AH1102" s="4" t="s">
        <v>2408</v>
      </c>
      <c r="AJ1102" s="4" t="s">
        <v>38</v>
      </c>
      <c r="AK1102" s="117">
        <f>IF(N1102="NTD",1,VLOOKUP(X1102,'8.匯率'!O:Q,2,FALSE))</f>
        <v>1</v>
      </c>
      <c r="AL1102" s="204">
        <f t="shared" si="17"/>
        <v>-78108</v>
      </c>
      <c r="AM1102" s="117" t="str">
        <f>VLOOKUP(AJ1102,'關係企業(人)'!A:C,3,FALSE)</f>
        <v>緯創資通股份有限公司</v>
      </c>
    </row>
    <row r="1103" spans="1:39">
      <c r="A1103" s="4" t="s">
        <v>47</v>
      </c>
      <c r="B1103" s="4" t="s">
        <v>1251</v>
      </c>
      <c r="C1103" s="4" t="s">
        <v>2403</v>
      </c>
      <c r="D1103" s="4" t="s">
        <v>2415</v>
      </c>
      <c r="E1103" s="5">
        <v>45708</v>
      </c>
      <c r="F1103" s="5">
        <v>45708</v>
      </c>
      <c r="H1103" s="4" t="s">
        <v>678</v>
      </c>
      <c r="I1103" s="4" t="s">
        <v>2405</v>
      </c>
      <c r="J1103" s="4" t="s">
        <v>1252</v>
      </c>
      <c r="K1103" s="4" t="s">
        <v>2406</v>
      </c>
      <c r="L1103" s="4" t="s">
        <v>2407</v>
      </c>
      <c r="M1103" s="12">
        <v>-138000</v>
      </c>
      <c r="N1103" s="4" t="s">
        <v>48</v>
      </c>
      <c r="O1103" s="12">
        <v>-138000</v>
      </c>
      <c r="P1103" s="4" t="s">
        <v>48</v>
      </c>
      <c r="Q1103" s="4" t="s">
        <v>683</v>
      </c>
      <c r="R1103" s="4" t="s">
        <v>56</v>
      </c>
      <c r="X1103" s="4" t="s">
        <v>57</v>
      </c>
      <c r="Z1103" s="4" t="s">
        <v>57</v>
      </c>
      <c r="AA1103" s="4" t="s">
        <v>2424</v>
      </c>
      <c r="AD1103" s="4" t="s">
        <v>676</v>
      </c>
      <c r="AG1103" s="5"/>
      <c r="AH1103" s="4" t="s">
        <v>2408</v>
      </c>
      <c r="AJ1103" s="4" t="s">
        <v>55</v>
      </c>
      <c r="AK1103" s="117">
        <f>IF(N1103="NTD",1,VLOOKUP(X1103,'8.匯率'!O:Q,2,FALSE))</f>
        <v>1</v>
      </c>
      <c r="AL1103" s="204">
        <f t="shared" si="17"/>
        <v>-138000</v>
      </c>
      <c r="AM1103" s="117" t="str">
        <f>VLOOKUP(AJ1103,'關係企業(人)'!A:C,3,FALSE)</f>
        <v>緯穎科技服務股份有限公司</v>
      </c>
    </row>
    <row r="1104" spans="1:39">
      <c r="A1104" s="4" t="s">
        <v>47</v>
      </c>
      <c r="B1104" s="4" t="s">
        <v>1251</v>
      </c>
      <c r="C1104" s="4" t="s">
        <v>2403</v>
      </c>
      <c r="D1104" s="4" t="s">
        <v>2415</v>
      </c>
      <c r="E1104" s="5">
        <v>45708</v>
      </c>
      <c r="F1104" s="5">
        <v>45708</v>
      </c>
      <c r="H1104" s="4" t="s">
        <v>678</v>
      </c>
      <c r="I1104" s="4" t="s">
        <v>2405</v>
      </c>
      <c r="J1104" s="4" t="s">
        <v>1252</v>
      </c>
      <c r="K1104" s="4" t="s">
        <v>2406</v>
      </c>
      <c r="L1104" s="4" t="s">
        <v>2407</v>
      </c>
      <c r="M1104" s="12">
        <v>-129858</v>
      </c>
      <c r="N1104" s="4" t="s">
        <v>48</v>
      </c>
      <c r="O1104" s="12">
        <v>-129858</v>
      </c>
      <c r="P1104" s="4" t="s">
        <v>48</v>
      </c>
      <c r="Q1104" s="4" t="s">
        <v>683</v>
      </c>
      <c r="R1104" s="4" t="s">
        <v>56</v>
      </c>
      <c r="X1104" s="4" t="s">
        <v>57</v>
      </c>
      <c r="Z1104" s="4" t="s">
        <v>57</v>
      </c>
      <c r="AA1104" s="4" t="s">
        <v>2424</v>
      </c>
      <c r="AD1104" s="4" t="s">
        <v>676</v>
      </c>
      <c r="AG1104" s="5"/>
      <c r="AH1104" s="4" t="s">
        <v>2408</v>
      </c>
      <c r="AJ1104" s="4" t="s">
        <v>55</v>
      </c>
      <c r="AK1104" s="117">
        <f>IF(N1104="NTD",1,VLOOKUP(X1104,'8.匯率'!O:Q,2,FALSE))</f>
        <v>1</v>
      </c>
      <c r="AL1104" s="204">
        <f t="shared" si="17"/>
        <v>-129858</v>
      </c>
      <c r="AM1104" s="117" t="str">
        <f>VLOOKUP(AJ1104,'關係企業(人)'!A:C,3,FALSE)</f>
        <v>緯穎科技服務股份有限公司</v>
      </c>
    </row>
    <row r="1105" spans="1:39">
      <c r="A1105" s="4" t="s">
        <v>47</v>
      </c>
      <c r="B1105" s="4" t="s">
        <v>1251</v>
      </c>
      <c r="C1105" s="4" t="s">
        <v>2403</v>
      </c>
      <c r="D1105" s="4" t="s">
        <v>2415</v>
      </c>
      <c r="E1105" s="5">
        <v>45708</v>
      </c>
      <c r="F1105" s="5">
        <v>45708</v>
      </c>
      <c r="H1105" s="4" t="s">
        <v>678</v>
      </c>
      <c r="I1105" s="4" t="s">
        <v>2405</v>
      </c>
      <c r="J1105" s="4" t="s">
        <v>1252</v>
      </c>
      <c r="K1105" s="4" t="s">
        <v>2406</v>
      </c>
      <c r="L1105" s="4" t="s">
        <v>2407</v>
      </c>
      <c r="M1105" s="12">
        <v>-115940</v>
      </c>
      <c r="N1105" s="4" t="s">
        <v>48</v>
      </c>
      <c r="O1105" s="12">
        <v>-115940</v>
      </c>
      <c r="P1105" s="4" t="s">
        <v>48</v>
      </c>
      <c r="Q1105" s="4" t="s">
        <v>683</v>
      </c>
      <c r="R1105" s="4" t="s">
        <v>56</v>
      </c>
      <c r="X1105" s="4" t="s">
        <v>57</v>
      </c>
      <c r="Z1105" s="4" t="s">
        <v>57</v>
      </c>
      <c r="AA1105" s="4" t="s">
        <v>2424</v>
      </c>
      <c r="AD1105" s="4" t="s">
        <v>676</v>
      </c>
      <c r="AG1105" s="5"/>
      <c r="AH1105" s="4" t="s">
        <v>2408</v>
      </c>
      <c r="AJ1105" s="4" t="s">
        <v>55</v>
      </c>
      <c r="AK1105" s="117">
        <f>IF(N1105="NTD",1,VLOOKUP(X1105,'8.匯率'!O:Q,2,FALSE))</f>
        <v>1</v>
      </c>
      <c r="AL1105" s="204">
        <f t="shared" si="17"/>
        <v>-115940</v>
      </c>
      <c r="AM1105" s="117" t="str">
        <f>VLOOKUP(AJ1105,'關係企業(人)'!A:C,3,FALSE)</f>
        <v>緯穎科技服務股份有限公司</v>
      </c>
    </row>
    <row r="1106" spans="1:39">
      <c r="A1106" s="4" t="s">
        <v>47</v>
      </c>
      <c r="B1106" s="4" t="s">
        <v>1253</v>
      </c>
      <c r="C1106" s="4" t="s">
        <v>2403</v>
      </c>
      <c r="D1106" s="4" t="s">
        <v>2415</v>
      </c>
      <c r="E1106" s="5">
        <v>45708</v>
      </c>
      <c r="F1106" s="5">
        <v>45708</v>
      </c>
      <c r="H1106" s="4" t="s">
        <v>678</v>
      </c>
      <c r="I1106" s="4" t="s">
        <v>2405</v>
      </c>
      <c r="J1106" s="4" t="s">
        <v>1254</v>
      </c>
      <c r="K1106" s="4" t="s">
        <v>2406</v>
      </c>
      <c r="L1106" s="4" t="s">
        <v>2407</v>
      </c>
      <c r="M1106" s="12">
        <v>-95000</v>
      </c>
      <c r="N1106" s="4" t="s">
        <v>48</v>
      </c>
      <c r="O1106" s="12">
        <v>-95000</v>
      </c>
      <c r="P1106" s="4" t="s">
        <v>48</v>
      </c>
      <c r="Q1106" s="4" t="s">
        <v>683</v>
      </c>
      <c r="R1106" s="4" t="s">
        <v>56</v>
      </c>
      <c r="X1106" s="4" t="s">
        <v>57</v>
      </c>
      <c r="Z1106" s="4" t="s">
        <v>57</v>
      </c>
      <c r="AA1106" s="4" t="s">
        <v>2424</v>
      </c>
      <c r="AD1106" s="4" t="s">
        <v>676</v>
      </c>
      <c r="AG1106" s="5"/>
      <c r="AH1106" s="4" t="s">
        <v>2408</v>
      </c>
      <c r="AJ1106" s="4" t="s">
        <v>55</v>
      </c>
      <c r="AK1106" s="117">
        <f>IF(N1106="NTD",1,VLOOKUP(X1106,'8.匯率'!O:Q,2,FALSE))</f>
        <v>1</v>
      </c>
      <c r="AL1106" s="204">
        <f t="shared" si="17"/>
        <v>-95000</v>
      </c>
      <c r="AM1106" s="117" t="str">
        <f>VLOOKUP(AJ1106,'關係企業(人)'!A:C,3,FALSE)</f>
        <v>緯穎科技服務股份有限公司</v>
      </c>
    </row>
    <row r="1107" spans="1:39">
      <c r="A1107" s="4" t="s">
        <v>47</v>
      </c>
      <c r="B1107" s="4" t="s">
        <v>1253</v>
      </c>
      <c r="C1107" s="4" t="s">
        <v>2403</v>
      </c>
      <c r="D1107" s="4" t="s">
        <v>2415</v>
      </c>
      <c r="E1107" s="5">
        <v>45708</v>
      </c>
      <c r="F1107" s="5">
        <v>45708</v>
      </c>
      <c r="H1107" s="4" t="s">
        <v>678</v>
      </c>
      <c r="I1107" s="4" t="s">
        <v>2405</v>
      </c>
      <c r="J1107" s="4" t="s">
        <v>1254</v>
      </c>
      <c r="K1107" s="4" t="s">
        <v>2406</v>
      </c>
      <c r="L1107" s="4" t="s">
        <v>2407</v>
      </c>
      <c r="M1107" s="12">
        <v>-90640</v>
      </c>
      <c r="N1107" s="4" t="s">
        <v>48</v>
      </c>
      <c r="O1107" s="12">
        <v>-90640</v>
      </c>
      <c r="P1107" s="4" t="s">
        <v>48</v>
      </c>
      <c r="Q1107" s="4" t="s">
        <v>683</v>
      </c>
      <c r="R1107" s="4" t="s">
        <v>56</v>
      </c>
      <c r="X1107" s="4" t="s">
        <v>57</v>
      </c>
      <c r="Z1107" s="4" t="s">
        <v>57</v>
      </c>
      <c r="AA1107" s="4" t="s">
        <v>2424</v>
      </c>
      <c r="AD1107" s="4" t="s">
        <v>676</v>
      </c>
      <c r="AG1107" s="5"/>
      <c r="AH1107" s="4" t="s">
        <v>2408</v>
      </c>
      <c r="AJ1107" s="4" t="s">
        <v>55</v>
      </c>
      <c r="AK1107" s="117">
        <f>IF(N1107="NTD",1,VLOOKUP(X1107,'8.匯率'!O:Q,2,FALSE))</f>
        <v>1</v>
      </c>
      <c r="AL1107" s="204">
        <f t="shared" si="17"/>
        <v>-90640</v>
      </c>
      <c r="AM1107" s="117" t="str">
        <f>VLOOKUP(AJ1107,'關係企業(人)'!A:C,3,FALSE)</f>
        <v>緯穎科技服務股份有限公司</v>
      </c>
    </row>
    <row r="1108" spans="1:39">
      <c r="A1108" s="4" t="s">
        <v>47</v>
      </c>
      <c r="B1108" s="4" t="s">
        <v>1253</v>
      </c>
      <c r="C1108" s="4" t="s">
        <v>2403</v>
      </c>
      <c r="D1108" s="4" t="s">
        <v>2415</v>
      </c>
      <c r="E1108" s="5">
        <v>45708</v>
      </c>
      <c r="F1108" s="5">
        <v>45708</v>
      </c>
      <c r="H1108" s="4" t="s">
        <v>678</v>
      </c>
      <c r="I1108" s="4" t="s">
        <v>2405</v>
      </c>
      <c r="J1108" s="4" t="s">
        <v>1254</v>
      </c>
      <c r="K1108" s="4" t="s">
        <v>2406</v>
      </c>
      <c r="L1108" s="4" t="s">
        <v>2407</v>
      </c>
      <c r="M1108" s="12">
        <v>-89395</v>
      </c>
      <c r="N1108" s="4" t="s">
        <v>48</v>
      </c>
      <c r="O1108" s="12">
        <v>-89395</v>
      </c>
      <c r="P1108" s="4" t="s">
        <v>48</v>
      </c>
      <c r="Q1108" s="4" t="s">
        <v>683</v>
      </c>
      <c r="R1108" s="4" t="s">
        <v>56</v>
      </c>
      <c r="X1108" s="4" t="s">
        <v>57</v>
      </c>
      <c r="Z1108" s="4" t="s">
        <v>57</v>
      </c>
      <c r="AA1108" s="4" t="s">
        <v>2424</v>
      </c>
      <c r="AD1108" s="4" t="s">
        <v>676</v>
      </c>
      <c r="AG1108" s="5"/>
      <c r="AH1108" s="4" t="s">
        <v>2408</v>
      </c>
      <c r="AJ1108" s="4" t="s">
        <v>55</v>
      </c>
      <c r="AK1108" s="117">
        <f>IF(N1108="NTD",1,VLOOKUP(X1108,'8.匯率'!O:Q,2,FALSE))</f>
        <v>1</v>
      </c>
      <c r="AL1108" s="204">
        <f t="shared" si="17"/>
        <v>-89395</v>
      </c>
      <c r="AM1108" s="117" t="str">
        <f>VLOOKUP(AJ1108,'關係企業(人)'!A:C,3,FALSE)</f>
        <v>緯穎科技服務股份有限公司</v>
      </c>
    </row>
    <row r="1109" spans="1:39">
      <c r="A1109" s="4" t="s">
        <v>47</v>
      </c>
      <c r="B1109" s="4" t="s">
        <v>1253</v>
      </c>
      <c r="C1109" s="4" t="s">
        <v>2403</v>
      </c>
      <c r="D1109" s="4" t="s">
        <v>2415</v>
      </c>
      <c r="E1109" s="5">
        <v>45708</v>
      </c>
      <c r="F1109" s="5">
        <v>45708</v>
      </c>
      <c r="H1109" s="4" t="s">
        <v>678</v>
      </c>
      <c r="I1109" s="4" t="s">
        <v>2405</v>
      </c>
      <c r="J1109" s="4" t="s">
        <v>1254</v>
      </c>
      <c r="K1109" s="4" t="s">
        <v>2406</v>
      </c>
      <c r="L1109" s="4" t="s">
        <v>2407</v>
      </c>
      <c r="M1109" s="12">
        <v>-52900</v>
      </c>
      <c r="N1109" s="4" t="s">
        <v>48</v>
      </c>
      <c r="O1109" s="12">
        <v>-52900</v>
      </c>
      <c r="P1109" s="4" t="s">
        <v>48</v>
      </c>
      <c r="Q1109" s="4" t="s">
        <v>683</v>
      </c>
      <c r="R1109" s="4" t="s">
        <v>56</v>
      </c>
      <c r="X1109" s="4" t="s">
        <v>57</v>
      </c>
      <c r="Z1109" s="4" t="s">
        <v>57</v>
      </c>
      <c r="AA1109" s="4" t="s">
        <v>2424</v>
      </c>
      <c r="AD1109" s="4" t="s">
        <v>676</v>
      </c>
      <c r="AG1109" s="5"/>
      <c r="AH1109" s="4" t="s">
        <v>2408</v>
      </c>
      <c r="AJ1109" s="4" t="s">
        <v>55</v>
      </c>
      <c r="AK1109" s="117">
        <f>IF(N1109="NTD",1,VLOOKUP(X1109,'8.匯率'!O:Q,2,FALSE))</f>
        <v>1</v>
      </c>
      <c r="AL1109" s="204">
        <f t="shared" si="17"/>
        <v>-52900</v>
      </c>
      <c r="AM1109" s="117" t="str">
        <f>VLOOKUP(AJ1109,'關係企業(人)'!A:C,3,FALSE)</f>
        <v>緯穎科技服務股份有限公司</v>
      </c>
    </row>
    <row r="1110" spans="1:39">
      <c r="A1110" s="4" t="s">
        <v>47</v>
      </c>
      <c r="B1110" s="4" t="s">
        <v>211</v>
      </c>
      <c r="C1110" s="4" t="s">
        <v>2403</v>
      </c>
      <c r="D1110" s="4" t="s">
        <v>2415</v>
      </c>
      <c r="E1110" s="5">
        <v>45708</v>
      </c>
      <c r="F1110" s="5">
        <v>45708</v>
      </c>
      <c r="H1110" s="4" t="s">
        <v>678</v>
      </c>
      <c r="I1110" s="4" t="s">
        <v>2405</v>
      </c>
      <c r="J1110" s="4" t="s">
        <v>1255</v>
      </c>
      <c r="K1110" s="4" t="s">
        <v>2406</v>
      </c>
      <c r="L1110" s="4" t="s">
        <v>2407</v>
      </c>
      <c r="M1110" s="12">
        <v>-136710</v>
      </c>
      <c r="N1110" s="4" t="s">
        <v>48</v>
      </c>
      <c r="O1110" s="12">
        <v>-136710</v>
      </c>
      <c r="P1110" s="4" t="s">
        <v>48</v>
      </c>
      <c r="Q1110" s="4" t="s">
        <v>683</v>
      </c>
      <c r="R1110" s="4" t="s">
        <v>56</v>
      </c>
      <c r="X1110" s="4" t="s">
        <v>57</v>
      </c>
      <c r="Z1110" s="4" t="s">
        <v>57</v>
      </c>
      <c r="AA1110" s="4" t="s">
        <v>2424</v>
      </c>
      <c r="AD1110" s="4" t="s">
        <v>676</v>
      </c>
      <c r="AG1110" s="5"/>
      <c r="AH1110" s="4" t="s">
        <v>2408</v>
      </c>
      <c r="AJ1110" s="4" t="s">
        <v>55</v>
      </c>
      <c r="AK1110" s="117">
        <f>IF(N1110="NTD",1,VLOOKUP(X1110,'8.匯率'!O:Q,2,FALSE))</f>
        <v>1</v>
      </c>
      <c r="AL1110" s="204">
        <f t="shared" si="17"/>
        <v>-136710</v>
      </c>
      <c r="AM1110" s="117" t="str">
        <f>VLOOKUP(AJ1110,'關係企業(人)'!A:C,3,FALSE)</f>
        <v>緯穎科技服務股份有限公司</v>
      </c>
    </row>
    <row r="1111" spans="1:39">
      <c r="A1111" s="4" t="s">
        <v>47</v>
      </c>
      <c r="B1111" s="4" t="s">
        <v>211</v>
      </c>
      <c r="C1111" s="4" t="s">
        <v>2403</v>
      </c>
      <c r="D1111" s="4" t="s">
        <v>2415</v>
      </c>
      <c r="E1111" s="5">
        <v>45708</v>
      </c>
      <c r="F1111" s="5">
        <v>45708</v>
      </c>
      <c r="H1111" s="4" t="s">
        <v>678</v>
      </c>
      <c r="I1111" s="4" t="s">
        <v>2405</v>
      </c>
      <c r="J1111" s="4" t="s">
        <v>1255</v>
      </c>
      <c r="K1111" s="4" t="s">
        <v>2406</v>
      </c>
      <c r="L1111" s="4" t="s">
        <v>2407</v>
      </c>
      <c r="M1111" s="12">
        <v>-138000</v>
      </c>
      <c r="N1111" s="4" t="s">
        <v>48</v>
      </c>
      <c r="O1111" s="12">
        <v>-138000</v>
      </c>
      <c r="P1111" s="4" t="s">
        <v>48</v>
      </c>
      <c r="Q1111" s="4" t="s">
        <v>683</v>
      </c>
      <c r="R1111" s="4" t="s">
        <v>56</v>
      </c>
      <c r="X1111" s="4" t="s">
        <v>57</v>
      </c>
      <c r="Z1111" s="4" t="s">
        <v>57</v>
      </c>
      <c r="AA1111" s="4" t="s">
        <v>2424</v>
      </c>
      <c r="AD1111" s="4" t="s">
        <v>676</v>
      </c>
      <c r="AG1111" s="5"/>
      <c r="AH1111" s="4" t="s">
        <v>2408</v>
      </c>
      <c r="AJ1111" s="4" t="s">
        <v>55</v>
      </c>
      <c r="AK1111" s="117">
        <f>IF(N1111="NTD",1,VLOOKUP(X1111,'8.匯率'!O:Q,2,FALSE))</f>
        <v>1</v>
      </c>
      <c r="AL1111" s="204">
        <f t="shared" si="17"/>
        <v>-138000</v>
      </c>
      <c r="AM1111" s="117" t="str">
        <f>VLOOKUP(AJ1111,'關係企業(人)'!A:C,3,FALSE)</f>
        <v>緯穎科技服務股份有限公司</v>
      </c>
    </row>
    <row r="1112" spans="1:39">
      <c r="A1112" s="4" t="s">
        <v>47</v>
      </c>
      <c r="B1112" s="4" t="s">
        <v>211</v>
      </c>
      <c r="C1112" s="4" t="s">
        <v>2403</v>
      </c>
      <c r="D1112" s="4" t="s">
        <v>2415</v>
      </c>
      <c r="E1112" s="5">
        <v>45708</v>
      </c>
      <c r="F1112" s="5">
        <v>45708</v>
      </c>
      <c r="H1112" s="4" t="s">
        <v>678</v>
      </c>
      <c r="I1112" s="4" t="s">
        <v>2405</v>
      </c>
      <c r="J1112" s="4" t="s">
        <v>1255</v>
      </c>
      <c r="K1112" s="4" t="s">
        <v>2406</v>
      </c>
      <c r="L1112" s="4" t="s">
        <v>2407</v>
      </c>
      <c r="M1112" s="12">
        <v>-133998</v>
      </c>
      <c r="N1112" s="4" t="s">
        <v>48</v>
      </c>
      <c r="O1112" s="12">
        <v>-133998</v>
      </c>
      <c r="P1112" s="4" t="s">
        <v>48</v>
      </c>
      <c r="Q1112" s="4" t="s">
        <v>683</v>
      </c>
      <c r="R1112" s="4" t="s">
        <v>56</v>
      </c>
      <c r="X1112" s="4" t="s">
        <v>57</v>
      </c>
      <c r="Z1112" s="4" t="s">
        <v>57</v>
      </c>
      <c r="AA1112" s="4" t="s">
        <v>2424</v>
      </c>
      <c r="AD1112" s="4" t="s">
        <v>676</v>
      </c>
      <c r="AG1112" s="5"/>
      <c r="AH1112" s="4" t="s">
        <v>2408</v>
      </c>
      <c r="AJ1112" s="4" t="s">
        <v>55</v>
      </c>
      <c r="AK1112" s="117">
        <f>IF(N1112="NTD",1,VLOOKUP(X1112,'8.匯率'!O:Q,2,FALSE))</f>
        <v>1</v>
      </c>
      <c r="AL1112" s="204">
        <f t="shared" si="17"/>
        <v>-133998</v>
      </c>
      <c r="AM1112" s="117" t="str">
        <f>VLOOKUP(AJ1112,'關係企業(人)'!A:C,3,FALSE)</f>
        <v>緯穎科技服務股份有限公司</v>
      </c>
    </row>
    <row r="1113" spans="1:39">
      <c r="A1113" s="4" t="s">
        <v>47</v>
      </c>
      <c r="B1113" s="4" t="s">
        <v>211</v>
      </c>
      <c r="C1113" s="4" t="s">
        <v>2403</v>
      </c>
      <c r="D1113" s="4" t="s">
        <v>2415</v>
      </c>
      <c r="E1113" s="5">
        <v>45708</v>
      </c>
      <c r="F1113" s="5">
        <v>45708</v>
      </c>
      <c r="H1113" s="4" t="s">
        <v>678</v>
      </c>
      <c r="I1113" s="4" t="s">
        <v>2405</v>
      </c>
      <c r="J1113" s="4" t="s">
        <v>1255</v>
      </c>
      <c r="K1113" s="4" t="s">
        <v>2406</v>
      </c>
      <c r="L1113" s="4" t="s">
        <v>2407</v>
      </c>
      <c r="M1113" s="12">
        <v>-103510</v>
      </c>
      <c r="N1113" s="4" t="s">
        <v>48</v>
      </c>
      <c r="O1113" s="12">
        <v>-103510</v>
      </c>
      <c r="P1113" s="4" t="s">
        <v>48</v>
      </c>
      <c r="Q1113" s="4" t="s">
        <v>683</v>
      </c>
      <c r="R1113" s="4" t="s">
        <v>56</v>
      </c>
      <c r="X1113" s="4" t="s">
        <v>57</v>
      </c>
      <c r="Z1113" s="4" t="s">
        <v>57</v>
      </c>
      <c r="AA1113" s="4" t="s">
        <v>2424</v>
      </c>
      <c r="AD1113" s="4" t="s">
        <v>676</v>
      </c>
      <c r="AG1113" s="5"/>
      <c r="AH1113" s="4" t="s">
        <v>2408</v>
      </c>
      <c r="AJ1113" s="4" t="s">
        <v>55</v>
      </c>
      <c r="AK1113" s="117">
        <f>IF(N1113="NTD",1,VLOOKUP(X1113,'8.匯率'!O:Q,2,FALSE))</f>
        <v>1</v>
      </c>
      <c r="AL1113" s="204">
        <f t="shared" si="17"/>
        <v>-103510</v>
      </c>
      <c r="AM1113" s="117" t="str">
        <f>VLOOKUP(AJ1113,'關係企業(人)'!A:C,3,FALSE)</f>
        <v>緯穎科技服務股份有限公司</v>
      </c>
    </row>
    <row r="1114" spans="1:39">
      <c r="A1114" s="4" t="s">
        <v>47</v>
      </c>
      <c r="B1114" s="4" t="s">
        <v>211</v>
      </c>
      <c r="C1114" s="4" t="s">
        <v>2403</v>
      </c>
      <c r="D1114" s="4" t="s">
        <v>2415</v>
      </c>
      <c r="E1114" s="5">
        <v>45708</v>
      </c>
      <c r="F1114" s="5">
        <v>45708</v>
      </c>
      <c r="H1114" s="4" t="s">
        <v>678</v>
      </c>
      <c r="I1114" s="4" t="s">
        <v>2405</v>
      </c>
      <c r="J1114" s="4" t="s">
        <v>1255</v>
      </c>
      <c r="K1114" s="4" t="s">
        <v>2406</v>
      </c>
      <c r="L1114" s="4" t="s">
        <v>2407</v>
      </c>
      <c r="M1114" s="12">
        <v>-112090</v>
      </c>
      <c r="N1114" s="4" t="s">
        <v>48</v>
      </c>
      <c r="O1114" s="12">
        <v>-112090</v>
      </c>
      <c r="P1114" s="4" t="s">
        <v>48</v>
      </c>
      <c r="Q1114" s="4" t="s">
        <v>683</v>
      </c>
      <c r="R1114" s="4" t="s">
        <v>56</v>
      </c>
      <c r="X1114" s="4" t="s">
        <v>57</v>
      </c>
      <c r="Z1114" s="4" t="s">
        <v>57</v>
      </c>
      <c r="AA1114" s="4" t="s">
        <v>2424</v>
      </c>
      <c r="AD1114" s="4" t="s">
        <v>676</v>
      </c>
      <c r="AG1114" s="5"/>
      <c r="AH1114" s="4" t="s">
        <v>2408</v>
      </c>
      <c r="AJ1114" s="4" t="s">
        <v>55</v>
      </c>
      <c r="AK1114" s="117">
        <f>IF(N1114="NTD",1,VLOOKUP(X1114,'8.匯率'!O:Q,2,FALSE))</f>
        <v>1</v>
      </c>
      <c r="AL1114" s="204">
        <f t="shared" si="17"/>
        <v>-112090</v>
      </c>
      <c r="AM1114" s="117" t="str">
        <f>VLOOKUP(AJ1114,'關係企業(人)'!A:C,3,FALSE)</f>
        <v>緯穎科技服務股份有限公司</v>
      </c>
    </row>
    <row r="1115" spans="1:39">
      <c r="A1115" s="4" t="s">
        <v>47</v>
      </c>
      <c r="B1115" s="4" t="s">
        <v>211</v>
      </c>
      <c r="C1115" s="4" t="s">
        <v>2403</v>
      </c>
      <c r="D1115" s="4" t="s">
        <v>2415</v>
      </c>
      <c r="E1115" s="5">
        <v>45708</v>
      </c>
      <c r="F1115" s="5">
        <v>45708</v>
      </c>
      <c r="H1115" s="4" t="s">
        <v>678</v>
      </c>
      <c r="I1115" s="4" t="s">
        <v>2405</v>
      </c>
      <c r="J1115" s="4" t="s">
        <v>1255</v>
      </c>
      <c r="K1115" s="4" t="s">
        <v>2406</v>
      </c>
      <c r="L1115" s="4" t="s">
        <v>2407</v>
      </c>
      <c r="M1115" s="12">
        <v>-107580</v>
      </c>
      <c r="N1115" s="4" t="s">
        <v>48</v>
      </c>
      <c r="O1115" s="12">
        <v>-107580</v>
      </c>
      <c r="P1115" s="4" t="s">
        <v>48</v>
      </c>
      <c r="Q1115" s="4" t="s">
        <v>683</v>
      </c>
      <c r="R1115" s="4" t="s">
        <v>56</v>
      </c>
      <c r="X1115" s="4" t="s">
        <v>57</v>
      </c>
      <c r="Z1115" s="4" t="s">
        <v>57</v>
      </c>
      <c r="AA1115" s="4" t="s">
        <v>2424</v>
      </c>
      <c r="AD1115" s="4" t="s">
        <v>676</v>
      </c>
      <c r="AG1115" s="5"/>
      <c r="AH1115" s="4" t="s">
        <v>2408</v>
      </c>
      <c r="AJ1115" s="4" t="s">
        <v>55</v>
      </c>
      <c r="AK1115" s="117">
        <f>IF(N1115="NTD",1,VLOOKUP(X1115,'8.匯率'!O:Q,2,FALSE))</f>
        <v>1</v>
      </c>
      <c r="AL1115" s="204">
        <f t="shared" si="17"/>
        <v>-107580</v>
      </c>
      <c r="AM1115" s="117" t="str">
        <f>VLOOKUP(AJ1115,'關係企業(人)'!A:C,3,FALSE)</f>
        <v>緯穎科技服務股份有限公司</v>
      </c>
    </row>
    <row r="1116" spans="1:39">
      <c r="A1116" s="4" t="s">
        <v>47</v>
      </c>
      <c r="B1116" s="4" t="s">
        <v>211</v>
      </c>
      <c r="C1116" s="4" t="s">
        <v>2403</v>
      </c>
      <c r="D1116" s="4" t="s">
        <v>2415</v>
      </c>
      <c r="E1116" s="5">
        <v>45708</v>
      </c>
      <c r="F1116" s="5">
        <v>45708</v>
      </c>
      <c r="H1116" s="4" t="s">
        <v>678</v>
      </c>
      <c r="I1116" s="4" t="s">
        <v>2405</v>
      </c>
      <c r="J1116" s="4" t="s">
        <v>1255</v>
      </c>
      <c r="K1116" s="4" t="s">
        <v>2406</v>
      </c>
      <c r="L1116" s="4" t="s">
        <v>2407</v>
      </c>
      <c r="M1116" s="12">
        <v>-195822</v>
      </c>
      <c r="N1116" s="4" t="s">
        <v>48</v>
      </c>
      <c r="O1116" s="12">
        <v>-195822</v>
      </c>
      <c r="P1116" s="4" t="s">
        <v>48</v>
      </c>
      <c r="Q1116" s="4" t="s">
        <v>683</v>
      </c>
      <c r="R1116" s="4" t="s">
        <v>56</v>
      </c>
      <c r="X1116" s="4" t="s">
        <v>57</v>
      </c>
      <c r="Z1116" s="4" t="s">
        <v>57</v>
      </c>
      <c r="AA1116" s="4" t="s">
        <v>2424</v>
      </c>
      <c r="AD1116" s="4" t="s">
        <v>676</v>
      </c>
      <c r="AG1116" s="5"/>
      <c r="AH1116" s="4" t="s">
        <v>2408</v>
      </c>
      <c r="AJ1116" s="4" t="s">
        <v>55</v>
      </c>
      <c r="AK1116" s="117">
        <f>IF(N1116="NTD",1,VLOOKUP(X1116,'8.匯率'!O:Q,2,FALSE))</f>
        <v>1</v>
      </c>
      <c r="AL1116" s="204">
        <f t="shared" si="17"/>
        <v>-195822</v>
      </c>
      <c r="AM1116" s="117" t="str">
        <f>VLOOKUP(AJ1116,'關係企業(人)'!A:C,3,FALSE)</f>
        <v>緯穎科技服務股份有限公司</v>
      </c>
    </row>
    <row r="1117" spans="1:39">
      <c r="A1117" s="4" t="s">
        <v>47</v>
      </c>
      <c r="B1117" s="4" t="s">
        <v>211</v>
      </c>
      <c r="C1117" s="4" t="s">
        <v>2403</v>
      </c>
      <c r="D1117" s="4" t="s">
        <v>2415</v>
      </c>
      <c r="E1117" s="5">
        <v>45708</v>
      </c>
      <c r="F1117" s="5">
        <v>45708</v>
      </c>
      <c r="H1117" s="4" t="s">
        <v>678</v>
      </c>
      <c r="I1117" s="4" t="s">
        <v>2405</v>
      </c>
      <c r="J1117" s="4" t="s">
        <v>1255</v>
      </c>
      <c r="K1117" s="4" t="s">
        <v>2406</v>
      </c>
      <c r="L1117" s="4" t="s">
        <v>2407</v>
      </c>
      <c r="M1117" s="12">
        <v>-113712</v>
      </c>
      <c r="N1117" s="4" t="s">
        <v>48</v>
      </c>
      <c r="O1117" s="12">
        <v>-113712</v>
      </c>
      <c r="P1117" s="4" t="s">
        <v>48</v>
      </c>
      <c r="Q1117" s="4" t="s">
        <v>683</v>
      </c>
      <c r="R1117" s="4" t="s">
        <v>56</v>
      </c>
      <c r="X1117" s="4" t="s">
        <v>57</v>
      </c>
      <c r="Z1117" s="4" t="s">
        <v>57</v>
      </c>
      <c r="AA1117" s="4" t="s">
        <v>2424</v>
      </c>
      <c r="AD1117" s="4" t="s">
        <v>676</v>
      </c>
      <c r="AG1117" s="5"/>
      <c r="AH1117" s="4" t="s">
        <v>2408</v>
      </c>
      <c r="AJ1117" s="4" t="s">
        <v>55</v>
      </c>
      <c r="AK1117" s="117">
        <f>IF(N1117="NTD",1,VLOOKUP(X1117,'8.匯率'!O:Q,2,FALSE))</f>
        <v>1</v>
      </c>
      <c r="AL1117" s="204">
        <f t="shared" si="17"/>
        <v>-113712</v>
      </c>
      <c r="AM1117" s="117" t="str">
        <f>VLOOKUP(AJ1117,'關係企業(人)'!A:C,3,FALSE)</f>
        <v>緯穎科技服務股份有限公司</v>
      </c>
    </row>
    <row r="1118" spans="1:39">
      <c r="A1118" s="4" t="s">
        <v>47</v>
      </c>
      <c r="B1118" s="4" t="s">
        <v>211</v>
      </c>
      <c r="C1118" s="4" t="s">
        <v>2403</v>
      </c>
      <c r="D1118" s="4" t="s">
        <v>2415</v>
      </c>
      <c r="E1118" s="5">
        <v>45708</v>
      </c>
      <c r="F1118" s="5">
        <v>45708</v>
      </c>
      <c r="H1118" s="4" t="s">
        <v>678</v>
      </c>
      <c r="I1118" s="4" t="s">
        <v>2405</v>
      </c>
      <c r="J1118" s="4" t="s">
        <v>1255</v>
      </c>
      <c r="K1118" s="4" t="s">
        <v>2406</v>
      </c>
      <c r="L1118" s="4" t="s">
        <v>2407</v>
      </c>
      <c r="M1118" s="12">
        <v>-155802</v>
      </c>
      <c r="N1118" s="4" t="s">
        <v>48</v>
      </c>
      <c r="O1118" s="12">
        <v>-155802</v>
      </c>
      <c r="P1118" s="4" t="s">
        <v>48</v>
      </c>
      <c r="Q1118" s="4" t="s">
        <v>683</v>
      </c>
      <c r="R1118" s="4" t="s">
        <v>56</v>
      </c>
      <c r="X1118" s="4" t="s">
        <v>57</v>
      </c>
      <c r="Z1118" s="4" t="s">
        <v>57</v>
      </c>
      <c r="AA1118" s="4" t="s">
        <v>2424</v>
      </c>
      <c r="AD1118" s="4" t="s">
        <v>676</v>
      </c>
      <c r="AG1118" s="5"/>
      <c r="AH1118" s="4" t="s">
        <v>2408</v>
      </c>
      <c r="AJ1118" s="4" t="s">
        <v>55</v>
      </c>
      <c r="AK1118" s="117">
        <f>IF(N1118="NTD",1,VLOOKUP(X1118,'8.匯率'!O:Q,2,FALSE))</f>
        <v>1</v>
      </c>
      <c r="AL1118" s="204">
        <f t="shared" si="17"/>
        <v>-155802</v>
      </c>
      <c r="AM1118" s="117" t="str">
        <f>VLOOKUP(AJ1118,'關係企業(人)'!A:C,3,FALSE)</f>
        <v>緯穎科技服務股份有限公司</v>
      </c>
    </row>
    <row r="1119" spans="1:39">
      <c r="A1119" s="4" t="s">
        <v>47</v>
      </c>
      <c r="B1119" s="4" t="s">
        <v>211</v>
      </c>
      <c r="C1119" s="4" t="s">
        <v>2403</v>
      </c>
      <c r="D1119" s="4" t="s">
        <v>2415</v>
      </c>
      <c r="E1119" s="5">
        <v>45708</v>
      </c>
      <c r="F1119" s="5">
        <v>45708</v>
      </c>
      <c r="H1119" s="4" t="s">
        <v>678</v>
      </c>
      <c r="I1119" s="4" t="s">
        <v>2405</v>
      </c>
      <c r="J1119" s="4" t="s">
        <v>1255</v>
      </c>
      <c r="K1119" s="4" t="s">
        <v>2406</v>
      </c>
      <c r="L1119" s="4" t="s">
        <v>2407</v>
      </c>
      <c r="M1119" s="12">
        <v>-168640</v>
      </c>
      <c r="N1119" s="4" t="s">
        <v>48</v>
      </c>
      <c r="O1119" s="12">
        <v>-168640</v>
      </c>
      <c r="P1119" s="4" t="s">
        <v>48</v>
      </c>
      <c r="Q1119" s="4" t="s">
        <v>683</v>
      </c>
      <c r="R1119" s="4" t="s">
        <v>56</v>
      </c>
      <c r="X1119" s="4" t="s">
        <v>57</v>
      </c>
      <c r="Z1119" s="4" t="s">
        <v>57</v>
      </c>
      <c r="AA1119" s="4" t="s">
        <v>2424</v>
      </c>
      <c r="AD1119" s="4" t="s">
        <v>676</v>
      </c>
      <c r="AG1119" s="5"/>
      <c r="AH1119" s="4" t="s">
        <v>2408</v>
      </c>
      <c r="AJ1119" s="4" t="s">
        <v>55</v>
      </c>
      <c r="AK1119" s="117">
        <f>IF(N1119="NTD",1,VLOOKUP(X1119,'8.匯率'!O:Q,2,FALSE))</f>
        <v>1</v>
      </c>
      <c r="AL1119" s="204">
        <f t="shared" si="17"/>
        <v>-168640</v>
      </c>
      <c r="AM1119" s="117" t="str">
        <f>VLOOKUP(AJ1119,'關係企業(人)'!A:C,3,FALSE)</f>
        <v>緯穎科技服務股份有限公司</v>
      </c>
    </row>
    <row r="1120" spans="1:39">
      <c r="A1120" s="4" t="s">
        <v>47</v>
      </c>
      <c r="B1120" s="4" t="s">
        <v>211</v>
      </c>
      <c r="C1120" s="4" t="s">
        <v>2403</v>
      </c>
      <c r="D1120" s="4" t="s">
        <v>2415</v>
      </c>
      <c r="E1120" s="5">
        <v>45708</v>
      </c>
      <c r="F1120" s="5">
        <v>45708</v>
      </c>
      <c r="H1120" s="4" t="s">
        <v>678</v>
      </c>
      <c r="I1120" s="4" t="s">
        <v>2405</v>
      </c>
      <c r="J1120" s="4" t="s">
        <v>1255</v>
      </c>
      <c r="K1120" s="4" t="s">
        <v>2406</v>
      </c>
      <c r="L1120" s="4" t="s">
        <v>2407</v>
      </c>
      <c r="M1120" s="12">
        <v>-138000</v>
      </c>
      <c r="N1120" s="4" t="s">
        <v>48</v>
      </c>
      <c r="O1120" s="12">
        <v>-138000</v>
      </c>
      <c r="P1120" s="4" t="s">
        <v>48</v>
      </c>
      <c r="Q1120" s="4" t="s">
        <v>683</v>
      </c>
      <c r="R1120" s="4" t="s">
        <v>56</v>
      </c>
      <c r="X1120" s="4" t="s">
        <v>57</v>
      </c>
      <c r="Z1120" s="4" t="s">
        <v>57</v>
      </c>
      <c r="AA1120" s="4" t="s">
        <v>2424</v>
      </c>
      <c r="AD1120" s="4" t="s">
        <v>676</v>
      </c>
      <c r="AG1120" s="5"/>
      <c r="AH1120" s="4" t="s">
        <v>2408</v>
      </c>
      <c r="AJ1120" s="4" t="s">
        <v>55</v>
      </c>
      <c r="AK1120" s="117">
        <f>IF(N1120="NTD",1,VLOOKUP(X1120,'8.匯率'!O:Q,2,FALSE))</f>
        <v>1</v>
      </c>
      <c r="AL1120" s="204">
        <f t="shared" si="17"/>
        <v>-138000</v>
      </c>
      <c r="AM1120" s="117" t="str">
        <f>VLOOKUP(AJ1120,'關係企業(人)'!A:C,3,FALSE)</f>
        <v>緯穎科技服務股份有限公司</v>
      </c>
    </row>
    <row r="1121" spans="1:39">
      <c r="A1121" s="4" t="s">
        <v>47</v>
      </c>
      <c r="B1121" s="4" t="s">
        <v>1229</v>
      </c>
      <c r="C1121" s="4" t="s">
        <v>2403</v>
      </c>
      <c r="D1121" s="4" t="s">
        <v>2415</v>
      </c>
      <c r="E1121" s="5">
        <v>45709</v>
      </c>
      <c r="F1121" s="5">
        <v>45709</v>
      </c>
      <c r="H1121" s="4" t="s">
        <v>678</v>
      </c>
      <c r="I1121" s="4" t="s">
        <v>2405</v>
      </c>
      <c r="J1121" s="4" t="s">
        <v>1230</v>
      </c>
      <c r="K1121" s="4" t="s">
        <v>2406</v>
      </c>
      <c r="L1121" s="4" t="s">
        <v>2407</v>
      </c>
      <c r="M1121" s="12">
        <v>-198400</v>
      </c>
      <c r="N1121" s="4" t="s">
        <v>48</v>
      </c>
      <c r="O1121" s="12">
        <v>-198400</v>
      </c>
      <c r="P1121" s="4" t="s">
        <v>48</v>
      </c>
      <c r="Q1121" s="4" t="s">
        <v>680</v>
      </c>
      <c r="R1121" s="4" t="s">
        <v>698</v>
      </c>
      <c r="X1121" s="4" t="s">
        <v>50</v>
      </c>
      <c r="Z1121" s="4" t="s">
        <v>50</v>
      </c>
      <c r="AA1121" s="4" t="s">
        <v>2419</v>
      </c>
      <c r="AD1121" s="4" t="s">
        <v>676</v>
      </c>
      <c r="AG1121" s="5"/>
      <c r="AH1121" s="4" t="s">
        <v>2408</v>
      </c>
      <c r="AJ1121" s="4" t="s">
        <v>38</v>
      </c>
      <c r="AK1121" s="117">
        <f>IF(N1121="NTD",1,VLOOKUP(X1121,'8.匯率'!O:Q,2,FALSE))</f>
        <v>1</v>
      </c>
      <c r="AL1121" s="204">
        <f t="shared" si="17"/>
        <v>-198400</v>
      </c>
      <c r="AM1121" s="117" t="str">
        <f>VLOOKUP(AJ1121,'關係企業(人)'!A:C,3,FALSE)</f>
        <v>緯創資通股份有限公司</v>
      </c>
    </row>
    <row r="1122" spans="1:39">
      <c r="A1122" s="4" t="s">
        <v>47</v>
      </c>
      <c r="B1122" s="4" t="s">
        <v>1229</v>
      </c>
      <c r="C1122" s="4" t="s">
        <v>2403</v>
      </c>
      <c r="D1122" s="4" t="s">
        <v>2415</v>
      </c>
      <c r="E1122" s="5">
        <v>45709</v>
      </c>
      <c r="F1122" s="5">
        <v>45709</v>
      </c>
      <c r="H1122" s="4" t="s">
        <v>678</v>
      </c>
      <c r="I1122" s="4" t="s">
        <v>2405</v>
      </c>
      <c r="J1122" s="4" t="s">
        <v>1230</v>
      </c>
      <c r="K1122" s="4" t="s">
        <v>2406</v>
      </c>
      <c r="L1122" s="4" t="s">
        <v>2407</v>
      </c>
      <c r="M1122" s="12">
        <v>-164920</v>
      </c>
      <c r="N1122" s="4" t="s">
        <v>48</v>
      </c>
      <c r="O1122" s="12">
        <v>-164920</v>
      </c>
      <c r="P1122" s="4" t="s">
        <v>48</v>
      </c>
      <c r="Q1122" s="4" t="s">
        <v>680</v>
      </c>
      <c r="R1122" s="4" t="s">
        <v>698</v>
      </c>
      <c r="X1122" s="4" t="s">
        <v>50</v>
      </c>
      <c r="Z1122" s="4" t="s">
        <v>50</v>
      </c>
      <c r="AA1122" s="4" t="s">
        <v>2419</v>
      </c>
      <c r="AD1122" s="4" t="s">
        <v>676</v>
      </c>
      <c r="AG1122" s="5"/>
      <c r="AH1122" s="4" t="s">
        <v>2408</v>
      </c>
      <c r="AJ1122" s="4" t="s">
        <v>38</v>
      </c>
      <c r="AK1122" s="117">
        <f>IF(N1122="NTD",1,VLOOKUP(X1122,'8.匯率'!O:Q,2,FALSE))</f>
        <v>1</v>
      </c>
      <c r="AL1122" s="204">
        <f t="shared" si="17"/>
        <v>-164920</v>
      </c>
      <c r="AM1122" s="117" t="str">
        <f>VLOOKUP(AJ1122,'關係企業(人)'!A:C,3,FALSE)</f>
        <v>緯創資通股份有限公司</v>
      </c>
    </row>
    <row r="1123" spans="1:39">
      <c r="A1123" s="4" t="s">
        <v>47</v>
      </c>
      <c r="B1123" s="4" t="s">
        <v>1229</v>
      </c>
      <c r="C1123" s="4" t="s">
        <v>2403</v>
      </c>
      <c r="D1123" s="4" t="s">
        <v>2415</v>
      </c>
      <c r="E1123" s="5">
        <v>45709</v>
      </c>
      <c r="F1123" s="5">
        <v>45709</v>
      </c>
      <c r="H1123" s="4" t="s">
        <v>678</v>
      </c>
      <c r="I1123" s="4" t="s">
        <v>2405</v>
      </c>
      <c r="J1123" s="4" t="s">
        <v>1230</v>
      </c>
      <c r="K1123" s="4" t="s">
        <v>2406</v>
      </c>
      <c r="L1123" s="4" t="s">
        <v>2407</v>
      </c>
      <c r="M1123" s="12">
        <v>-137724</v>
      </c>
      <c r="N1123" s="4" t="s">
        <v>48</v>
      </c>
      <c r="O1123" s="12">
        <v>-137724</v>
      </c>
      <c r="P1123" s="4" t="s">
        <v>48</v>
      </c>
      <c r="Q1123" s="4" t="s">
        <v>680</v>
      </c>
      <c r="R1123" s="4" t="s">
        <v>698</v>
      </c>
      <c r="X1123" s="4" t="s">
        <v>50</v>
      </c>
      <c r="Z1123" s="4" t="s">
        <v>50</v>
      </c>
      <c r="AA1123" s="4" t="s">
        <v>2419</v>
      </c>
      <c r="AD1123" s="4" t="s">
        <v>676</v>
      </c>
      <c r="AG1123" s="5"/>
      <c r="AH1123" s="4" t="s">
        <v>2408</v>
      </c>
      <c r="AJ1123" s="4" t="s">
        <v>38</v>
      </c>
      <c r="AK1123" s="117">
        <f>IF(N1123="NTD",1,VLOOKUP(X1123,'8.匯率'!O:Q,2,FALSE))</f>
        <v>1</v>
      </c>
      <c r="AL1123" s="204">
        <f t="shared" si="17"/>
        <v>-137724</v>
      </c>
      <c r="AM1123" s="117" t="str">
        <f>VLOOKUP(AJ1123,'關係企業(人)'!A:C,3,FALSE)</f>
        <v>緯創資通股份有限公司</v>
      </c>
    </row>
    <row r="1124" spans="1:39">
      <c r="A1124" s="4" t="s">
        <v>47</v>
      </c>
      <c r="B1124" s="4" t="s">
        <v>1229</v>
      </c>
      <c r="C1124" s="4" t="s">
        <v>2403</v>
      </c>
      <c r="D1124" s="4" t="s">
        <v>2415</v>
      </c>
      <c r="E1124" s="5">
        <v>45709</v>
      </c>
      <c r="F1124" s="5">
        <v>45709</v>
      </c>
      <c r="H1124" s="4" t="s">
        <v>678</v>
      </c>
      <c r="I1124" s="4" t="s">
        <v>2405</v>
      </c>
      <c r="J1124" s="4" t="s">
        <v>1230</v>
      </c>
      <c r="K1124" s="4" t="s">
        <v>2406</v>
      </c>
      <c r="L1124" s="4" t="s">
        <v>2407</v>
      </c>
      <c r="M1124" s="12">
        <v>-240122</v>
      </c>
      <c r="N1124" s="4" t="s">
        <v>48</v>
      </c>
      <c r="O1124" s="12">
        <v>-240122</v>
      </c>
      <c r="P1124" s="4" t="s">
        <v>48</v>
      </c>
      <c r="Q1124" s="4" t="s">
        <v>680</v>
      </c>
      <c r="R1124" s="4" t="s">
        <v>698</v>
      </c>
      <c r="X1124" s="4" t="s">
        <v>50</v>
      </c>
      <c r="Z1124" s="4" t="s">
        <v>50</v>
      </c>
      <c r="AA1124" s="4" t="s">
        <v>2419</v>
      </c>
      <c r="AD1124" s="4" t="s">
        <v>676</v>
      </c>
      <c r="AG1124" s="5"/>
      <c r="AH1124" s="4" t="s">
        <v>2408</v>
      </c>
      <c r="AJ1124" s="4" t="s">
        <v>38</v>
      </c>
      <c r="AK1124" s="117">
        <f>IF(N1124="NTD",1,VLOOKUP(X1124,'8.匯率'!O:Q,2,FALSE))</f>
        <v>1</v>
      </c>
      <c r="AL1124" s="204">
        <f t="shared" si="17"/>
        <v>-240122</v>
      </c>
      <c r="AM1124" s="117" t="str">
        <f>VLOOKUP(AJ1124,'關係企業(人)'!A:C,3,FALSE)</f>
        <v>緯創資通股份有限公司</v>
      </c>
    </row>
    <row r="1125" spans="1:39">
      <c r="A1125" s="4" t="s">
        <v>47</v>
      </c>
      <c r="B1125" s="4" t="s">
        <v>1229</v>
      </c>
      <c r="C1125" s="4" t="s">
        <v>2403</v>
      </c>
      <c r="D1125" s="4" t="s">
        <v>2415</v>
      </c>
      <c r="E1125" s="5">
        <v>45709</v>
      </c>
      <c r="F1125" s="5">
        <v>45709</v>
      </c>
      <c r="H1125" s="4" t="s">
        <v>678</v>
      </c>
      <c r="I1125" s="4" t="s">
        <v>2405</v>
      </c>
      <c r="J1125" s="4" t="s">
        <v>1230</v>
      </c>
      <c r="K1125" s="4" t="s">
        <v>2406</v>
      </c>
      <c r="L1125" s="4" t="s">
        <v>2407</v>
      </c>
      <c r="M1125" s="12">
        <v>-152675</v>
      </c>
      <c r="N1125" s="4" t="s">
        <v>48</v>
      </c>
      <c r="O1125" s="12">
        <v>-152675</v>
      </c>
      <c r="P1125" s="4" t="s">
        <v>48</v>
      </c>
      <c r="Q1125" s="4" t="s">
        <v>680</v>
      </c>
      <c r="R1125" s="4" t="s">
        <v>698</v>
      </c>
      <c r="X1125" s="4" t="s">
        <v>50</v>
      </c>
      <c r="Z1125" s="4" t="s">
        <v>50</v>
      </c>
      <c r="AA1125" s="4" t="s">
        <v>2419</v>
      </c>
      <c r="AD1125" s="4" t="s">
        <v>676</v>
      </c>
      <c r="AG1125" s="5"/>
      <c r="AH1125" s="4" t="s">
        <v>2408</v>
      </c>
      <c r="AJ1125" s="4" t="s">
        <v>38</v>
      </c>
      <c r="AK1125" s="117">
        <f>IF(N1125="NTD",1,VLOOKUP(X1125,'8.匯率'!O:Q,2,FALSE))</f>
        <v>1</v>
      </c>
      <c r="AL1125" s="204">
        <f t="shared" si="17"/>
        <v>-152675</v>
      </c>
      <c r="AM1125" s="117" t="str">
        <f>VLOOKUP(AJ1125,'關係企業(人)'!A:C,3,FALSE)</f>
        <v>緯創資通股份有限公司</v>
      </c>
    </row>
    <row r="1126" spans="1:39">
      <c r="A1126" s="4" t="s">
        <v>47</v>
      </c>
      <c r="B1126" s="4" t="s">
        <v>1229</v>
      </c>
      <c r="C1126" s="4" t="s">
        <v>2403</v>
      </c>
      <c r="D1126" s="4" t="s">
        <v>2415</v>
      </c>
      <c r="E1126" s="5">
        <v>45709</v>
      </c>
      <c r="F1126" s="5">
        <v>45709</v>
      </c>
      <c r="H1126" s="4" t="s">
        <v>678</v>
      </c>
      <c r="I1126" s="4" t="s">
        <v>2405</v>
      </c>
      <c r="J1126" s="4" t="s">
        <v>1230</v>
      </c>
      <c r="K1126" s="4" t="s">
        <v>2406</v>
      </c>
      <c r="L1126" s="4" t="s">
        <v>2407</v>
      </c>
      <c r="M1126" s="12">
        <v>-202920</v>
      </c>
      <c r="N1126" s="4" t="s">
        <v>48</v>
      </c>
      <c r="O1126" s="12">
        <v>-202920</v>
      </c>
      <c r="P1126" s="4" t="s">
        <v>48</v>
      </c>
      <c r="Q1126" s="4" t="s">
        <v>680</v>
      </c>
      <c r="R1126" s="4" t="s">
        <v>698</v>
      </c>
      <c r="X1126" s="4" t="s">
        <v>50</v>
      </c>
      <c r="Z1126" s="4" t="s">
        <v>50</v>
      </c>
      <c r="AA1126" s="4" t="s">
        <v>2419</v>
      </c>
      <c r="AD1126" s="4" t="s">
        <v>676</v>
      </c>
      <c r="AG1126" s="5"/>
      <c r="AH1126" s="4" t="s">
        <v>2408</v>
      </c>
      <c r="AJ1126" s="4" t="s">
        <v>38</v>
      </c>
      <c r="AK1126" s="117">
        <f>IF(N1126="NTD",1,VLOOKUP(X1126,'8.匯率'!O:Q,2,FALSE))</f>
        <v>1</v>
      </c>
      <c r="AL1126" s="204">
        <f t="shared" si="17"/>
        <v>-202920</v>
      </c>
      <c r="AM1126" s="117" t="str">
        <f>VLOOKUP(AJ1126,'關係企業(人)'!A:C,3,FALSE)</f>
        <v>緯創資通股份有限公司</v>
      </c>
    </row>
    <row r="1127" spans="1:39">
      <c r="A1127" s="4" t="s">
        <v>47</v>
      </c>
      <c r="B1127" s="4" t="s">
        <v>1229</v>
      </c>
      <c r="C1127" s="4" t="s">
        <v>2403</v>
      </c>
      <c r="D1127" s="4" t="s">
        <v>2415</v>
      </c>
      <c r="E1127" s="5">
        <v>45709</v>
      </c>
      <c r="F1127" s="5">
        <v>45709</v>
      </c>
      <c r="H1127" s="4" t="s">
        <v>678</v>
      </c>
      <c r="I1127" s="4" t="s">
        <v>2405</v>
      </c>
      <c r="J1127" s="4" t="s">
        <v>1230</v>
      </c>
      <c r="K1127" s="4" t="s">
        <v>2406</v>
      </c>
      <c r="L1127" s="4" t="s">
        <v>2407</v>
      </c>
      <c r="M1127" s="12">
        <v>-132215</v>
      </c>
      <c r="N1127" s="4" t="s">
        <v>48</v>
      </c>
      <c r="O1127" s="12">
        <v>-132215</v>
      </c>
      <c r="P1127" s="4" t="s">
        <v>48</v>
      </c>
      <c r="Q1127" s="4" t="s">
        <v>680</v>
      </c>
      <c r="R1127" s="4" t="s">
        <v>698</v>
      </c>
      <c r="X1127" s="4" t="s">
        <v>50</v>
      </c>
      <c r="Z1127" s="4" t="s">
        <v>50</v>
      </c>
      <c r="AA1127" s="4" t="s">
        <v>2419</v>
      </c>
      <c r="AD1127" s="4" t="s">
        <v>676</v>
      </c>
      <c r="AG1127" s="5"/>
      <c r="AH1127" s="4" t="s">
        <v>2408</v>
      </c>
      <c r="AJ1127" s="4" t="s">
        <v>38</v>
      </c>
      <c r="AK1127" s="117">
        <f>IF(N1127="NTD",1,VLOOKUP(X1127,'8.匯率'!O:Q,2,FALSE))</f>
        <v>1</v>
      </c>
      <c r="AL1127" s="204">
        <f t="shared" si="17"/>
        <v>-132215</v>
      </c>
      <c r="AM1127" s="117" t="str">
        <f>VLOOKUP(AJ1127,'關係企業(人)'!A:C,3,FALSE)</f>
        <v>緯創資通股份有限公司</v>
      </c>
    </row>
    <row r="1128" spans="1:39">
      <c r="A1128" s="4" t="s">
        <v>47</v>
      </c>
      <c r="B1128" s="4" t="s">
        <v>1229</v>
      </c>
      <c r="C1128" s="4" t="s">
        <v>2403</v>
      </c>
      <c r="D1128" s="4" t="s">
        <v>2415</v>
      </c>
      <c r="E1128" s="5">
        <v>45709</v>
      </c>
      <c r="F1128" s="5">
        <v>45709</v>
      </c>
      <c r="H1128" s="4" t="s">
        <v>678</v>
      </c>
      <c r="I1128" s="4" t="s">
        <v>2405</v>
      </c>
      <c r="J1128" s="4" t="s">
        <v>1230</v>
      </c>
      <c r="K1128" s="4" t="s">
        <v>2406</v>
      </c>
      <c r="L1128" s="4" t="s">
        <v>2407</v>
      </c>
      <c r="M1128" s="12">
        <v>-199485</v>
      </c>
      <c r="N1128" s="4" t="s">
        <v>48</v>
      </c>
      <c r="O1128" s="12">
        <v>-199485</v>
      </c>
      <c r="P1128" s="4" t="s">
        <v>48</v>
      </c>
      <c r="Q1128" s="4" t="s">
        <v>680</v>
      </c>
      <c r="R1128" s="4" t="s">
        <v>698</v>
      </c>
      <c r="X1128" s="4" t="s">
        <v>50</v>
      </c>
      <c r="Z1128" s="4" t="s">
        <v>50</v>
      </c>
      <c r="AA1128" s="4" t="s">
        <v>2419</v>
      </c>
      <c r="AD1128" s="4" t="s">
        <v>676</v>
      </c>
      <c r="AG1128" s="5"/>
      <c r="AH1128" s="4" t="s">
        <v>2408</v>
      </c>
      <c r="AJ1128" s="4" t="s">
        <v>38</v>
      </c>
      <c r="AK1128" s="117">
        <f>IF(N1128="NTD",1,VLOOKUP(X1128,'8.匯率'!O:Q,2,FALSE))</f>
        <v>1</v>
      </c>
      <c r="AL1128" s="204">
        <f t="shared" si="17"/>
        <v>-199485</v>
      </c>
      <c r="AM1128" s="117" t="str">
        <f>VLOOKUP(AJ1128,'關係企業(人)'!A:C,3,FALSE)</f>
        <v>緯創資通股份有限公司</v>
      </c>
    </row>
    <row r="1129" spans="1:39">
      <c r="A1129" s="4" t="s">
        <v>47</v>
      </c>
      <c r="B1129" s="4" t="s">
        <v>1469</v>
      </c>
      <c r="C1129" s="4" t="s">
        <v>2403</v>
      </c>
      <c r="D1129" s="4" t="s">
        <v>2415</v>
      </c>
      <c r="E1129" s="5">
        <v>45707</v>
      </c>
      <c r="F1129" s="5">
        <v>45709</v>
      </c>
      <c r="G1129" s="4" t="s">
        <v>1467</v>
      </c>
      <c r="H1129" s="4" t="s">
        <v>678</v>
      </c>
      <c r="I1129" s="4" t="s">
        <v>2405</v>
      </c>
      <c r="J1129" s="4" t="s">
        <v>1470</v>
      </c>
      <c r="K1129" s="4" t="s">
        <v>2411</v>
      </c>
      <c r="L1129" s="4" t="s">
        <v>2412</v>
      </c>
      <c r="M1129" s="12">
        <v>110000</v>
      </c>
      <c r="N1129" s="4" t="s">
        <v>48</v>
      </c>
      <c r="O1129" s="12">
        <v>110000</v>
      </c>
      <c r="P1129" s="4" t="s">
        <v>48</v>
      </c>
      <c r="Q1129" s="4" t="s">
        <v>681</v>
      </c>
      <c r="R1129" s="4" t="s">
        <v>54</v>
      </c>
      <c r="X1129" s="4" t="s">
        <v>50</v>
      </c>
      <c r="Z1129" s="4" t="s">
        <v>50</v>
      </c>
      <c r="AA1129" s="4" t="s">
        <v>2419</v>
      </c>
      <c r="AD1129" s="4" t="s">
        <v>676</v>
      </c>
      <c r="AG1129" s="5"/>
      <c r="AH1129" s="4" t="s">
        <v>2408</v>
      </c>
      <c r="AJ1129" s="4" t="s">
        <v>38</v>
      </c>
      <c r="AK1129" s="117">
        <f>IF(N1129="NTD",1,VLOOKUP(X1129,'8.匯率'!O:Q,2,FALSE))</f>
        <v>1</v>
      </c>
      <c r="AL1129" s="204">
        <f t="shared" si="17"/>
        <v>110000</v>
      </c>
      <c r="AM1129" s="117" t="str">
        <f>VLOOKUP(AJ1129,'關係企業(人)'!A:C,3,FALSE)</f>
        <v>緯創資通股份有限公司</v>
      </c>
    </row>
    <row r="1130" spans="1:39">
      <c r="A1130" s="4" t="s">
        <v>47</v>
      </c>
      <c r="B1130" s="4" t="s">
        <v>1469</v>
      </c>
      <c r="C1130" s="4" t="s">
        <v>2403</v>
      </c>
      <c r="D1130" s="4" t="s">
        <v>2415</v>
      </c>
      <c r="E1130" s="5">
        <v>45707</v>
      </c>
      <c r="F1130" s="5">
        <v>45709</v>
      </c>
      <c r="G1130" s="4" t="s">
        <v>1467</v>
      </c>
      <c r="H1130" s="4" t="s">
        <v>678</v>
      </c>
      <c r="I1130" s="4" t="s">
        <v>2405</v>
      </c>
      <c r="J1130" s="4" t="s">
        <v>1470</v>
      </c>
      <c r="K1130" s="4" t="s">
        <v>2411</v>
      </c>
      <c r="L1130" s="4" t="s">
        <v>2412</v>
      </c>
      <c r="M1130" s="12">
        <v>105570</v>
      </c>
      <c r="N1130" s="4" t="s">
        <v>48</v>
      </c>
      <c r="O1130" s="12">
        <v>105570</v>
      </c>
      <c r="P1130" s="4" t="s">
        <v>48</v>
      </c>
      <c r="Q1130" s="4" t="s">
        <v>681</v>
      </c>
      <c r="R1130" s="4" t="s">
        <v>54</v>
      </c>
      <c r="X1130" s="4" t="s">
        <v>50</v>
      </c>
      <c r="Z1130" s="4" t="s">
        <v>50</v>
      </c>
      <c r="AA1130" s="4" t="s">
        <v>2419</v>
      </c>
      <c r="AD1130" s="4" t="s">
        <v>676</v>
      </c>
      <c r="AG1130" s="5"/>
      <c r="AH1130" s="4" t="s">
        <v>2408</v>
      </c>
      <c r="AJ1130" s="4" t="s">
        <v>38</v>
      </c>
      <c r="AK1130" s="117">
        <f>IF(N1130="NTD",1,VLOOKUP(X1130,'8.匯率'!O:Q,2,FALSE))</f>
        <v>1</v>
      </c>
      <c r="AL1130" s="204">
        <f t="shared" si="17"/>
        <v>105570</v>
      </c>
      <c r="AM1130" s="117" t="str">
        <f>VLOOKUP(AJ1130,'關係企業(人)'!A:C,3,FALSE)</f>
        <v>緯創資通股份有限公司</v>
      </c>
    </row>
    <row r="1131" spans="1:39">
      <c r="A1131" s="4" t="s">
        <v>47</v>
      </c>
      <c r="B1131" s="4" t="s">
        <v>1469</v>
      </c>
      <c r="C1131" s="4" t="s">
        <v>2403</v>
      </c>
      <c r="D1131" s="4" t="s">
        <v>2415</v>
      </c>
      <c r="E1131" s="5">
        <v>45707</v>
      </c>
      <c r="F1131" s="5">
        <v>45709</v>
      </c>
      <c r="G1131" s="4" t="s">
        <v>1467</v>
      </c>
      <c r="H1131" s="4" t="s">
        <v>678</v>
      </c>
      <c r="I1131" s="4" t="s">
        <v>2405</v>
      </c>
      <c r="J1131" s="4" t="s">
        <v>1470</v>
      </c>
      <c r="K1131" s="4" t="s">
        <v>2411</v>
      </c>
      <c r="L1131" s="4" t="s">
        <v>2412</v>
      </c>
      <c r="M1131" s="12">
        <v>128928</v>
      </c>
      <c r="N1131" s="4" t="s">
        <v>48</v>
      </c>
      <c r="O1131" s="12">
        <v>128928</v>
      </c>
      <c r="P1131" s="4" t="s">
        <v>48</v>
      </c>
      <c r="Q1131" s="4" t="s">
        <v>681</v>
      </c>
      <c r="R1131" s="4" t="s">
        <v>54</v>
      </c>
      <c r="X1131" s="4" t="s">
        <v>50</v>
      </c>
      <c r="Z1131" s="4" t="s">
        <v>50</v>
      </c>
      <c r="AA1131" s="4" t="s">
        <v>2419</v>
      </c>
      <c r="AD1131" s="4" t="s">
        <v>676</v>
      </c>
      <c r="AG1131" s="5"/>
      <c r="AH1131" s="4" t="s">
        <v>2408</v>
      </c>
      <c r="AJ1131" s="4" t="s">
        <v>38</v>
      </c>
      <c r="AK1131" s="117">
        <f>IF(N1131="NTD",1,VLOOKUP(X1131,'8.匯率'!O:Q,2,FALSE))</f>
        <v>1</v>
      </c>
      <c r="AL1131" s="204">
        <f t="shared" si="17"/>
        <v>128928</v>
      </c>
      <c r="AM1131" s="117" t="str">
        <f>VLOOKUP(AJ1131,'關係企業(人)'!A:C,3,FALSE)</f>
        <v>緯創資通股份有限公司</v>
      </c>
    </row>
    <row r="1132" spans="1:39">
      <c r="A1132" s="4" t="s">
        <v>47</v>
      </c>
      <c r="B1132" s="4" t="s">
        <v>1469</v>
      </c>
      <c r="C1132" s="4" t="s">
        <v>2403</v>
      </c>
      <c r="D1132" s="4" t="s">
        <v>2415</v>
      </c>
      <c r="E1132" s="5">
        <v>45707</v>
      </c>
      <c r="F1132" s="5">
        <v>45709</v>
      </c>
      <c r="G1132" s="4" t="s">
        <v>1467</v>
      </c>
      <c r="H1132" s="4" t="s">
        <v>678</v>
      </c>
      <c r="I1132" s="4" t="s">
        <v>2405</v>
      </c>
      <c r="J1132" s="4" t="s">
        <v>1470</v>
      </c>
      <c r="K1132" s="4" t="s">
        <v>2411</v>
      </c>
      <c r="L1132" s="4" t="s">
        <v>2412</v>
      </c>
      <c r="M1132" s="12">
        <v>102740</v>
      </c>
      <c r="N1132" s="4" t="s">
        <v>48</v>
      </c>
      <c r="O1132" s="12">
        <v>102740</v>
      </c>
      <c r="P1132" s="4" t="s">
        <v>48</v>
      </c>
      <c r="Q1132" s="4" t="s">
        <v>681</v>
      </c>
      <c r="R1132" s="4" t="s">
        <v>54</v>
      </c>
      <c r="X1132" s="4" t="s">
        <v>50</v>
      </c>
      <c r="Z1132" s="4" t="s">
        <v>50</v>
      </c>
      <c r="AA1132" s="4" t="s">
        <v>2419</v>
      </c>
      <c r="AD1132" s="4" t="s">
        <v>676</v>
      </c>
      <c r="AG1132" s="5"/>
      <c r="AH1132" s="4" t="s">
        <v>2408</v>
      </c>
      <c r="AJ1132" s="4" t="s">
        <v>38</v>
      </c>
      <c r="AK1132" s="117">
        <f>IF(N1132="NTD",1,VLOOKUP(X1132,'8.匯率'!O:Q,2,FALSE))</f>
        <v>1</v>
      </c>
      <c r="AL1132" s="204">
        <f t="shared" si="17"/>
        <v>102740</v>
      </c>
      <c r="AM1132" s="117" t="str">
        <f>VLOOKUP(AJ1132,'關係企業(人)'!A:C,3,FALSE)</f>
        <v>緯創資通股份有限公司</v>
      </c>
    </row>
    <row r="1133" spans="1:39">
      <c r="A1133" s="4" t="s">
        <v>47</v>
      </c>
      <c r="B1133" s="4" t="s">
        <v>1469</v>
      </c>
      <c r="C1133" s="4" t="s">
        <v>2403</v>
      </c>
      <c r="D1133" s="4" t="s">
        <v>2415</v>
      </c>
      <c r="E1133" s="5">
        <v>45707</v>
      </c>
      <c r="F1133" s="5">
        <v>45709</v>
      </c>
      <c r="G1133" s="4" t="s">
        <v>1467</v>
      </c>
      <c r="H1133" s="4" t="s">
        <v>678</v>
      </c>
      <c r="I1133" s="4" t="s">
        <v>2405</v>
      </c>
      <c r="J1133" s="4" t="s">
        <v>1470</v>
      </c>
      <c r="K1133" s="4" t="s">
        <v>2411</v>
      </c>
      <c r="L1133" s="4" t="s">
        <v>2412</v>
      </c>
      <c r="M1133" s="12">
        <v>88650</v>
      </c>
      <c r="N1133" s="4" t="s">
        <v>48</v>
      </c>
      <c r="O1133" s="12">
        <v>88650</v>
      </c>
      <c r="P1133" s="4" t="s">
        <v>48</v>
      </c>
      <c r="Q1133" s="4" t="s">
        <v>681</v>
      </c>
      <c r="R1133" s="4" t="s">
        <v>54</v>
      </c>
      <c r="X1133" s="4" t="s">
        <v>50</v>
      </c>
      <c r="Z1133" s="4" t="s">
        <v>50</v>
      </c>
      <c r="AA1133" s="4" t="s">
        <v>2419</v>
      </c>
      <c r="AD1133" s="4" t="s">
        <v>676</v>
      </c>
      <c r="AG1133" s="5"/>
      <c r="AH1133" s="4" t="s">
        <v>2408</v>
      </c>
      <c r="AJ1133" s="4" t="s">
        <v>38</v>
      </c>
      <c r="AK1133" s="117">
        <f>IF(N1133="NTD",1,VLOOKUP(X1133,'8.匯率'!O:Q,2,FALSE))</f>
        <v>1</v>
      </c>
      <c r="AL1133" s="204">
        <f t="shared" si="17"/>
        <v>88650</v>
      </c>
      <c r="AM1133" s="117" t="str">
        <f>VLOOKUP(AJ1133,'關係企業(人)'!A:C,3,FALSE)</f>
        <v>緯創資通股份有限公司</v>
      </c>
    </row>
    <row r="1134" spans="1:39">
      <c r="A1134" s="4" t="s">
        <v>47</v>
      </c>
      <c r="B1134" s="4" t="s">
        <v>1469</v>
      </c>
      <c r="C1134" s="4" t="s">
        <v>2403</v>
      </c>
      <c r="D1134" s="4" t="s">
        <v>2415</v>
      </c>
      <c r="E1134" s="5">
        <v>45707</v>
      </c>
      <c r="F1134" s="5">
        <v>45709</v>
      </c>
      <c r="G1134" s="4" t="s">
        <v>1467</v>
      </c>
      <c r="H1134" s="4" t="s">
        <v>678</v>
      </c>
      <c r="I1134" s="4" t="s">
        <v>2405</v>
      </c>
      <c r="J1134" s="4" t="s">
        <v>1470</v>
      </c>
      <c r="K1134" s="4" t="s">
        <v>2411</v>
      </c>
      <c r="L1134" s="4" t="s">
        <v>2412</v>
      </c>
      <c r="M1134" s="12">
        <v>93830</v>
      </c>
      <c r="N1134" s="4" t="s">
        <v>48</v>
      </c>
      <c r="O1134" s="12">
        <v>93830</v>
      </c>
      <c r="P1134" s="4" t="s">
        <v>48</v>
      </c>
      <c r="Q1134" s="4" t="s">
        <v>681</v>
      </c>
      <c r="R1134" s="4" t="s">
        <v>54</v>
      </c>
      <c r="X1134" s="4" t="s">
        <v>50</v>
      </c>
      <c r="Z1134" s="4" t="s">
        <v>50</v>
      </c>
      <c r="AA1134" s="4" t="s">
        <v>2419</v>
      </c>
      <c r="AD1134" s="4" t="s">
        <v>676</v>
      </c>
      <c r="AG1134" s="5"/>
      <c r="AH1134" s="4" t="s">
        <v>2408</v>
      </c>
      <c r="AJ1134" s="4" t="s">
        <v>38</v>
      </c>
      <c r="AK1134" s="117">
        <f>IF(N1134="NTD",1,VLOOKUP(X1134,'8.匯率'!O:Q,2,FALSE))</f>
        <v>1</v>
      </c>
      <c r="AL1134" s="204">
        <f t="shared" si="17"/>
        <v>93830</v>
      </c>
      <c r="AM1134" s="117" t="str">
        <f>VLOOKUP(AJ1134,'關係企業(人)'!A:C,3,FALSE)</f>
        <v>緯創資通股份有限公司</v>
      </c>
    </row>
    <row r="1135" spans="1:39">
      <c r="A1135" s="4" t="s">
        <v>47</v>
      </c>
      <c r="B1135" s="4" t="s">
        <v>1469</v>
      </c>
      <c r="C1135" s="4" t="s">
        <v>2403</v>
      </c>
      <c r="D1135" s="4" t="s">
        <v>2415</v>
      </c>
      <c r="E1135" s="5">
        <v>45707</v>
      </c>
      <c r="F1135" s="5">
        <v>45709</v>
      </c>
      <c r="G1135" s="4" t="s">
        <v>1467</v>
      </c>
      <c r="H1135" s="4" t="s">
        <v>678</v>
      </c>
      <c r="I1135" s="4" t="s">
        <v>2405</v>
      </c>
      <c r="J1135" s="4" t="s">
        <v>1470</v>
      </c>
      <c r="K1135" s="4" t="s">
        <v>2411</v>
      </c>
      <c r="L1135" s="4" t="s">
        <v>2412</v>
      </c>
      <c r="M1135" s="12">
        <v>90000</v>
      </c>
      <c r="N1135" s="4" t="s">
        <v>48</v>
      </c>
      <c r="O1135" s="12">
        <v>90000</v>
      </c>
      <c r="P1135" s="4" t="s">
        <v>48</v>
      </c>
      <c r="Q1135" s="4" t="s">
        <v>681</v>
      </c>
      <c r="R1135" s="4" t="s">
        <v>54</v>
      </c>
      <c r="X1135" s="4" t="s">
        <v>50</v>
      </c>
      <c r="Z1135" s="4" t="s">
        <v>50</v>
      </c>
      <c r="AA1135" s="4" t="s">
        <v>2419</v>
      </c>
      <c r="AD1135" s="4" t="s">
        <v>676</v>
      </c>
      <c r="AG1135" s="5"/>
      <c r="AH1135" s="4" t="s">
        <v>2408</v>
      </c>
      <c r="AJ1135" s="4" t="s">
        <v>38</v>
      </c>
      <c r="AK1135" s="117">
        <f>IF(N1135="NTD",1,VLOOKUP(X1135,'8.匯率'!O:Q,2,FALSE))</f>
        <v>1</v>
      </c>
      <c r="AL1135" s="204">
        <f t="shared" si="17"/>
        <v>90000</v>
      </c>
      <c r="AM1135" s="117" t="str">
        <f>VLOOKUP(AJ1135,'關係企業(人)'!A:C,3,FALSE)</f>
        <v>緯創資通股份有限公司</v>
      </c>
    </row>
    <row r="1136" spans="1:39">
      <c r="A1136" s="4" t="s">
        <v>47</v>
      </c>
      <c r="B1136" s="4" t="s">
        <v>1469</v>
      </c>
      <c r="C1136" s="4" t="s">
        <v>2403</v>
      </c>
      <c r="D1136" s="4" t="s">
        <v>2415</v>
      </c>
      <c r="E1136" s="5">
        <v>45707</v>
      </c>
      <c r="F1136" s="5">
        <v>45709</v>
      </c>
      <c r="G1136" s="4" t="s">
        <v>1467</v>
      </c>
      <c r="H1136" s="4" t="s">
        <v>678</v>
      </c>
      <c r="I1136" s="4" t="s">
        <v>2405</v>
      </c>
      <c r="J1136" s="4" t="s">
        <v>1470</v>
      </c>
      <c r="K1136" s="4" t="s">
        <v>2411</v>
      </c>
      <c r="L1136" s="4" t="s">
        <v>2412</v>
      </c>
      <c r="M1136" s="12">
        <v>84150</v>
      </c>
      <c r="N1136" s="4" t="s">
        <v>48</v>
      </c>
      <c r="O1136" s="12">
        <v>84150</v>
      </c>
      <c r="P1136" s="4" t="s">
        <v>48</v>
      </c>
      <c r="Q1136" s="4" t="s">
        <v>682</v>
      </c>
      <c r="R1136" s="4" t="s">
        <v>53</v>
      </c>
      <c r="X1136" s="4" t="s">
        <v>50</v>
      </c>
      <c r="Z1136" s="4" t="s">
        <v>50</v>
      </c>
      <c r="AA1136" s="4" t="s">
        <v>2419</v>
      </c>
      <c r="AD1136" s="4" t="s">
        <v>676</v>
      </c>
      <c r="AG1136" s="5"/>
      <c r="AH1136" s="4" t="s">
        <v>2408</v>
      </c>
      <c r="AJ1136" s="4" t="s">
        <v>38</v>
      </c>
      <c r="AK1136" s="117">
        <f>IF(N1136="NTD",1,VLOOKUP(X1136,'8.匯率'!O:Q,2,FALSE))</f>
        <v>1</v>
      </c>
      <c r="AL1136" s="204">
        <f t="shared" si="17"/>
        <v>84150</v>
      </c>
      <c r="AM1136" s="117" t="str">
        <f>VLOOKUP(AJ1136,'關係企業(人)'!A:C,3,FALSE)</f>
        <v>緯創資通股份有限公司</v>
      </c>
    </row>
    <row r="1137" spans="1:39">
      <c r="A1137" s="4" t="s">
        <v>47</v>
      </c>
      <c r="B1137" s="4" t="s">
        <v>1469</v>
      </c>
      <c r="C1137" s="4" t="s">
        <v>2403</v>
      </c>
      <c r="D1137" s="4" t="s">
        <v>2415</v>
      </c>
      <c r="E1137" s="5">
        <v>45707</v>
      </c>
      <c r="F1137" s="5">
        <v>45709</v>
      </c>
      <c r="G1137" s="4" t="s">
        <v>1467</v>
      </c>
      <c r="H1137" s="4" t="s">
        <v>678</v>
      </c>
      <c r="I1137" s="4" t="s">
        <v>2405</v>
      </c>
      <c r="J1137" s="4" t="s">
        <v>1470</v>
      </c>
      <c r="K1137" s="4" t="s">
        <v>2411</v>
      </c>
      <c r="L1137" s="4" t="s">
        <v>2412</v>
      </c>
      <c r="M1137" s="12">
        <v>930</v>
      </c>
      <c r="N1137" s="4" t="s">
        <v>48</v>
      </c>
      <c r="O1137" s="12">
        <v>930</v>
      </c>
      <c r="P1137" s="4" t="s">
        <v>48</v>
      </c>
      <c r="Q1137" s="4" t="s">
        <v>681</v>
      </c>
      <c r="R1137" s="4" t="s">
        <v>54</v>
      </c>
      <c r="X1137" s="4" t="s">
        <v>50</v>
      </c>
      <c r="Z1137" s="4" t="s">
        <v>50</v>
      </c>
      <c r="AA1137" s="4" t="s">
        <v>2419</v>
      </c>
      <c r="AD1137" s="4" t="s">
        <v>676</v>
      </c>
      <c r="AG1137" s="5"/>
      <c r="AH1137" s="4" t="s">
        <v>2408</v>
      </c>
      <c r="AJ1137" s="4" t="s">
        <v>38</v>
      </c>
      <c r="AK1137" s="117">
        <f>IF(N1137="NTD",1,VLOOKUP(X1137,'8.匯率'!O:Q,2,FALSE))</f>
        <v>1</v>
      </c>
      <c r="AL1137" s="204">
        <f t="shared" si="17"/>
        <v>930</v>
      </c>
      <c r="AM1137" s="117" t="str">
        <f>VLOOKUP(AJ1137,'關係企業(人)'!A:C,3,FALSE)</f>
        <v>緯創資通股份有限公司</v>
      </c>
    </row>
    <row r="1138" spans="1:39">
      <c r="A1138" s="4" t="s">
        <v>47</v>
      </c>
      <c r="B1138" s="4" t="s">
        <v>1469</v>
      </c>
      <c r="C1138" s="4" t="s">
        <v>2403</v>
      </c>
      <c r="D1138" s="4" t="s">
        <v>2415</v>
      </c>
      <c r="E1138" s="5">
        <v>45707</v>
      </c>
      <c r="F1138" s="5">
        <v>45709</v>
      </c>
      <c r="G1138" s="4" t="s">
        <v>1467</v>
      </c>
      <c r="H1138" s="4" t="s">
        <v>678</v>
      </c>
      <c r="I1138" s="4" t="s">
        <v>2405</v>
      </c>
      <c r="J1138" s="4" t="s">
        <v>1470</v>
      </c>
      <c r="K1138" s="4" t="s">
        <v>2411</v>
      </c>
      <c r="L1138" s="4" t="s">
        <v>2412</v>
      </c>
      <c r="M1138" s="12">
        <v>97020</v>
      </c>
      <c r="N1138" s="4" t="s">
        <v>48</v>
      </c>
      <c r="O1138" s="12">
        <v>97020</v>
      </c>
      <c r="P1138" s="4" t="s">
        <v>48</v>
      </c>
      <c r="Q1138" s="4" t="s">
        <v>681</v>
      </c>
      <c r="R1138" s="4" t="s">
        <v>54</v>
      </c>
      <c r="X1138" s="4" t="s">
        <v>50</v>
      </c>
      <c r="Z1138" s="4" t="s">
        <v>50</v>
      </c>
      <c r="AA1138" s="4" t="s">
        <v>2419</v>
      </c>
      <c r="AD1138" s="4" t="s">
        <v>676</v>
      </c>
      <c r="AG1138" s="5"/>
      <c r="AH1138" s="4" t="s">
        <v>2408</v>
      </c>
      <c r="AJ1138" s="4" t="s">
        <v>38</v>
      </c>
      <c r="AK1138" s="117">
        <f>IF(N1138="NTD",1,VLOOKUP(X1138,'8.匯率'!O:Q,2,FALSE))</f>
        <v>1</v>
      </c>
      <c r="AL1138" s="204">
        <f t="shared" si="17"/>
        <v>97020</v>
      </c>
      <c r="AM1138" s="117" t="str">
        <f>VLOOKUP(AJ1138,'關係企業(人)'!A:C,3,FALSE)</f>
        <v>緯創資通股份有限公司</v>
      </c>
    </row>
    <row r="1139" spans="1:39">
      <c r="A1139" s="4" t="s">
        <v>47</v>
      </c>
      <c r="B1139" s="4" t="s">
        <v>1469</v>
      </c>
      <c r="C1139" s="4" t="s">
        <v>2403</v>
      </c>
      <c r="D1139" s="4" t="s">
        <v>2415</v>
      </c>
      <c r="E1139" s="5">
        <v>45707</v>
      </c>
      <c r="F1139" s="5">
        <v>45709</v>
      </c>
      <c r="G1139" s="4" t="s">
        <v>1467</v>
      </c>
      <c r="H1139" s="4" t="s">
        <v>678</v>
      </c>
      <c r="I1139" s="4" t="s">
        <v>2405</v>
      </c>
      <c r="J1139" s="4" t="s">
        <v>1470</v>
      </c>
      <c r="K1139" s="4" t="s">
        <v>2411</v>
      </c>
      <c r="L1139" s="4" t="s">
        <v>2412</v>
      </c>
      <c r="M1139" s="12">
        <v>110000</v>
      </c>
      <c r="N1139" s="4" t="s">
        <v>48</v>
      </c>
      <c r="O1139" s="12">
        <v>110000</v>
      </c>
      <c r="P1139" s="4" t="s">
        <v>48</v>
      </c>
      <c r="Q1139" s="4" t="s">
        <v>681</v>
      </c>
      <c r="R1139" s="4" t="s">
        <v>54</v>
      </c>
      <c r="X1139" s="4" t="s">
        <v>50</v>
      </c>
      <c r="Z1139" s="4" t="s">
        <v>50</v>
      </c>
      <c r="AA1139" s="4" t="s">
        <v>2419</v>
      </c>
      <c r="AD1139" s="4" t="s">
        <v>676</v>
      </c>
      <c r="AG1139" s="5"/>
      <c r="AH1139" s="4" t="s">
        <v>2408</v>
      </c>
      <c r="AJ1139" s="4" t="s">
        <v>38</v>
      </c>
      <c r="AK1139" s="117">
        <f>IF(N1139="NTD",1,VLOOKUP(X1139,'8.匯率'!O:Q,2,FALSE))</f>
        <v>1</v>
      </c>
      <c r="AL1139" s="204">
        <f t="shared" si="17"/>
        <v>110000</v>
      </c>
      <c r="AM1139" s="117" t="str">
        <f>VLOOKUP(AJ1139,'關係企業(人)'!A:C,3,FALSE)</f>
        <v>緯創資通股份有限公司</v>
      </c>
    </row>
    <row r="1140" spans="1:39">
      <c r="A1140" s="4" t="s">
        <v>47</v>
      </c>
      <c r="B1140" s="4" t="s">
        <v>1469</v>
      </c>
      <c r="C1140" s="4" t="s">
        <v>2403</v>
      </c>
      <c r="D1140" s="4" t="s">
        <v>2415</v>
      </c>
      <c r="E1140" s="5">
        <v>45707</v>
      </c>
      <c r="F1140" s="5">
        <v>45709</v>
      </c>
      <c r="G1140" s="4" t="s">
        <v>1467</v>
      </c>
      <c r="H1140" s="4" t="s">
        <v>678</v>
      </c>
      <c r="I1140" s="4" t="s">
        <v>2405</v>
      </c>
      <c r="J1140" s="4" t="s">
        <v>1470</v>
      </c>
      <c r="K1140" s="4" t="s">
        <v>2411</v>
      </c>
      <c r="L1140" s="4" t="s">
        <v>2412</v>
      </c>
      <c r="M1140" s="12">
        <v>105160</v>
      </c>
      <c r="N1140" s="4" t="s">
        <v>48</v>
      </c>
      <c r="O1140" s="12">
        <v>105160</v>
      </c>
      <c r="P1140" s="4" t="s">
        <v>48</v>
      </c>
      <c r="Q1140" s="4" t="s">
        <v>681</v>
      </c>
      <c r="R1140" s="4" t="s">
        <v>54</v>
      </c>
      <c r="X1140" s="4" t="s">
        <v>50</v>
      </c>
      <c r="Z1140" s="4" t="s">
        <v>50</v>
      </c>
      <c r="AA1140" s="4" t="s">
        <v>2419</v>
      </c>
      <c r="AD1140" s="4" t="s">
        <v>676</v>
      </c>
      <c r="AG1140" s="5"/>
      <c r="AH1140" s="4" t="s">
        <v>2408</v>
      </c>
      <c r="AJ1140" s="4" t="s">
        <v>38</v>
      </c>
      <c r="AK1140" s="117">
        <f>IF(N1140="NTD",1,VLOOKUP(X1140,'8.匯率'!O:Q,2,FALSE))</f>
        <v>1</v>
      </c>
      <c r="AL1140" s="204">
        <f t="shared" si="17"/>
        <v>105160</v>
      </c>
      <c r="AM1140" s="117" t="str">
        <f>VLOOKUP(AJ1140,'關係企業(人)'!A:C,3,FALSE)</f>
        <v>緯創資通股份有限公司</v>
      </c>
    </row>
    <row r="1141" spans="1:39">
      <c r="A1141" s="4" t="s">
        <v>47</v>
      </c>
      <c r="B1141" s="4" t="s">
        <v>1469</v>
      </c>
      <c r="C1141" s="4" t="s">
        <v>2403</v>
      </c>
      <c r="D1141" s="4" t="s">
        <v>2415</v>
      </c>
      <c r="E1141" s="5">
        <v>45707</v>
      </c>
      <c r="F1141" s="5">
        <v>45709</v>
      </c>
      <c r="G1141" s="4" t="s">
        <v>1467</v>
      </c>
      <c r="H1141" s="4" t="s">
        <v>678</v>
      </c>
      <c r="I1141" s="4" t="s">
        <v>2405</v>
      </c>
      <c r="J1141" s="4" t="s">
        <v>1470</v>
      </c>
      <c r="K1141" s="4" t="s">
        <v>2411</v>
      </c>
      <c r="L1141" s="4" t="s">
        <v>2412</v>
      </c>
      <c r="M1141" s="12">
        <v>90000</v>
      </c>
      <c r="N1141" s="4" t="s">
        <v>48</v>
      </c>
      <c r="O1141" s="12">
        <v>90000</v>
      </c>
      <c r="P1141" s="4" t="s">
        <v>48</v>
      </c>
      <c r="Q1141" s="4" t="s">
        <v>681</v>
      </c>
      <c r="R1141" s="4" t="s">
        <v>54</v>
      </c>
      <c r="X1141" s="4" t="s">
        <v>50</v>
      </c>
      <c r="Z1141" s="4" t="s">
        <v>50</v>
      </c>
      <c r="AA1141" s="4" t="s">
        <v>2419</v>
      </c>
      <c r="AD1141" s="4" t="s">
        <v>676</v>
      </c>
      <c r="AG1141" s="5"/>
      <c r="AH1141" s="4" t="s">
        <v>2408</v>
      </c>
      <c r="AJ1141" s="4" t="s">
        <v>38</v>
      </c>
      <c r="AK1141" s="117">
        <f>IF(N1141="NTD",1,VLOOKUP(X1141,'8.匯率'!O:Q,2,FALSE))</f>
        <v>1</v>
      </c>
      <c r="AL1141" s="204">
        <f t="shared" si="17"/>
        <v>90000</v>
      </c>
      <c r="AM1141" s="117" t="str">
        <f>VLOOKUP(AJ1141,'關係企業(人)'!A:C,3,FALSE)</f>
        <v>緯創資通股份有限公司</v>
      </c>
    </row>
    <row r="1142" spans="1:39">
      <c r="A1142" s="4" t="s">
        <v>47</v>
      </c>
      <c r="B1142" s="4" t="s">
        <v>1469</v>
      </c>
      <c r="C1142" s="4" t="s">
        <v>2403</v>
      </c>
      <c r="D1142" s="4" t="s">
        <v>2415</v>
      </c>
      <c r="E1142" s="5">
        <v>45707</v>
      </c>
      <c r="F1142" s="5">
        <v>45709</v>
      </c>
      <c r="G1142" s="4" t="s">
        <v>1467</v>
      </c>
      <c r="H1142" s="4" t="s">
        <v>678</v>
      </c>
      <c r="I1142" s="4" t="s">
        <v>2405</v>
      </c>
      <c r="J1142" s="4" t="s">
        <v>1470</v>
      </c>
      <c r="K1142" s="4" t="s">
        <v>2411</v>
      </c>
      <c r="L1142" s="4" t="s">
        <v>2412</v>
      </c>
      <c r="M1142" s="12">
        <v>90640</v>
      </c>
      <c r="N1142" s="4" t="s">
        <v>48</v>
      </c>
      <c r="O1142" s="12">
        <v>90640</v>
      </c>
      <c r="P1142" s="4" t="s">
        <v>48</v>
      </c>
      <c r="Q1142" s="4" t="s">
        <v>681</v>
      </c>
      <c r="R1142" s="4" t="s">
        <v>54</v>
      </c>
      <c r="X1142" s="4" t="s">
        <v>50</v>
      </c>
      <c r="Z1142" s="4" t="s">
        <v>50</v>
      </c>
      <c r="AA1142" s="4" t="s">
        <v>2419</v>
      </c>
      <c r="AD1142" s="4" t="s">
        <v>676</v>
      </c>
      <c r="AG1142" s="5"/>
      <c r="AH1142" s="4" t="s">
        <v>2408</v>
      </c>
      <c r="AJ1142" s="4" t="s">
        <v>38</v>
      </c>
      <c r="AK1142" s="117">
        <f>IF(N1142="NTD",1,VLOOKUP(X1142,'8.匯率'!O:Q,2,FALSE))</f>
        <v>1</v>
      </c>
      <c r="AL1142" s="204">
        <f t="shared" si="17"/>
        <v>90640</v>
      </c>
      <c r="AM1142" s="117" t="str">
        <f>VLOOKUP(AJ1142,'關係企業(人)'!A:C,3,FALSE)</f>
        <v>緯創資通股份有限公司</v>
      </c>
    </row>
    <row r="1143" spans="1:39">
      <c r="A1143" s="4" t="s">
        <v>47</v>
      </c>
      <c r="B1143" s="4" t="s">
        <v>1469</v>
      </c>
      <c r="C1143" s="4" t="s">
        <v>2403</v>
      </c>
      <c r="D1143" s="4" t="s">
        <v>2415</v>
      </c>
      <c r="E1143" s="5">
        <v>45707</v>
      </c>
      <c r="F1143" s="5">
        <v>45709</v>
      </c>
      <c r="G1143" s="4" t="s">
        <v>1467</v>
      </c>
      <c r="H1143" s="4" t="s">
        <v>678</v>
      </c>
      <c r="I1143" s="4" t="s">
        <v>2405</v>
      </c>
      <c r="J1143" s="4" t="s">
        <v>1470</v>
      </c>
      <c r="K1143" s="4" t="s">
        <v>2411</v>
      </c>
      <c r="L1143" s="4" t="s">
        <v>2412</v>
      </c>
      <c r="M1143" s="12">
        <v>103510</v>
      </c>
      <c r="N1143" s="4" t="s">
        <v>48</v>
      </c>
      <c r="O1143" s="12">
        <v>103510</v>
      </c>
      <c r="P1143" s="4" t="s">
        <v>48</v>
      </c>
      <c r="Q1143" s="4" t="s">
        <v>681</v>
      </c>
      <c r="R1143" s="4" t="s">
        <v>54</v>
      </c>
      <c r="X1143" s="4" t="s">
        <v>50</v>
      </c>
      <c r="Z1143" s="4" t="s">
        <v>50</v>
      </c>
      <c r="AA1143" s="4" t="s">
        <v>2419</v>
      </c>
      <c r="AD1143" s="4" t="s">
        <v>676</v>
      </c>
      <c r="AG1143" s="5"/>
      <c r="AH1143" s="4" t="s">
        <v>2408</v>
      </c>
      <c r="AJ1143" s="4" t="s">
        <v>38</v>
      </c>
      <c r="AK1143" s="117">
        <f>IF(N1143="NTD",1,VLOOKUP(X1143,'8.匯率'!O:Q,2,FALSE))</f>
        <v>1</v>
      </c>
      <c r="AL1143" s="204">
        <f t="shared" si="17"/>
        <v>103510</v>
      </c>
      <c r="AM1143" s="117" t="str">
        <f>VLOOKUP(AJ1143,'關係企業(人)'!A:C,3,FALSE)</f>
        <v>緯創資通股份有限公司</v>
      </c>
    </row>
    <row r="1144" spans="1:39">
      <c r="A1144" s="4" t="s">
        <v>47</v>
      </c>
      <c r="B1144" s="4" t="s">
        <v>1469</v>
      </c>
      <c r="C1144" s="4" t="s">
        <v>2403</v>
      </c>
      <c r="D1144" s="4" t="s">
        <v>2415</v>
      </c>
      <c r="E1144" s="5">
        <v>45707</v>
      </c>
      <c r="F1144" s="5">
        <v>45709</v>
      </c>
      <c r="G1144" s="4" t="s">
        <v>1467</v>
      </c>
      <c r="H1144" s="4" t="s">
        <v>678</v>
      </c>
      <c r="I1144" s="4" t="s">
        <v>2405</v>
      </c>
      <c r="J1144" s="4" t="s">
        <v>1470</v>
      </c>
      <c r="K1144" s="4" t="s">
        <v>2411</v>
      </c>
      <c r="L1144" s="4" t="s">
        <v>2412</v>
      </c>
      <c r="M1144" s="12">
        <v>129858</v>
      </c>
      <c r="N1144" s="4" t="s">
        <v>48</v>
      </c>
      <c r="O1144" s="12">
        <v>129858</v>
      </c>
      <c r="P1144" s="4" t="s">
        <v>48</v>
      </c>
      <c r="Q1144" s="4" t="s">
        <v>681</v>
      </c>
      <c r="R1144" s="4" t="s">
        <v>54</v>
      </c>
      <c r="X1144" s="4" t="s">
        <v>50</v>
      </c>
      <c r="Z1144" s="4" t="s">
        <v>50</v>
      </c>
      <c r="AA1144" s="4" t="s">
        <v>2419</v>
      </c>
      <c r="AD1144" s="4" t="s">
        <v>676</v>
      </c>
      <c r="AG1144" s="5"/>
      <c r="AH1144" s="4" t="s">
        <v>2408</v>
      </c>
      <c r="AJ1144" s="4" t="s">
        <v>38</v>
      </c>
      <c r="AK1144" s="117">
        <f>IF(N1144="NTD",1,VLOOKUP(X1144,'8.匯率'!O:Q,2,FALSE))</f>
        <v>1</v>
      </c>
      <c r="AL1144" s="204">
        <f t="shared" si="17"/>
        <v>129858</v>
      </c>
      <c r="AM1144" s="117" t="str">
        <f>VLOOKUP(AJ1144,'關係企業(人)'!A:C,3,FALSE)</f>
        <v>緯創資通股份有限公司</v>
      </c>
    </row>
    <row r="1145" spans="1:39">
      <c r="A1145" s="4" t="s">
        <v>47</v>
      </c>
      <c r="B1145" s="4" t="s">
        <v>1469</v>
      </c>
      <c r="C1145" s="4" t="s">
        <v>2403</v>
      </c>
      <c r="D1145" s="4" t="s">
        <v>2415</v>
      </c>
      <c r="E1145" s="5">
        <v>45707</v>
      </c>
      <c r="F1145" s="5">
        <v>45709</v>
      </c>
      <c r="G1145" s="4" t="s">
        <v>1467</v>
      </c>
      <c r="H1145" s="4" t="s">
        <v>678</v>
      </c>
      <c r="I1145" s="4" t="s">
        <v>2405</v>
      </c>
      <c r="J1145" s="4" t="s">
        <v>1470</v>
      </c>
      <c r="K1145" s="4" t="s">
        <v>2411</v>
      </c>
      <c r="L1145" s="4" t="s">
        <v>2412</v>
      </c>
      <c r="M1145" s="12">
        <v>132618</v>
      </c>
      <c r="N1145" s="4" t="s">
        <v>48</v>
      </c>
      <c r="O1145" s="12">
        <v>132618</v>
      </c>
      <c r="P1145" s="4" t="s">
        <v>48</v>
      </c>
      <c r="Q1145" s="4" t="s">
        <v>681</v>
      </c>
      <c r="R1145" s="4" t="s">
        <v>54</v>
      </c>
      <c r="X1145" s="4" t="s">
        <v>50</v>
      </c>
      <c r="Z1145" s="4" t="s">
        <v>50</v>
      </c>
      <c r="AA1145" s="4" t="s">
        <v>2419</v>
      </c>
      <c r="AD1145" s="4" t="s">
        <v>676</v>
      </c>
      <c r="AG1145" s="5"/>
      <c r="AH1145" s="4" t="s">
        <v>2408</v>
      </c>
      <c r="AJ1145" s="4" t="s">
        <v>38</v>
      </c>
      <c r="AK1145" s="117">
        <f>IF(N1145="NTD",1,VLOOKUP(X1145,'8.匯率'!O:Q,2,FALSE))</f>
        <v>1</v>
      </c>
      <c r="AL1145" s="204">
        <f t="shared" si="17"/>
        <v>132618</v>
      </c>
      <c r="AM1145" s="117" t="str">
        <f>VLOOKUP(AJ1145,'關係企業(人)'!A:C,3,FALSE)</f>
        <v>緯創資通股份有限公司</v>
      </c>
    </row>
    <row r="1146" spans="1:39">
      <c r="A1146" s="4" t="s">
        <v>47</v>
      </c>
      <c r="B1146" s="4" t="s">
        <v>1469</v>
      </c>
      <c r="C1146" s="4" t="s">
        <v>2403</v>
      </c>
      <c r="D1146" s="4" t="s">
        <v>2415</v>
      </c>
      <c r="E1146" s="5">
        <v>45707</v>
      </c>
      <c r="F1146" s="5">
        <v>45709</v>
      </c>
      <c r="G1146" s="4" t="s">
        <v>1467</v>
      </c>
      <c r="H1146" s="4" t="s">
        <v>678</v>
      </c>
      <c r="I1146" s="4" t="s">
        <v>2405</v>
      </c>
      <c r="J1146" s="4" t="s">
        <v>1470</v>
      </c>
      <c r="K1146" s="4" t="s">
        <v>2411</v>
      </c>
      <c r="L1146" s="4" t="s">
        <v>2412</v>
      </c>
      <c r="M1146" s="12">
        <v>90000</v>
      </c>
      <c r="N1146" s="4" t="s">
        <v>48</v>
      </c>
      <c r="O1146" s="12">
        <v>90000</v>
      </c>
      <c r="P1146" s="4" t="s">
        <v>48</v>
      </c>
      <c r="Q1146" s="4" t="s">
        <v>681</v>
      </c>
      <c r="R1146" s="4" t="s">
        <v>54</v>
      </c>
      <c r="X1146" s="4" t="s">
        <v>50</v>
      </c>
      <c r="Z1146" s="4" t="s">
        <v>50</v>
      </c>
      <c r="AA1146" s="4" t="s">
        <v>2419</v>
      </c>
      <c r="AD1146" s="4" t="s">
        <v>676</v>
      </c>
      <c r="AG1146" s="5"/>
      <c r="AH1146" s="4" t="s">
        <v>2408</v>
      </c>
      <c r="AJ1146" s="4" t="s">
        <v>38</v>
      </c>
      <c r="AK1146" s="117">
        <f>IF(N1146="NTD",1,VLOOKUP(X1146,'8.匯率'!O:Q,2,FALSE))</f>
        <v>1</v>
      </c>
      <c r="AL1146" s="204">
        <f t="shared" si="17"/>
        <v>90000</v>
      </c>
      <c r="AM1146" s="117" t="str">
        <f>VLOOKUP(AJ1146,'關係企業(人)'!A:C,3,FALSE)</f>
        <v>緯創資通股份有限公司</v>
      </c>
    </row>
    <row r="1147" spans="1:39">
      <c r="A1147" s="4" t="s">
        <v>47</v>
      </c>
      <c r="B1147" s="4" t="s">
        <v>1469</v>
      </c>
      <c r="C1147" s="4" t="s">
        <v>2403</v>
      </c>
      <c r="D1147" s="4" t="s">
        <v>2415</v>
      </c>
      <c r="E1147" s="5">
        <v>45707</v>
      </c>
      <c r="F1147" s="5">
        <v>45709</v>
      </c>
      <c r="G1147" s="4" t="s">
        <v>1467</v>
      </c>
      <c r="H1147" s="4" t="s">
        <v>678</v>
      </c>
      <c r="I1147" s="4" t="s">
        <v>2405</v>
      </c>
      <c r="J1147" s="4" t="s">
        <v>1470</v>
      </c>
      <c r="K1147" s="4" t="s">
        <v>2411</v>
      </c>
      <c r="L1147" s="4" t="s">
        <v>2412</v>
      </c>
      <c r="M1147" s="12">
        <v>138000</v>
      </c>
      <c r="N1147" s="4" t="s">
        <v>48</v>
      </c>
      <c r="O1147" s="12">
        <v>138000</v>
      </c>
      <c r="P1147" s="4" t="s">
        <v>48</v>
      </c>
      <c r="Q1147" s="4" t="s">
        <v>681</v>
      </c>
      <c r="R1147" s="4" t="s">
        <v>54</v>
      </c>
      <c r="X1147" s="4" t="s">
        <v>50</v>
      </c>
      <c r="Z1147" s="4" t="s">
        <v>50</v>
      </c>
      <c r="AA1147" s="4" t="s">
        <v>2419</v>
      </c>
      <c r="AD1147" s="4" t="s">
        <v>676</v>
      </c>
      <c r="AG1147" s="5"/>
      <c r="AH1147" s="4" t="s">
        <v>2408</v>
      </c>
      <c r="AJ1147" s="4" t="s">
        <v>38</v>
      </c>
      <c r="AK1147" s="117">
        <f>IF(N1147="NTD",1,VLOOKUP(X1147,'8.匯率'!O:Q,2,FALSE))</f>
        <v>1</v>
      </c>
      <c r="AL1147" s="204">
        <f t="shared" si="17"/>
        <v>138000</v>
      </c>
      <c r="AM1147" s="117" t="str">
        <f>VLOOKUP(AJ1147,'關係企業(人)'!A:C,3,FALSE)</f>
        <v>緯創資通股份有限公司</v>
      </c>
    </row>
    <row r="1148" spans="1:39">
      <c r="A1148" s="4" t="s">
        <v>47</v>
      </c>
      <c r="B1148" s="4" t="s">
        <v>1469</v>
      </c>
      <c r="C1148" s="4" t="s">
        <v>2403</v>
      </c>
      <c r="D1148" s="4" t="s">
        <v>2415</v>
      </c>
      <c r="E1148" s="5">
        <v>45707</v>
      </c>
      <c r="F1148" s="5">
        <v>45709</v>
      </c>
      <c r="G1148" s="4" t="s">
        <v>1467</v>
      </c>
      <c r="H1148" s="4" t="s">
        <v>678</v>
      </c>
      <c r="I1148" s="4" t="s">
        <v>2405</v>
      </c>
      <c r="J1148" s="4" t="s">
        <v>1470</v>
      </c>
      <c r="K1148" s="4" t="s">
        <v>2411</v>
      </c>
      <c r="L1148" s="4" t="s">
        <v>2412</v>
      </c>
      <c r="M1148" s="12">
        <v>129858</v>
      </c>
      <c r="N1148" s="4" t="s">
        <v>48</v>
      </c>
      <c r="O1148" s="12">
        <v>129858</v>
      </c>
      <c r="P1148" s="4" t="s">
        <v>48</v>
      </c>
      <c r="Q1148" s="4" t="s">
        <v>681</v>
      </c>
      <c r="R1148" s="4" t="s">
        <v>54</v>
      </c>
      <c r="X1148" s="4" t="s">
        <v>50</v>
      </c>
      <c r="Z1148" s="4" t="s">
        <v>50</v>
      </c>
      <c r="AA1148" s="4" t="s">
        <v>2419</v>
      </c>
      <c r="AD1148" s="4" t="s">
        <v>676</v>
      </c>
      <c r="AG1148" s="5"/>
      <c r="AH1148" s="4" t="s">
        <v>2408</v>
      </c>
      <c r="AJ1148" s="4" t="s">
        <v>38</v>
      </c>
      <c r="AK1148" s="117">
        <f>IF(N1148="NTD",1,VLOOKUP(X1148,'8.匯率'!O:Q,2,FALSE))</f>
        <v>1</v>
      </c>
      <c r="AL1148" s="204">
        <f t="shared" si="17"/>
        <v>129858</v>
      </c>
      <c r="AM1148" s="117" t="str">
        <f>VLOOKUP(AJ1148,'關係企業(人)'!A:C,3,FALSE)</f>
        <v>緯創資通股份有限公司</v>
      </c>
    </row>
    <row r="1149" spans="1:39">
      <c r="A1149" s="4" t="s">
        <v>47</v>
      </c>
      <c r="B1149" s="4" t="s">
        <v>1469</v>
      </c>
      <c r="C1149" s="4" t="s">
        <v>2403</v>
      </c>
      <c r="D1149" s="4" t="s">
        <v>2415</v>
      </c>
      <c r="E1149" s="5">
        <v>45707</v>
      </c>
      <c r="F1149" s="5">
        <v>45709</v>
      </c>
      <c r="G1149" s="4" t="s">
        <v>1467</v>
      </c>
      <c r="H1149" s="4" t="s">
        <v>678</v>
      </c>
      <c r="I1149" s="4" t="s">
        <v>2405</v>
      </c>
      <c r="J1149" s="4" t="s">
        <v>1470</v>
      </c>
      <c r="K1149" s="4" t="s">
        <v>2411</v>
      </c>
      <c r="L1149" s="4" t="s">
        <v>2412</v>
      </c>
      <c r="M1149" s="12">
        <v>106810</v>
      </c>
      <c r="N1149" s="4" t="s">
        <v>48</v>
      </c>
      <c r="O1149" s="12">
        <v>106810</v>
      </c>
      <c r="P1149" s="4" t="s">
        <v>48</v>
      </c>
      <c r="Q1149" s="4" t="s">
        <v>681</v>
      </c>
      <c r="R1149" s="4" t="s">
        <v>54</v>
      </c>
      <c r="X1149" s="4" t="s">
        <v>50</v>
      </c>
      <c r="Z1149" s="4" t="s">
        <v>50</v>
      </c>
      <c r="AA1149" s="4" t="s">
        <v>2419</v>
      </c>
      <c r="AD1149" s="4" t="s">
        <v>676</v>
      </c>
      <c r="AG1149" s="5"/>
      <c r="AH1149" s="4" t="s">
        <v>2408</v>
      </c>
      <c r="AJ1149" s="4" t="s">
        <v>38</v>
      </c>
      <c r="AK1149" s="117">
        <f>IF(N1149="NTD",1,VLOOKUP(X1149,'8.匯率'!O:Q,2,FALSE))</f>
        <v>1</v>
      </c>
      <c r="AL1149" s="204">
        <f t="shared" si="17"/>
        <v>106810</v>
      </c>
      <c r="AM1149" s="117" t="str">
        <f>VLOOKUP(AJ1149,'關係企業(人)'!A:C,3,FALSE)</f>
        <v>緯創資通股份有限公司</v>
      </c>
    </row>
    <row r="1150" spans="1:39">
      <c r="A1150" s="4" t="s">
        <v>47</v>
      </c>
      <c r="B1150" s="4" t="s">
        <v>1471</v>
      </c>
      <c r="C1150" s="4" t="s">
        <v>2403</v>
      </c>
      <c r="D1150" s="4" t="s">
        <v>2415</v>
      </c>
      <c r="E1150" s="5">
        <v>45707</v>
      </c>
      <c r="F1150" s="5">
        <v>45709</v>
      </c>
      <c r="G1150" s="4" t="s">
        <v>1465</v>
      </c>
      <c r="H1150" s="4" t="s">
        <v>678</v>
      </c>
      <c r="I1150" s="4" t="s">
        <v>2405</v>
      </c>
      <c r="J1150" s="4" t="s">
        <v>1472</v>
      </c>
      <c r="K1150" s="4" t="s">
        <v>2411</v>
      </c>
      <c r="L1150" s="4" t="s">
        <v>2412</v>
      </c>
      <c r="M1150" s="12">
        <v>105100</v>
      </c>
      <c r="N1150" s="4" t="s">
        <v>48</v>
      </c>
      <c r="O1150" s="12">
        <v>105100</v>
      </c>
      <c r="P1150" s="4" t="s">
        <v>48</v>
      </c>
      <c r="Q1150" s="4" t="s">
        <v>682</v>
      </c>
      <c r="R1150" s="4" t="s">
        <v>53</v>
      </c>
      <c r="X1150" s="4" t="s">
        <v>50</v>
      </c>
      <c r="Z1150" s="4" t="s">
        <v>50</v>
      </c>
      <c r="AA1150" s="4" t="s">
        <v>2419</v>
      </c>
      <c r="AD1150" s="4" t="s">
        <v>676</v>
      </c>
      <c r="AG1150" s="5"/>
      <c r="AH1150" s="4" t="s">
        <v>2408</v>
      </c>
      <c r="AJ1150" s="4" t="s">
        <v>38</v>
      </c>
      <c r="AK1150" s="117">
        <f>IF(N1150="NTD",1,VLOOKUP(X1150,'8.匯率'!O:Q,2,FALSE))</f>
        <v>1</v>
      </c>
      <c r="AL1150" s="204">
        <f t="shared" si="17"/>
        <v>105100</v>
      </c>
      <c r="AM1150" s="117" t="str">
        <f>VLOOKUP(AJ1150,'關係企業(人)'!A:C,3,FALSE)</f>
        <v>緯創資通股份有限公司</v>
      </c>
    </row>
    <row r="1151" spans="1:39">
      <c r="A1151" s="4" t="s">
        <v>47</v>
      </c>
      <c r="B1151" s="4" t="s">
        <v>1471</v>
      </c>
      <c r="C1151" s="4" t="s">
        <v>2403</v>
      </c>
      <c r="D1151" s="4" t="s">
        <v>2415</v>
      </c>
      <c r="E1151" s="5">
        <v>45707</v>
      </c>
      <c r="F1151" s="5">
        <v>45709</v>
      </c>
      <c r="G1151" s="4" t="s">
        <v>1465</v>
      </c>
      <c r="H1151" s="4" t="s">
        <v>678</v>
      </c>
      <c r="I1151" s="4" t="s">
        <v>2405</v>
      </c>
      <c r="J1151" s="4" t="s">
        <v>1472</v>
      </c>
      <c r="K1151" s="4" t="s">
        <v>2411</v>
      </c>
      <c r="L1151" s="4" t="s">
        <v>2412</v>
      </c>
      <c r="M1151" s="12">
        <v>90640</v>
      </c>
      <c r="N1151" s="4" t="s">
        <v>48</v>
      </c>
      <c r="O1151" s="12">
        <v>90640</v>
      </c>
      <c r="P1151" s="4" t="s">
        <v>48</v>
      </c>
      <c r="Q1151" s="4" t="s">
        <v>682</v>
      </c>
      <c r="R1151" s="4" t="s">
        <v>53</v>
      </c>
      <c r="X1151" s="4" t="s">
        <v>50</v>
      </c>
      <c r="Z1151" s="4" t="s">
        <v>50</v>
      </c>
      <c r="AA1151" s="4" t="s">
        <v>2419</v>
      </c>
      <c r="AD1151" s="4" t="s">
        <v>676</v>
      </c>
      <c r="AG1151" s="5"/>
      <c r="AH1151" s="4" t="s">
        <v>2408</v>
      </c>
      <c r="AJ1151" s="4" t="s">
        <v>38</v>
      </c>
      <c r="AK1151" s="117">
        <f>IF(N1151="NTD",1,VLOOKUP(X1151,'8.匯率'!O:Q,2,FALSE))</f>
        <v>1</v>
      </c>
      <c r="AL1151" s="204">
        <f t="shared" si="17"/>
        <v>90640</v>
      </c>
      <c r="AM1151" s="117" t="str">
        <f>VLOOKUP(AJ1151,'關係企業(人)'!A:C,3,FALSE)</f>
        <v>緯創資通股份有限公司</v>
      </c>
    </row>
    <row r="1152" spans="1:39">
      <c r="A1152" s="4" t="s">
        <v>47</v>
      </c>
      <c r="B1152" s="4" t="s">
        <v>1471</v>
      </c>
      <c r="C1152" s="4" t="s">
        <v>2403</v>
      </c>
      <c r="D1152" s="4" t="s">
        <v>2415</v>
      </c>
      <c r="E1152" s="5">
        <v>45707</v>
      </c>
      <c r="F1152" s="5">
        <v>45709</v>
      </c>
      <c r="G1152" s="4" t="s">
        <v>1465</v>
      </c>
      <c r="H1152" s="4" t="s">
        <v>678</v>
      </c>
      <c r="I1152" s="4" t="s">
        <v>2405</v>
      </c>
      <c r="J1152" s="4" t="s">
        <v>1472</v>
      </c>
      <c r="K1152" s="4" t="s">
        <v>2411</v>
      </c>
      <c r="L1152" s="4" t="s">
        <v>2412</v>
      </c>
      <c r="M1152" s="12">
        <v>110000</v>
      </c>
      <c r="N1152" s="4" t="s">
        <v>48</v>
      </c>
      <c r="O1152" s="12">
        <v>110000</v>
      </c>
      <c r="P1152" s="4" t="s">
        <v>48</v>
      </c>
      <c r="Q1152" s="4" t="s">
        <v>682</v>
      </c>
      <c r="R1152" s="4" t="s">
        <v>53</v>
      </c>
      <c r="X1152" s="4" t="s">
        <v>50</v>
      </c>
      <c r="Z1152" s="4" t="s">
        <v>50</v>
      </c>
      <c r="AA1152" s="4" t="s">
        <v>2419</v>
      </c>
      <c r="AD1152" s="4" t="s">
        <v>676</v>
      </c>
      <c r="AG1152" s="5"/>
      <c r="AH1152" s="4" t="s">
        <v>2408</v>
      </c>
      <c r="AJ1152" s="4" t="s">
        <v>38</v>
      </c>
      <c r="AK1152" s="117">
        <f>IF(N1152="NTD",1,VLOOKUP(X1152,'8.匯率'!O:Q,2,FALSE))</f>
        <v>1</v>
      </c>
      <c r="AL1152" s="204">
        <f t="shared" si="17"/>
        <v>110000</v>
      </c>
      <c r="AM1152" s="117" t="str">
        <f>VLOOKUP(AJ1152,'關係企業(人)'!A:C,3,FALSE)</f>
        <v>緯創資通股份有限公司</v>
      </c>
    </row>
    <row r="1153" spans="1:39">
      <c r="A1153" s="4" t="s">
        <v>47</v>
      </c>
      <c r="B1153" s="4" t="s">
        <v>1471</v>
      </c>
      <c r="C1153" s="4" t="s">
        <v>2403</v>
      </c>
      <c r="D1153" s="4" t="s">
        <v>2415</v>
      </c>
      <c r="E1153" s="5">
        <v>45707</v>
      </c>
      <c r="F1153" s="5">
        <v>45709</v>
      </c>
      <c r="G1153" s="4" t="s">
        <v>1465</v>
      </c>
      <c r="H1153" s="4" t="s">
        <v>678</v>
      </c>
      <c r="I1153" s="4" t="s">
        <v>2405</v>
      </c>
      <c r="J1153" s="4" t="s">
        <v>1472</v>
      </c>
      <c r="K1153" s="4" t="s">
        <v>2411</v>
      </c>
      <c r="L1153" s="4" t="s">
        <v>2412</v>
      </c>
      <c r="M1153" s="12">
        <v>131238</v>
      </c>
      <c r="N1153" s="4" t="s">
        <v>48</v>
      </c>
      <c r="O1153" s="12">
        <v>131238</v>
      </c>
      <c r="P1153" s="4" t="s">
        <v>48</v>
      </c>
      <c r="Q1153" s="4" t="s">
        <v>682</v>
      </c>
      <c r="R1153" s="4" t="s">
        <v>53</v>
      </c>
      <c r="X1153" s="4" t="s">
        <v>50</v>
      </c>
      <c r="Z1153" s="4" t="s">
        <v>50</v>
      </c>
      <c r="AA1153" s="4" t="s">
        <v>2419</v>
      </c>
      <c r="AD1153" s="4" t="s">
        <v>676</v>
      </c>
      <c r="AG1153" s="5"/>
      <c r="AH1153" s="4" t="s">
        <v>2408</v>
      </c>
      <c r="AJ1153" s="4" t="s">
        <v>38</v>
      </c>
      <c r="AK1153" s="117">
        <f>IF(N1153="NTD",1,VLOOKUP(X1153,'8.匯率'!O:Q,2,FALSE))</f>
        <v>1</v>
      </c>
      <c r="AL1153" s="204">
        <f t="shared" si="17"/>
        <v>131238</v>
      </c>
      <c r="AM1153" s="117" t="str">
        <f>VLOOKUP(AJ1153,'關係企業(人)'!A:C,3,FALSE)</f>
        <v>緯創資通股份有限公司</v>
      </c>
    </row>
    <row r="1154" spans="1:39">
      <c r="A1154" s="4" t="s">
        <v>47</v>
      </c>
      <c r="B1154" s="4" t="s">
        <v>1471</v>
      </c>
      <c r="C1154" s="4" t="s">
        <v>2403</v>
      </c>
      <c r="D1154" s="4" t="s">
        <v>2415</v>
      </c>
      <c r="E1154" s="5">
        <v>45707</v>
      </c>
      <c r="F1154" s="5">
        <v>45709</v>
      </c>
      <c r="G1154" s="4" t="s">
        <v>1465</v>
      </c>
      <c r="H1154" s="4" t="s">
        <v>678</v>
      </c>
      <c r="I1154" s="4" t="s">
        <v>2405</v>
      </c>
      <c r="J1154" s="4" t="s">
        <v>1472</v>
      </c>
      <c r="K1154" s="4" t="s">
        <v>2411</v>
      </c>
      <c r="L1154" s="4" t="s">
        <v>2412</v>
      </c>
      <c r="M1154" s="12">
        <v>129858</v>
      </c>
      <c r="N1154" s="4" t="s">
        <v>48</v>
      </c>
      <c r="O1154" s="12">
        <v>129858</v>
      </c>
      <c r="P1154" s="4" t="s">
        <v>48</v>
      </c>
      <c r="Q1154" s="4" t="s">
        <v>682</v>
      </c>
      <c r="R1154" s="4" t="s">
        <v>53</v>
      </c>
      <c r="X1154" s="4" t="s">
        <v>50</v>
      </c>
      <c r="Z1154" s="4" t="s">
        <v>50</v>
      </c>
      <c r="AA1154" s="4" t="s">
        <v>2419</v>
      </c>
      <c r="AD1154" s="4" t="s">
        <v>676</v>
      </c>
      <c r="AG1154" s="5"/>
      <c r="AH1154" s="4" t="s">
        <v>2408</v>
      </c>
      <c r="AJ1154" s="4" t="s">
        <v>38</v>
      </c>
      <c r="AK1154" s="117">
        <f>IF(N1154="NTD",1,VLOOKUP(X1154,'8.匯率'!O:Q,2,FALSE))</f>
        <v>1</v>
      </c>
      <c r="AL1154" s="204">
        <f t="shared" si="17"/>
        <v>129858</v>
      </c>
      <c r="AM1154" s="117" t="str">
        <f>VLOOKUP(AJ1154,'關係企業(人)'!A:C,3,FALSE)</f>
        <v>緯創資通股份有限公司</v>
      </c>
    </row>
    <row r="1155" spans="1:39">
      <c r="A1155" s="4" t="s">
        <v>47</v>
      </c>
      <c r="B1155" s="4" t="s">
        <v>1471</v>
      </c>
      <c r="C1155" s="4" t="s">
        <v>2403</v>
      </c>
      <c r="D1155" s="4" t="s">
        <v>2415</v>
      </c>
      <c r="E1155" s="5">
        <v>45707</v>
      </c>
      <c r="F1155" s="5">
        <v>45709</v>
      </c>
      <c r="G1155" s="4" t="s">
        <v>1465</v>
      </c>
      <c r="H1155" s="4" t="s">
        <v>678</v>
      </c>
      <c r="I1155" s="4" t="s">
        <v>2405</v>
      </c>
      <c r="J1155" s="4" t="s">
        <v>1472</v>
      </c>
      <c r="K1155" s="4" t="s">
        <v>2411</v>
      </c>
      <c r="L1155" s="4" t="s">
        <v>2412</v>
      </c>
      <c r="M1155" s="12">
        <v>110000</v>
      </c>
      <c r="N1155" s="4" t="s">
        <v>48</v>
      </c>
      <c r="O1155" s="12">
        <v>110000</v>
      </c>
      <c r="P1155" s="4" t="s">
        <v>48</v>
      </c>
      <c r="Q1155" s="4" t="s">
        <v>682</v>
      </c>
      <c r="R1155" s="4" t="s">
        <v>53</v>
      </c>
      <c r="X1155" s="4" t="s">
        <v>50</v>
      </c>
      <c r="Z1155" s="4" t="s">
        <v>50</v>
      </c>
      <c r="AA1155" s="4" t="s">
        <v>2419</v>
      </c>
      <c r="AD1155" s="4" t="s">
        <v>676</v>
      </c>
      <c r="AG1155" s="5"/>
      <c r="AH1155" s="4" t="s">
        <v>2408</v>
      </c>
      <c r="AJ1155" s="4" t="s">
        <v>38</v>
      </c>
      <c r="AK1155" s="117">
        <f>IF(N1155="NTD",1,VLOOKUP(X1155,'8.匯率'!O:Q,2,FALSE))</f>
        <v>1</v>
      </c>
      <c r="AL1155" s="204">
        <f t="shared" ref="AL1155:AL1218" si="18">M1155*AK1155</f>
        <v>110000</v>
      </c>
      <c r="AM1155" s="117" t="str">
        <f>VLOOKUP(AJ1155,'關係企業(人)'!A:C,3,FALSE)</f>
        <v>緯創資通股份有限公司</v>
      </c>
    </row>
    <row r="1156" spans="1:39">
      <c r="A1156" s="4" t="s">
        <v>47</v>
      </c>
      <c r="B1156" s="4" t="s">
        <v>1471</v>
      </c>
      <c r="C1156" s="4" t="s">
        <v>2403</v>
      </c>
      <c r="D1156" s="4" t="s">
        <v>2415</v>
      </c>
      <c r="E1156" s="5">
        <v>45707</v>
      </c>
      <c r="F1156" s="5">
        <v>45709</v>
      </c>
      <c r="G1156" s="4" t="s">
        <v>1465</v>
      </c>
      <c r="H1156" s="4" t="s">
        <v>678</v>
      </c>
      <c r="I1156" s="4" t="s">
        <v>2405</v>
      </c>
      <c r="J1156" s="4" t="s">
        <v>1472</v>
      </c>
      <c r="K1156" s="4" t="s">
        <v>2411</v>
      </c>
      <c r="L1156" s="4" t="s">
        <v>2412</v>
      </c>
      <c r="M1156" s="12">
        <v>133998</v>
      </c>
      <c r="N1156" s="4" t="s">
        <v>48</v>
      </c>
      <c r="O1156" s="12">
        <v>133998</v>
      </c>
      <c r="P1156" s="4" t="s">
        <v>48</v>
      </c>
      <c r="Q1156" s="4" t="s">
        <v>682</v>
      </c>
      <c r="R1156" s="4" t="s">
        <v>53</v>
      </c>
      <c r="X1156" s="4" t="s">
        <v>50</v>
      </c>
      <c r="Z1156" s="4" t="s">
        <v>50</v>
      </c>
      <c r="AA1156" s="4" t="s">
        <v>2419</v>
      </c>
      <c r="AD1156" s="4" t="s">
        <v>676</v>
      </c>
      <c r="AG1156" s="5"/>
      <c r="AH1156" s="4" t="s">
        <v>2408</v>
      </c>
      <c r="AJ1156" s="4" t="s">
        <v>38</v>
      </c>
      <c r="AK1156" s="117">
        <f>IF(N1156="NTD",1,VLOOKUP(X1156,'8.匯率'!O:Q,2,FALSE))</f>
        <v>1</v>
      </c>
      <c r="AL1156" s="204">
        <f t="shared" si="18"/>
        <v>133998</v>
      </c>
      <c r="AM1156" s="117" t="str">
        <f>VLOOKUP(AJ1156,'關係企業(人)'!A:C,3,FALSE)</f>
        <v>緯創資通股份有限公司</v>
      </c>
    </row>
    <row r="1157" spans="1:39">
      <c r="A1157" s="4" t="s">
        <v>47</v>
      </c>
      <c r="B1157" s="4" t="s">
        <v>1471</v>
      </c>
      <c r="C1157" s="4" t="s">
        <v>2403</v>
      </c>
      <c r="D1157" s="4" t="s">
        <v>2415</v>
      </c>
      <c r="E1157" s="5">
        <v>45707</v>
      </c>
      <c r="F1157" s="5">
        <v>45709</v>
      </c>
      <c r="G1157" s="4" t="s">
        <v>1465</v>
      </c>
      <c r="H1157" s="4" t="s">
        <v>678</v>
      </c>
      <c r="I1157" s="4" t="s">
        <v>2405</v>
      </c>
      <c r="J1157" s="4" t="s">
        <v>1472</v>
      </c>
      <c r="K1157" s="4" t="s">
        <v>2411</v>
      </c>
      <c r="L1157" s="4" t="s">
        <v>2412</v>
      </c>
      <c r="M1157" s="12">
        <v>138000</v>
      </c>
      <c r="N1157" s="4" t="s">
        <v>48</v>
      </c>
      <c r="O1157" s="12">
        <v>138000</v>
      </c>
      <c r="P1157" s="4" t="s">
        <v>48</v>
      </c>
      <c r="Q1157" s="4" t="s">
        <v>682</v>
      </c>
      <c r="R1157" s="4" t="s">
        <v>53</v>
      </c>
      <c r="X1157" s="4" t="s">
        <v>50</v>
      </c>
      <c r="Z1157" s="4" t="s">
        <v>50</v>
      </c>
      <c r="AA1157" s="4" t="s">
        <v>2419</v>
      </c>
      <c r="AD1157" s="4" t="s">
        <v>676</v>
      </c>
      <c r="AG1157" s="5"/>
      <c r="AH1157" s="4" t="s">
        <v>2408</v>
      </c>
      <c r="AJ1157" s="4" t="s">
        <v>38</v>
      </c>
      <c r="AK1157" s="117">
        <f>IF(N1157="NTD",1,VLOOKUP(X1157,'8.匯率'!O:Q,2,FALSE))</f>
        <v>1</v>
      </c>
      <c r="AL1157" s="204">
        <f t="shared" si="18"/>
        <v>138000</v>
      </c>
      <c r="AM1157" s="117" t="str">
        <f>VLOOKUP(AJ1157,'關係企業(人)'!A:C,3,FALSE)</f>
        <v>緯創資通股份有限公司</v>
      </c>
    </row>
    <row r="1158" spans="1:39">
      <c r="A1158" s="4" t="s">
        <v>47</v>
      </c>
      <c r="B1158" s="4" t="s">
        <v>1471</v>
      </c>
      <c r="C1158" s="4" t="s">
        <v>2403</v>
      </c>
      <c r="D1158" s="4" t="s">
        <v>2415</v>
      </c>
      <c r="E1158" s="5">
        <v>45707</v>
      </c>
      <c r="F1158" s="5">
        <v>45709</v>
      </c>
      <c r="G1158" s="4" t="s">
        <v>1465</v>
      </c>
      <c r="H1158" s="4" t="s">
        <v>678</v>
      </c>
      <c r="I1158" s="4" t="s">
        <v>2405</v>
      </c>
      <c r="J1158" s="4" t="s">
        <v>1472</v>
      </c>
      <c r="K1158" s="4" t="s">
        <v>2411</v>
      </c>
      <c r="L1158" s="4" t="s">
        <v>2412</v>
      </c>
      <c r="M1158" s="12">
        <v>93288</v>
      </c>
      <c r="N1158" s="4" t="s">
        <v>48</v>
      </c>
      <c r="O1158" s="12">
        <v>93288</v>
      </c>
      <c r="P1158" s="4" t="s">
        <v>48</v>
      </c>
      <c r="Q1158" s="4" t="s">
        <v>682</v>
      </c>
      <c r="R1158" s="4" t="s">
        <v>53</v>
      </c>
      <c r="X1158" s="4" t="s">
        <v>50</v>
      </c>
      <c r="Z1158" s="4" t="s">
        <v>50</v>
      </c>
      <c r="AA1158" s="4" t="s">
        <v>2419</v>
      </c>
      <c r="AD1158" s="4" t="s">
        <v>676</v>
      </c>
      <c r="AG1158" s="5"/>
      <c r="AH1158" s="4" t="s">
        <v>2408</v>
      </c>
      <c r="AJ1158" s="4" t="s">
        <v>38</v>
      </c>
      <c r="AK1158" s="117">
        <f>IF(N1158="NTD",1,VLOOKUP(X1158,'8.匯率'!O:Q,2,FALSE))</f>
        <v>1</v>
      </c>
      <c r="AL1158" s="204">
        <f t="shared" si="18"/>
        <v>93288</v>
      </c>
      <c r="AM1158" s="117" t="str">
        <f>VLOOKUP(AJ1158,'關係企業(人)'!A:C,3,FALSE)</f>
        <v>緯創資通股份有限公司</v>
      </c>
    </row>
    <row r="1159" spans="1:39">
      <c r="A1159" s="4" t="s">
        <v>47</v>
      </c>
      <c r="B1159" s="4" t="s">
        <v>1471</v>
      </c>
      <c r="C1159" s="4" t="s">
        <v>2403</v>
      </c>
      <c r="D1159" s="4" t="s">
        <v>2415</v>
      </c>
      <c r="E1159" s="5">
        <v>45707</v>
      </c>
      <c r="F1159" s="5">
        <v>45709</v>
      </c>
      <c r="G1159" s="4" t="s">
        <v>1465</v>
      </c>
      <c r="H1159" s="4" t="s">
        <v>678</v>
      </c>
      <c r="I1159" s="4" t="s">
        <v>2405</v>
      </c>
      <c r="J1159" s="4" t="s">
        <v>1472</v>
      </c>
      <c r="K1159" s="4" t="s">
        <v>2411</v>
      </c>
      <c r="L1159" s="4" t="s">
        <v>2412</v>
      </c>
      <c r="M1159" s="12">
        <v>99770</v>
      </c>
      <c r="N1159" s="4" t="s">
        <v>48</v>
      </c>
      <c r="O1159" s="12">
        <v>99770</v>
      </c>
      <c r="P1159" s="4" t="s">
        <v>48</v>
      </c>
      <c r="Q1159" s="4" t="s">
        <v>682</v>
      </c>
      <c r="R1159" s="4" t="s">
        <v>53</v>
      </c>
      <c r="X1159" s="4" t="s">
        <v>50</v>
      </c>
      <c r="Z1159" s="4" t="s">
        <v>50</v>
      </c>
      <c r="AA1159" s="4" t="s">
        <v>2419</v>
      </c>
      <c r="AD1159" s="4" t="s">
        <v>676</v>
      </c>
      <c r="AG1159" s="5"/>
      <c r="AH1159" s="4" t="s">
        <v>2408</v>
      </c>
      <c r="AJ1159" s="4" t="s">
        <v>38</v>
      </c>
      <c r="AK1159" s="117">
        <f>IF(N1159="NTD",1,VLOOKUP(X1159,'8.匯率'!O:Q,2,FALSE))</f>
        <v>1</v>
      </c>
      <c r="AL1159" s="204">
        <f t="shared" si="18"/>
        <v>99770</v>
      </c>
      <c r="AM1159" s="117" t="str">
        <f>VLOOKUP(AJ1159,'關係企業(人)'!A:C,3,FALSE)</f>
        <v>緯創資通股份有限公司</v>
      </c>
    </row>
    <row r="1160" spans="1:39">
      <c r="A1160" s="4" t="s">
        <v>47</v>
      </c>
      <c r="B1160" s="4" t="s">
        <v>1471</v>
      </c>
      <c r="C1160" s="4" t="s">
        <v>2403</v>
      </c>
      <c r="D1160" s="4" t="s">
        <v>2415</v>
      </c>
      <c r="E1160" s="5">
        <v>45707</v>
      </c>
      <c r="F1160" s="5">
        <v>45709</v>
      </c>
      <c r="G1160" s="4" t="s">
        <v>1465</v>
      </c>
      <c r="H1160" s="4" t="s">
        <v>678</v>
      </c>
      <c r="I1160" s="4" t="s">
        <v>2405</v>
      </c>
      <c r="J1160" s="4" t="s">
        <v>1472</v>
      </c>
      <c r="K1160" s="4" t="s">
        <v>2411</v>
      </c>
      <c r="L1160" s="4" t="s">
        <v>2412</v>
      </c>
      <c r="M1160" s="12">
        <v>129886</v>
      </c>
      <c r="N1160" s="4" t="s">
        <v>48</v>
      </c>
      <c r="O1160" s="12">
        <v>129886</v>
      </c>
      <c r="P1160" s="4" t="s">
        <v>48</v>
      </c>
      <c r="Q1160" s="4" t="s">
        <v>682</v>
      </c>
      <c r="R1160" s="4" t="s">
        <v>53</v>
      </c>
      <c r="X1160" s="4" t="s">
        <v>50</v>
      </c>
      <c r="Z1160" s="4" t="s">
        <v>50</v>
      </c>
      <c r="AA1160" s="4" t="s">
        <v>2419</v>
      </c>
      <c r="AD1160" s="4" t="s">
        <v>676</v>
      </c>
      <c r="AG1160" s="5"/>
      <c r="AH1160" s="4" t="s">
        <v>2408</v>
      </c>
      <c r="AJ1160" s="4" t="s">
        <v>38</v>
      </c>
      <c r="AK1160" s="117">
        <f>IF(N1160="NTD",1,VLOOKUP(X1160,'8.匯率'!O:Q,2,FALSE))</f>
        <v>1</v>
      </c>
      <c r="AL1160" s="204">
        <f t="shared" si="18"/>
        <v>129886</v>
      </c>
      <c r="AM1160" s="117" t="str">
        <f>VLOOKUP(AJ1160,'關係企業(人)'!A:C,3,FALSE)</f>
        <v>緯創資通股份有限公司</v>
      </c>
    </row>
    <row r="1161" spans="1:39">
      <c r="A1161" s="4" t="s">
        <v>47</v>
      </c>
      <c r="B1161" s="4" t="s">
        <v>1471</v>
      </c>
      <c r="C1161" s="4" t="s">
        <v>2403</v>
      </c>
      <c r="D1161" s="4" t="s">
        <v>2415</v>
      </c>
      <c r="E1161" s="5">
        <v>45707</v>
      </c>
      <c r="F1161" s="5">
        <v>45709</v>
      </c>
      <c r="G1161" s="4" t="s">
        <v>1465</v>
      </c>
      <c r="H1161" s="4" t="s">
        <v>678</v>
      </c>
      <c r="I1161" s="4" t="s">
        <v>2405</v>
      </c>
      <c r="J1161" s="4" t="s">
        <v>1472</v>
      </c>
      <c r="K1161" s="4" t="s">
        <v>2411</v>
      </c>
      <c r="L1161" s="4" t="s">
        <v>2412</v>
      </c>
      <c r="M1161" s="12">
        <v>106700</v>
      </c>
      <c r="N1161" s="4" t="s">
        <v>48</v>
      </c>
      <c r="O1161" s="12">
        <v>106700</v>
      </c>
      <c r="P1161" s="4" t="s">
        <v>48</v>
      </c>
      <c r="Q1161" s="4" t="s">
        <v>682</v>
      </c>
      <c r="R1161" s="4" t="s">
        <v>53</v>
      </c>
      <c r="X1161" s="4" t="s">
        <v>50</v>
      </c>
      <c r="Z1161" s="4" t="s">
        <v>50</v>
      </c>
      <c r="AA1161" s="4" t="s">
        <v>2419</v>
      </c>
      <c r="AD1161" s="4" t="s">
        <v>676</v>
      </c>
      <c r="AG1161" s="5"/>
      <c r="AH1161" s="4" t="s">
        <v>2408</v>
      </c>
      <c r="AJ1161" s="4" t="s">
        <v>38</v>
      </c>
      <c r="AK1161" s="117">
        <f>IF(N1161="NTD",1,VLOOKUP(X1161,'8.匯率'!O:Q,2,FALSE))</f>
        <v>1</v>
      </c>
      <c r="AL1161" s="204">
        <f t="shared" si="18"/>
        <v>106700</v>
      </c>
      <c r="AM1161" s="117" t="str">
        <f>VLOOKUP(AJ1161,'關係企業(人)'!A:C,3,FALSE)</f>
        <v>緯創資通股份有限公司</v>
      </c>
    </row>
    <row r="1162" spans="1:39">
      <c r="A1162" s="4" t="s">
        <v>47</v>
      </c>
      <c r="B1162" s="4" t="s">
        <v>1471</v>
      </c>
      <c r="C1162" s="4" t="s">
        <v>2403</v>
      </c>
      <c r="D1162" s="4" t="s">
        <v>2415</v>
      </c>
      <c r="E1162" s="5">
        <v>45707</v>
      </c>
      <c r="F1162" s="5">
        <v>45709</v>
      </c>
      <c r="G1162" s="4" t="s">
        <v>1465</v>
      </c>
      <c r="H1162" s="4" t="s">
        <v>678</v>
      </c>
      <c r="I1162" s="4" t="s">
        <v>2405</v>
      </c>
      <c r="J1162" s="4" t="s">
        <v>1472</v>
      </c>
      <c r="K1162" s="4" t="s">
        <v>2411</v>
      </c>
      <c r="L1162" s="4" t="s">
        <v>2412</v>
      </c>
      <c r="M1162" s="12">
        <v>150505</v>
      </c>
      <c r="N1162" s="4" t="s">
        <v>48</v>
      </c>
      <c r="O1162" s="12">
        <v>150505</v>
      </c>
      <c r="P1162" s="4" t="s">
        <v>48</v>
      </c>
      <c r="Q1162" s="4" t="s">
        <v>682</v>
      </c>
      <c r="R1162" s="4" t="s">
        <v>53</v>
      </c>
      <c r="X1162" s="4" t="s">
        <v>50</v>
      </c>
      <c r="Z1162" s="4" t="s">
        <v>50</v>
      </c>
      <c r="AA1162" s="4" t="s">
        <v>2419</v>
      </c>
      <c r="AD1162" s="4" t="s">
        <v>676</v>
      </c>
      <c r="AG1162" s="5"/>
      <c r="AH1162" s="4" t="s">
        <v>2408</v>
      </c>
      <c r="AJ1162" s="4" t="s">
        <v>38</v>
      </c>
      <c r="AK1162" s="117">
        <f>IF(N1162="NTD",1,VLOOKUP(X1162,'8.匯率'!O:Q,2,FALSE))</f>
        <v>1</v>
      </c>
      <c r="AL1162" s="204">
        <f t="shared" si="18"/>
        <v>150505</v>
      </c>
      <c r="AM1162" s="117" t="str">
        <f>VLOOKUP(AJ1162,'關係企業(人)'!A:C,3,FALSE)</f>
        <v>緯創資通股份有限公司</v>
      </c>
    </row>
    <row r="1163" spans="1:39">
      <c r="A1163" s="4" t="s">
        <v>47</v>
      </c>
      <c r="B1163" s="4" t="s">
        <v>1471</v>
      </c>
      <c r="C1163" s="4" t="s">
        <v>2403</v>
      </c>
      <c r="D1163" s="4" t="s">
        <v>2415</v>
      </c>
      <c r="E1163" s="5">
        <v>45707</v>
      </c>
      <c r="F1163" s="5">
        <v>45709</v>
      </c>
      <c r="G1163" s="4" t="s">
        <v>1465</v>
      </c>
      <c r="H1163" s="4" t="s">
        <v>678</v>
      </c>
      <c r="I1163" s="4" t="s">
        <v>2405</v>
      </c>
      <c r="J1163" s="4" t="s">
        <v>1472</v>
      </c>
      <c r="K1163" s="4" t="s">
        <v>2411</v>
      </c>
      <c r="L1163" s="4" t="s">
        <v>2412</v>
      </c>
      <c r="M1163" s="12">
        <v>125856</v>
      </c>
      <c r="N1163" s="4" t="s">
        <v>48</v>
      </c>
      <c r="O1163" s="12">
        <v>125856</v>
      </c>
      <c r="P1163" s="4" t="s">
        <v>48</v>
      </c>
      <c r="Q1163" s="4" t="s">
        <v>682</v>
      </c>
      <c r="R1163" s="4" t="s">
        <v>53</v>
      </c>
      <c r="X1163" s="4" t="s">
        <v>50</v>
      </c>
      <c r="Z1163" s="4" t="s">
        <v>50</v>
      </c>
      <c r="AA1163" s="4" t="s">
        <v>2419</v>
      </c>
      <c r="AD1163" s="4" t="s">
        <v>676</v>
      </c>
      <c r="AG1163" s="5"/>
      <c r="AH1163" s="4" t="s">
        <v>2408</v>
      </c>
      <c r="AJ1163" s="4" t="s">
        <v>38</v>
      </c>
      <c r="AK1163" s="117">
        <f>IF(N1163="NTD",1,VLOOKUP(X1163,'8.匯率'!O:Q,2,FALSE))</f>
        <v>1</v>
      </c>
      <c r="AL1163" s="204">
        <f t="shared" si="18"/>
        <v>125856</v>
      </c>
      <c r="AM1163" s="117" t="str">
        <f>VLOOKUP(AJ1163,'關係企業(人)'!A:C,3,FALSE)</f>
        <v>緯創資通股份有限公司</v>
      </c>
    </row>
    <row r="1164" spans="1:39">
      <c r="A1164" s="4" t="s">
        <v>47</v>
      </c>
      <c r="B1164" s="4" t="s">
        <v>1471</v>
      </c>
      <c r="C1164" s="4" t="s">
        <v>2403</v>
      </c>
      <c r="D1164" s="4" t="s">
        <v>2415</v>
      </c>
      <c r="E1164" s="5">
        <v>45707</v>
      </c>
      <c r="F1164" s="5">
        <v>45709</v>
      </c>
      <c r="G1164" s="4" t="s">
        <v>1465</v>
      </c>
      <c r="H1164" s="4" t="s">
        <v>678</v>
      </c>
      <c r="I1164" s="4" t="s">
        <v>2405</v>
      </c>
      <c r="J1164" s="4" t="s">
        <v>1472</v>
      </c>
      <c r="K1164" s="4" t="s">
        <v>2411</v>
      </c>
      <c r="L1164" s="4" t="s">
        <v>2412</v>
      </c>
      <c r="M1164" s="12">
        <v>155000</v>
      </c>
      <c r="N1164" s="4" t="s">
        <v>48</v>
      </c>
      <c r="O1164" s="12">
        <v>155000</v>
      </c>
      <c r="P1164" s="4" t="s">
        <v>48</v>
      </c>
      <c r="Q1164" s="4" t="s">
        <v>682</v>
      </c>
      <c r="R1164" s="4" t="s">
        <v>53</v>
      </c>
      <c r="X1164" s="4" t="s">
        <v>50</v>
      </c>
      <c r="Z1164" s="4" t="s">
        <v>50</v>
      </c>
      <c r="AA1164" s="4" t="s">
        <v>2419</v>
      </c>
      <c r="AD1164" s="4" t="s">
        <v>676</v>
      </c>
      <c r="AG1164" s="5"/>
      <c r="AH1164" s="4" t="s">
        <v>2408</v>
      </c>
      <c r="AJ1164" s="4" t="s">
        <v>38</v>
      </c>
      <c r="AK1164" s="117">
        <f>IF(N1164="NTD",1,VLOOKUP(X1164,'8.匯率'!O:Q,2,FALSE))</f>
        <v>1</v>
      </c>
      <c r="AL1164" s="204">
        <f t="shared" si="18"/>
        <v>155000</v>
      </c>
      <c r="AM1164" s="117" t="str">
        <f>VLOOKUP(AJ1164,'關係企業(人)'!A:C,3,FALSE)</f>
        <v>緯創資通股份有限公司</v>
      </c>
    </row>
    <row r="1165" spans="1:39">
      <c r="A1165" s="4" t="s">
        <v>47</v>
      </c>
      <c r="B1165" s="4" t="s">
        <v>1471</v>
      </c>
      <c r="C1165" s="4" t="s">
        <v>2403</v>
      </c>
      <c r="D1165" s="4" t="s">
        <v>2415</v>
      </c>
      <c r="E1165" s="5">
        <v>45707</v>
      </c>
      <c r="F1165" s="5">
        <v>45709</v>
      </c>
      <c r="G1165" s="4" t="s">
        <v>1465</v>
      </c>
      <c r="H1165" s="4" t="s">
        <v>678</v>
      </c>
      <c r="I1165" s="4" t="s">
        <v>2405</v>
      </c>
      <c r="J1165" s="4" t="s">
        <v>1472</v>
      </c>
      <c r="K1165" s="4" t="s">
        <v>2411</v>
      </c>
      <c r="L1165" s="4" t="s">
        <v>2412</v>
      </c>
      <c r="M1165" s="12">
        <v>118680</v>
      </c>
      <c r="N1165" s="4" t="s">
        <v>48</v>
      </c>
      <c r="O1165" s="12">
        <v>118680</v>
      </c>
      <c r="P1165" s="4" t="s">
        <v>48</v>
      </c>
      <c r="Q1165" s="4" t="s">
        <v>682</v>
      </c>
      <c r="R1165" s="4" t="s">
        <v>53</v>
      </c>
      <c r="X1165" s="4" t="s">
        <v>50</v>
      </c>
      <c r="Z1165" s="4" t="s">
        <v>50</v>
      </c>
      <c r="AA1165" s="4" t="s">
        <v>2419</v>
      </c>
      <c r="AD1165" s="4" t="s">
        <v>676</v>
      </c>
      <c r="AG1165" s="5"/>
      <c r="AH1165" s="4" t="s">
        <v>2408</v>
      </c>
      <c r="AJ1165" s="4" t="s">
        <v>38</v>
      </c>
      <c r="AK1165" s="117">
        <f>IF(N1165="NTD",1,VLOOKUP(X1165,'8.匯率'!O:Q,2,FALSE))</f>
        <v>1</v>
      </c>
      <c r="AL1165" s="204">
        <f t="shared" si="18"/>
        <v>118680</v>
      </c>
      <c r="AM1165" s="117" t="str">
        <f>VLOOKUP(AJ1165,'關係企業(人)'!A:C,3,FALSE)</f>
        <v>緯創資通股份有限公司</v>
      </c>
    </row>
    <row r="1166" spans="1:39">
      <c r="A1166" s="4" t="s">
        <v>47</v>
      </c>
      <c r="B1166" s="4" t="s">
        <v>1471</v>
      </c>
      <c r="C1166" s="4" t="s">
        <v>2403</v>
      </c>
      <c r="D1166" s="4" t="s">
        <v>2415</v>
      </c>
      <c r="E1166" s="5">
        <v>45707</v>
      </c>
      <c r="F1166" s="5">
        <v>45709</v>
      </c>
      <c r="G1166" s="4" t="s">
        <v>1465</v>
      </c>
      <c r="H1166" s="4" t="s">
        <v>678</v>
      </c>
      <c r="I1166" s="4" t="s">
        <v>2405</v>
      </c>
      <c r="J1166" s="4" t="s">
        <v>1472</v>
      </c>
      <c r="K1166" s="4" t="s">
        <v>2411</v>
      </c>
      <c r="L1166" s="4" t="s">
        <v>2412</v>
      </c>
      <c r="M1166" s="12">
        <v>121716</v>
      </c>
      <c r="N1166" s="4" t="s">
        <v>48</v>
      </c>
      <c r="O1166" s="12">
        <v>121716</v>
      </c>
      <c r="P1166" s="4" t="s">
        <v>48</v>
      </c>
      <c r="Q1166" s="4" t="s">
        <v>682</v>
      </c>
      <c r="R1166" s="4" t="s">
        <v>53</v>
      </c>
      <c r="X1166" s="4" t="s">
        <v>50</v>
      </c>
      <c r="Z1166" s="4" t="s">
        <v>50</v>
      </c>
      <c r="AA1166" s="4" t="s">
        <v>2419</v>
      </c>
      <c r="AD1166" s="4" t="s">
        <v>676</v>
      </c>
      <c r="AG1166" s="5"/>
      <c r="AH1166" s="4" t="s">
        <v>2408</v>
      </c>
      <c r="AJ1166" s="4" t="s">
        <v>38</v>
      </c>
      <c r="AK1166" s="117">
        <f>IF(N1166="NTD",1,VLOOKUP(X1166,'8.匯率'!O:Q,2,FALSE))</f>
        <v>1</v>
      </c>
      <c r="AL1166" s="204">
        <f t="shared" si="18"/>
        <v>121716</v>
      </c>
      <c r="AM1166" s="117" t="str">
        <f>VLOOKUP(AJ1166,'關係企業(人)'!A:C,3,FALSE)</f>
        <v>緯創資通股份有限公司</v>
      </c>
    </row>
    <row r="1167" spans="1:39">
      <c r="A1167" s="4" t="s">
        <v>47</v>
      </c>
      <c r="B1167" s="4" t="s">
        <v>1471</v>
      </c>
      <c r="C1167" s="4" t="s">
        <v>2403</v>
      </c>
      <c r="D1167" s="4" t="s">
        <v>2415</v>
      </c>
      <c r="E1167" s="5">
        <v>45707</v>
      </c>
      <c r="F1167" s="5">
        <v>45709</v>
      </c>
      <c r="G1167" s="4" t="s">
        <v>1465</v>
      </c>
      <c r="H1167" s="4" t="s">
        <v>678</v>
      </c>
      <c r="I1167" s="4" t="s">
        <v>2405</v>
      </c>
      <c r="J1167" s="4" t="s">
        <v>1472</v>
      </c>
      <c r="K1167" s="4" t="s">
        <v>2411</v>
      </c>
      <c r="L1167" s="4" t="s">
        <v>2412</v>
      </c>
      <c r="M1167" s="12">
        <v>150505</v>
      </c>
      <c r="N1167" s="4" t="s">
        <v>48</v>
      </c>
      <c r="O1167" s="12">
        <v>150505</v>
      </c>
      <c r="P1167" s="4" t="s">
        <v>48</v>
      </c>
      <c r="Q1167" s="4" t="s">
        <v>682</v>
      </c>
      <c r="R1167" s="4" t="s">
        <v>53</v>
      </c>
      <c r="X1167" s="4" t="s">
        <v>50</v>
      </c>
      <c r="Z1167" s="4" t="s">
        <v>50</v>
      </c>
      <c r="AA1167" s="4" t="s">
        <v>2419</v>
      </c>
      <c r="AD1167" s="4" t="s">
        <v>676</v>
      </c>
      <c r="AG1167" s="5"/>
      <c r="AH1167" s="4" t="s">
        <v>2408</v>
      </c>
      <c r="AJ1167" s="4" t="s">
        <v>38</v>
      </c>
      <c r="AK1167" s="117">
        <f>IF(N1167="NTD",1,VLOOKUP(X1167,'8.匯率'!O:Q,2,FALSE))</f>
        <v>1</v>
      </c>
      <c r="AL1167" s="204">
        <f t="shared" si="18"/>
        <v>150505</v>
      </c>
      <c r="AM1167" s="117" t="str">
        <f>VLOOKUP(AJ1167,'關係企業(人)'!A:C,3,FALSE)</f>
        <v>緯創資通股份有限公司</v>
      </c>
    </row>
    <row r="1168" spans="1:39">
      <c r="A1168" s="4" t="s">
        <v>47</v>
      </c>
      <c r="B1168" s="4" t="s">
        <v>1471</v>
      </c>
      <c r="C1168" s="4" t="s">
        <v>2403</v>
      </c>
      <c r="D1168" s="4" t="s">
        <v>2415</v>
      </c>
      <c r="E1168" s="5">
        <v>45707</v>
      </c>
      <c r="F1168" s="5">
        <v>45709</v>
      </c>
      <c r="G1168" s="4" t="s">
        <v>1465</v>
      </c>
      <c r="H1168" s="4" t="s">
        <v>678</v>
      </c>
      <c r="I1168" s="4" t="s">
        <v>2405</v>
      </c>
      <c r="J1168" s="4" t="s">
        <v>1472</v>
      </c>
      <c r="K1168" s="4" t="s">
        <v>2411</v>
      </c>
      <c r="L1168" s="4" t="s">
        <v>2412</v>
      </c>
      <c r="M1168" s="12">
        <v>110000</v>
      </c>
      <c r="N1168" s="4" t="s">
        <v>48</v>
      </c>
      <c r="O1168" s="12">
        <v>110000</v>
      </c>
      <c r="P1168" s="4" t="s">
        <v>48</v>
      </c>
      <c r="Q1168" s="4" t="s">
        <v>682</v>
      </c>
      <c r="R1168" s="4" t="s">
        <v>53</v>
      </c>
      <c r="X1168" s="4" t="s">
        <v>50</v>
      </c>
      <c r="Z1168" s="4" t="s">
        <v>50</v>
      </c>
      <c r="AA1168" s="4" t="s">
        <v>2419</v>
      </c>
      <c r="AD1168" s="4" t="s">
        <v>676</v>
      </c>
      <c r="AG1168" s="5"/>
      <c r="AH1168" s="4" t="s">
        <v>2408</v>
      </c>
      <c r="AJ1168" s="4" t="s">
        <v>38</v>
      </c>
      <c r="AK1168" s="117">
        <f>IF(N1168="NTD",1,VLOOKUP(X1168,'8.匯率'!O:Q,2,FALSE))</f>
        <v>1</v>
      </c>
      <c r="AL1168" s="204">
        <f t="shared" si="18"/>
        <v>110000</v>
      </c>
      <c r="AM1168" s="117" t="str">
        <f>VLOOKUP(AJ1168,'關係企業(人)'!A:C,3,FALSE)</f>
        <v>緯創資通股份有限公司</v>
      </c>
    </row>
    <row r="1169" spans="1:39">
      <c r="A1169" s="4" t="s">
        <v>47</v>
      </c>
      <c r="B1169" s="4" t="s">
        <v>1471</v>
      </c>
      <c r="C1169" s="4" t="s">
        <v>2403</v>
      </c>
      <c r="D1169" s="4" t="s">
        <v>2415</v>
      </c>
      <c r="E1169" s="5">
        <v>45707</v>
      </c>
      <c r="F1169" s="5">
        <v>45709</v>
      </c>
      <c r="G1169" s="4" t="s">
        <v>1465</v>
      </c>
      <c r="H1169" s="4" t="s">
        <v>678</v>
      </c>
      <c r="I1169" s="4" t="s">
        <v>2405</v>
      </c>
      <c r="J1169" s="4" t="s">
        <v>1472</v>
      </c>
      <c r="K1169" s="4" t="s">
        <v>2411</v>
      </c>
      <c r="L1169" s="4" t="s">
        <v>2412</v>
      </c>
      <c r="M1169" s="12">
        <v>97020</v>
      </c>
      <c r="N1169" s="4" t="s">
        <v>48</v>
      </c>
      <c r="O1169" s="12">
        <v>97020</v>
      </c>
      <c r="P1169" s="4" t="s">
        <v>48</v>
      </c>
      <c r="Q1169" s="4" t="s">
        <v>682</v>
      </c>
      <c r="R1169" s="4" t="s">
        <v>53</v>
      </c>
      <c r="X1169" s="4" t="s">
        <v>50</v>
      </c>
      <c r="Z1169" s="4" t="s">
        <v>50</v>
      </c>
      <c r="AA1169" s="4" t="s">
        <v>2419</v>
      </c>
      <c r="AD1169" s="4" t="s">
        <v>676</v>
      </c>
      <c r="AG1169" s="5"/>
      <c r="AH1169" s="4" t="s">
        <v>2408</v>
      </c>
      <c r="AJ1169" s="4" t="s">
        <v>38</v>
      </c>
      <c r="AK1169" s="117">
        <f>IF(N1169="NTD",1,VLOOKUP(X1169,'8.匯率'!O:Q,2,FALSE))</f>
        <v>1</v>
      </c>
      <c r="AL1169" s="204">
        <f t="shared" si="18"/>
        <v>97020</v>
      </c>
      <c r="AM1169" s="117" t="str">
        <f>VLOOKUP(AJ1169,'關係企業(人)'!A:C,3,FALSE)</f>
        <v>緯創資通股份有限公司</v>
      </c>
    </row>
    <row r="1170" spans="1:39">
      <c r="A1170" s="4" t="s">
        <v>47</v>
      </c>
      <c r="B1170" s="4" t="s">
        <v>1471</v>
      </c>
      <c r="C1170" s="4" t="s">
        <v>2403</v>
      </c>
      <c r="D1170" s="4" t="s">
        <v>2415</v>
      </c>
      <c r="E1170" s="5">
        <v>45707</v>
      </c>
      <c r="F1170" s="5">
        <v>45709</v>
      </c>
      <c r="G1170" s="4" t="s">
        <v>1465</v>
      </c>
      <c r="H1170" s="4" t="s">
        <v>678</v>
      </c>
      <c r="I1170" s="4" t="s">
        <v>2405</v>
      </c>
      <c r="J1170" s="4" t="s">
        <v>1472</v>
      </c>
      <c r="K1170" s="4" t="s">
        <v>2411</v>
      </c>
      <c r="L1170" s="4" t="s">
        <v>2412</v>
      </c>
      <c r="M1170" s="12">
        <v>138000</v>
      </c>
      <c r="N1170" s="4" t="s">
        <v>48</v>
      </c>
      <c r="O1170" s="12">
        <v>138000</v>
      </c>
      <c r="P1170" s="4" t="s">
        <v>48</v>
      </c>
      <c r="Q1170" s="4" t="s">
        <v>682</v>
      </c>
      <c r="R1170" s="4" t="s">
        <v>53</v>
      </c>
      <c r="X1170" s="4" t="s">
        <v>50</v>
      </c>
      <c r="Z1170" s="4" t="s">
        <v>50</v>
      </c>
      <c r="AA1170" s="4" t="s">
        <v>2419</v>
      </c>
      <c r="AD1170" s="4" t="s">
        <v>676</v>
      </c>
      <c r="AG1170" s="5"/>
      <c r="AH1170" s="4" t="s">
        <v>2408</v>
      </c>
      <c r="AJ1170" s="4" t="s">
        <v>38</v>
      </c>
      <c r="AK1170" s="117">
        <f>IF(N1170="NTD",1,VLOOKUP(X1170,'8.匯率'!O:Q,2,FALSE))</f>
        <v>1</v>
      </c>
      <c r="AL1170" s="204">
        <f t="shared" si="18"/>
        <v>138000</v>
      </c>
      <c r="AM1170" s="117" t="str">
        <f>VLOOKUP(AJ1170,'關係企業(人)'!A:C,3,FALSE)</f>
        <v>緯創資通股份有限公司</v>
      </c>
    </row>
    <row r="1171" spans="1:39">
      <c r="A1171" s="4" t="s">
        <v>47</v>
      </c>
      <c r="B1171" s="4" t="s">
        <v>1471</v>
      </c>
      <c r="C1171" s="4" t="s">
        <v>2403</v>
      </c>
      <c r="D1171" s="4" t="s">
        <v>2415</v>
      </c>
      <c r="E1171" s="5">
        <v>45707</v>
      </c>
      <c r="F1171" s="5">
        <v>45709</v>
      </c>
      <c r="G1171" s="4" t="s">
        <v>1465</v>
      </c>
      <c r="H1171" s="4" t="s">
        <v>678</v>
      </c>
      <c r="I1171" s="4" t="s">
        <v>2405</v>
      </c>
      <c r="J1171" s="4" t="s">
        <v>1472</v>
      </c>
      <c r="K1171" s="4" t="s">
        <v>2411</v>
      </c>
      <c r="L1171" s="4" t="s">
        <v>2412</v>
      </c>
      <c r="M1171" s="12">
        <v>111650</v>
      </c>
      <c r="N1171" s="4" t="s">
        <v>48</v>
      </c>
      <c r="O1171" s="12">
        <v>111650</v>
      </c>
      <c r="P1171" s="4" t="s">
        <v>48</v>
      </c>
      <c r="Q1171" s="4" t="s">
        <v>682</v>
      </c>
      <c r="R1171" s="4" t="s">
        <v>53</v>
      </c>
      <c r="X1171" s="4" t="s">
        <v>50</v>
      </c>
      <c r="Z1171" s="4" t="s">
        <v>50</v>
      </c>
      <c r="AA1171" s="4" t="s">
        <v>2419</v>
      </c>
      <c r="AD1171" s="4" t="s">
        <v>676</v>
      </c>
      <c r="AG1171" s="5"/>
      <c r="AH1171" s="4" t="s">
        <v>2408</v>
      </c>
      <c r="AJ1171" s="4" t="s">
        <v>38</v>
      </c>
      <c r="AK1171" s="117">
        <f>IF(N1171="NTD",1,VLOOKUP(X1171,'8.匯率'!O:Q,2,FALSE))</f>
        <v>1</v>
      </c>
      <c r="AL1171" s="204">
        <f t="shared" si="18"/>
        <v>111650</v>
      </c>
      <c r="AM1171" s="117" t="str">
        <f>VLOOKUP(AJ1171,'關係企業(人)'!A:C,3,FALSE)</f>
        <v>緯創資通股份有限公司</v>
      </c>
    </row>
    <row r="1172" spans="1:39">
      <c r="A1172" s="4" t="s">
        <v>47</v>
      </c>
      <c r="B1172" s="4" t="s">
        <v>1471</v>
      </c>
      <c r="C1172" s="4" t="s">
        <v>2403</v>
      </c>
      <c r="D1172" s="4" t="s">
        <v>2415</v>
      </c>
      <c r="E1172" s="5">
        <v>45707</v>
      </c>
      <c r="F1172" s="5">
        <v>45709</v>
      </c>
      <c r="G1172" s="4" t="s">
        <v>1465</v>
      </c>
      <c r="H1172" s="4" t="s">
        <v>678</v>
      </c>
      <c r="I1172" s="4" t="s">
        <v>2405</v>
      </c>
      <c r="J1172" s="4" t="s">
        <v>1472</v>
      </c>
      <c r="K1172" s="4" t="s">
        <v>2411</v>
      </c>
      <c r="L1172" s="4" t="s">
        <v>2412</v>
      </c>
      <c r="M1172" s="12">
        <v>139380</v>
      </c>
      <c r="N1172" s="4" t="s">
        <v>48</v>
      </c>
      <c r="O1172" s="12">
        <v>139380</v>
      </c>
      <c r="P1172" s="4" t="s">
        <v>48</v>
      </c>
      <c r="Q1172" s="4" t="s">
        <v>682</v>
      </c>
      <c r="R1172" s="4" t="s">
        <v>53</v>
      </c>
      <c r="X1172" s="4" t="s">
        <v>50</v>
      </c>
      <c r="Z1172" s="4" t="s">
        <v>50</v>
      </c>
      <c r="AA1172" s="4" t="s">
        <v>2419</v>
      </c>
      <c r="AD1172" s="4" t="s">
        <v>676</v>
      </c>
      <c r="AG1172" s="5"/>
      <c r="AH1172" s="4" t="s">
        <v>2408</v>
      </c>
      <c r="AJ1172" s="4" t="s">
        <v>38</v>
      </c>
      <c r="AK1172" s="117">
        <f>IF(N1172="NTD",1,VLOOKUP(X1172,'8.匯率'!O:Q,2,FALSE))</f>
        <v>1</v>
      </c>
      <c r="AL1172" s="204">
        <f t="shared" si="18"/>
        <v>139380</v>
      </c>
      <c r="AM1172" s="117" t="str">
        <f>VLOOKUP(AJ1172,'關係企業(人)'!A:C,3,FALSE)</f>
        <v>緯創資通股份有限公司</v>
      </c>
    </row>
    <row r="1173" spans="1:39">
      <c r="A1173" s="4" t="s">
        <v>47</v>
      </c>
      <c r="B1173" s="4" t="s">
        <v>1471</v>
      </c>
      <c r="C1173" s="4" t="s">
        <v>2403</v>
      </c>
      <c r="D1173" s="4" t="s">
        <v>2415</v>
      </c>
      <c r="E1173" s="5">
        <v>45707</v>
      </c>
      <c r="F1173" s="5">
        <v>45709</v>
      </c>
      <c r="G1173" s="4" t="s">
        <v>1465</v>
      </c>
      <c r="H1173" s="4" t="s">
        <v>678</v>
      </c>
      <c r="I1173" s="4" t="s">
        <v>2405</v>
      </c>
      <c r="J1173" s="4" t="s">
        <v>1472</v>
      </c>
      <c r="K1173" s="4" t="s">
        <v>2411</v>
      </c>
      <c r="L1173" s="4" t="s">
        <v>2412</v>
      </c>
      <c r="M1173" s="12">
        <v>127788</v>
      </c>
      <c r="N1173" s="4" t="s">
        <v>48</v>
      </c>
      <c r="O1173" s="12">
        <v>127788</v>
      </c>
      <c r="P1173" s="4" t="s">
        <v>48</v>
      </c>
      <c r="Q1173" s="4" t="s">
        <v>682</v>
      </c>
      <c r="R1173" s="4" t="s">
        <v>53</v>
      </c>
      <c r="X1173" s="4" t="s">
        <v>50</v>
      </c>
      <c r="Z1173" s="4" t="s">
        <v>50</v>
      </c>
      <c r="AA1173" s="4" t="s">
        <v>2419</v>
      </c>
      <c r="AD1173" s="4" t="s">
        <v>676</v>
      </c>
      <c r="AG1173" s="5"/>
      <c r="AH1173" s="4" t="s">
        <v>2408</v>
      </c>
      <c r="AJ1173" s="4" t="s">
        <v>38</v>
      </c>
      <c r="AK1173" s="117">
        <f>IF(N1173="NTD",1,VLOOKUP(X1173,'8.匯率'!O:Q,2,FALSE))</f>
        <v>1</v>
      </c>
      <c r="AL1173" s="204">
        <f t="shared" si="18"/>
        <v>127788</v>
      </c>
      <c r="AM1173" s="117" t="str">
        <f>VLOOKUP(AJ1173,'關係企業(人)'!A:C,3,FALSE)</f>
        <v>緯創資通股份有限公司</v>
      </c>
    </row>
    <row r="1174" spans="1:39">
      <c r="A1174" s="4" t="s">
        <v>47</v>
      </c>
      <c r="B1174" s="4" t="s">
        <v>1471</v>
      </c>
      <c r="C1174" s="4" t="s">
        <v>2403</v>
      </c>
      <c r="D1174" s="4" t="s">
        <v>2415</v>
      </c>
      <c r="E1174" s="5">
        <v>45707</v>
      </c>
      <c r="F1174" s="5">
        <v>45709</v>
      </c>
      <c r="G1174" s="4" t="s">
        <v>1465</v>
      </c>
      <c r="H1174" s="4" t="s">
        <v>678</v>
      </c>
      <c r="I1174" s="4" t="s">
        <v>2405</v>
      </c>
      <c r="J1174" s="4" t="s">
        <v>1472</v>
      </c>
      <c r="K1174" s="4" t="s">
        <v>2411</v>
      </c>
      <c r="L1174" s="4" t="s">
        <v>2412</v>
      </c>
      <c r="M1174" s="12">
        <v>97020</v>
      </c>
      <c r="N1174" s="4" t="s">
        <v>48</v>
      </c>
      <c r="O1174" s="12">
        <v>97020</v>
      </c>
      <c r="P1174" s="4" t="s">
        <v>48</v>
      </c>
      <c r="Q1174" s="4" t="s">
        <v>682</v>
      </c>
      <c r="R1174" s="4" t="s">
        <v>53</v>
      </c>
      <c r="X1174" s="4" t="s">
        <v>50</v>
      </c>
      <c r="Z1174" s="4" t="s">
        <v>50</v>
      </c>
      <c r="AA1174" s="4" t="s">
        <v>2419</v>
      </c>
      <c r="AD1174" s="4" t="s">
        <v>676</v>
      </c>
      <c r="AG1174" s="5"/>
      <c r="AH1174" s="4" t="s">
        <v>2408</v>
      </c>
      <c r="AJ1174" s="4" t="s">
        <v>38</v>
      </c>
      <c r="AK1174" s="117">
        <f>IF(N1174="NTD",1,VLOOKUP(X1174,'8.匯率'!O:Q,2,FALSE))</f>
        <v>1</v>
      </c>
      <c r="AL1174" s="204">
        <f t="shared" si="18"/>
        <v>97020</v>
      </c>
      <c r="AM1174" s="117" t="str">
        <f>VLOOKUP(AJ1174,'關係企業(人)'!A:C,3,FALSE)</f>
        <v>緯創資通股份有限公司</v>
      </c>
    </row>
    <row r="1175" spans="1:39">
      <c r="A1175" s="4" t="s">
        <v>47</v>
      </c>
      <c r="B1175" s="4" t="s">
        <v>1471</v>
      </c>
      <c r="C1175" s="4" t="s">
        <v>2403</v>
      </c>
      <c r="D1175" s="4" t="s">
        <v>2415</v>
      </c>
      <c r="E1175" s="5">
        <v>45707</v>
      </c>
      <c r="F1175" s="5">
        <v>45709</v>
      </c>
      <c r="G1175" s="4" t="s">
        <v>1465</v>
      </c>
      <c r="H1175" s="4" t="s">
        <v>678</v>
      </c>
      <c r="I1175" s="4" t="s">
        <v>2405</v>
      </c>
      <c r="J1175" s="4" t="s">
        <v>1472</v>
      </c>
      <c r="K1175" s="4" t="s">
        <v>2411</v>
      </c>
      <c r="L1175" s="4" t="s">
        <v>2412</v>
      </c>
      <c r="M1175" s="12">
        <v>134964</v>
      </c>
      <c r="N1175" s="4" t="s">
        <v>48</v>
      </c>
      <c r="O1175" s="12">
        <v>134964</v>
      </c>
      <c r="P1175" s="4" t="s">
        <v>48</v>
      </c>
      <c r="Q1175" s="4" t="s">
        <v>682</v>
      </c>
      <c r="R1175" s="4" t="s">
        <v>53</v>
      </c>
      <c r="X1175" s="4" t="s">
        <v>50</v>
      </c>
      <c r="Z1175" s="4" t="s">
        <v>50</v>
      </c>
      <c r="AA1175" s="4" t="s">
        <v>2419</v>
      </c>
      <c r="AD1175" s="4" t="s">
        <v>676</v>
      </c>
      <c r="AG1175" s="5"/>
      <c r="AH1175" s="4" t="s">
        <v>2408</v>
      </c>
      <c r="AJ1175" s="4" t="s">
        <v>38</v>
      </c>
      <c r="AK1175" s="117">
        <f>IF(N1175="NTD",1,VLOOKUP(X1175,'8.匯率'!O:Q,2,FALSE))</f>
        <v>1</v>
      </c>
      <c r="AL1175" s="204">
        <f t="shared" si="18"/>
        <v>134964</v>
      </c>
      <c r="AM1175" s="117" t="str">
        <f>VLOOKUP(AJ1175,'關係企業(人)'!A:C,3,FALSE)</f>
        <v>緯創資通股份有限公司</v>
      </c>
    </row>
    <row r="1176" spans="1:39">
      <c r="A1176" s="4" t="s">
        <v>47</v>
      </c>
      <c r="B1176" s="4" t="s">
        <v>1471</v>
      </c>
      <c r="C1176" s="4" t="s">
        <v>2403</v>
      </c>
      <c r="D1176" s="4" t="s">
        <v>2415</v>
      </c>
      <c r="E1176" s="5">
        <v>45707</v>
      </c>
      <c r="F1176" s="5">
        <v>45709</v>
      </c>
      <c r="G1176" s="4" t="s">
        <v>1465</v>
      </c>
      <c r="H1176" s="4" t="s">
        <v>678</v>
      </c>
      <c r="I1176" s="4" t="s">
        <v>2405</v>
      </c>
      <c r="J1176" s="4" t="s">
        <v>1472</v>
      </c>
      <c r="K1176" s="4" t="s">
        <v>2411</v>
      </c>
      <c r="L1176" s="4" t="s">
        <v>2412</v>
      </c>
      <c r="M1176" s="12">
        <v>121498</v>
      </c>
      <c r="N1176" s="4" t="s">
        <v>48</v>
      </c>
      <c r="O1176" s="12">
        <v>121498</v>
      </c>
      <c r="P1176" s="4" t="s">
        <v>48</v>
      </c>
      <c r="Q1176" s="4" t="s">
        <v>682</v>
      </c>
      <c r="R1176" s="4" t="s">
        <v>53</v>
      </c>
      <c r="X1176" s="4" t="s">
        <v>50</v>
      </c>
      <c r="Z1176" s="4" t="s">
        <v>50</v>
      </c>
      <c r="AA1176" s="4" t="s">
        <v>2419</v>
      </c>
      <c r="AD1176" s="4" t="s">
        <v>676</v>
      </c>
      <c r="AG1176" s="5"/>
      <c r="AH1176" s="4" t="s">
        <v>2408</v>
      </c>
      <c r="AJ1176" s="4" t="s">
        <v>38</v>
      </c>
      <c r="AK1176" s="117">
        <f>IF(N1176="NTD",1,VLOOKUP(X1176,'8.匯率'!O:Q,2,FALSE))</f>
        <v>1</v>
      </c>
      <c r="AL1176" s="204">
        <f t="shared" si="18"/>
        <v>121498</v>
      </c>
      <c r="AM1176" s="117" t="str">
        <f>VLOOKUP(AJ1176,'關係企業(人)'!A:C,3,FALSE)</f>
        <v>緯創資通股份有限公司</v>
      </c>
    </row>
    <row r="1177" spans="1:39">
      <c r="A1177" s="4" t="s">
        <v>47</v>
      </c>
      <c r="B1177" s="4" t="s">
        <v>1471</v>
      </c>
      <c r="C1177" s="4" t="s">
        <v>2403</v>
      </c>
      <c r="D1177" s="4" t="s">
        <v>2415</v>
      </c>
      <c r="E1177" s="5">
        <v>45707</v>
      </c>
      <c r="F1177" s="5">
        <v>45709</v>
      </c>
      <c r="G1177" s="4" t="s">
        <v>1465</v>
      </c>
      <c r="H1177" s="4" t="s">
        <v>678</v>
      </c>
      <c r="I1177" s="4" t="s">
        <v>2405</v>
      </c>
      <c r="J1177" s="4" t="s">
        <v>1472</v>
      </c>
      <c r="K1177" s="4" t="s">
        <v>2411</v>
      </c>
      <c r="L1177" s="4" t="s">
        <v>2412</v>
      </c>
      <c r="M1177" s="12">
        <v>32471</v>
      </c>
      <c r="N1177" s="4" t="s">
        <v>48</v>
      </c>
      <c r="O1177" s="12">
        <v>32471</v>
      </c>
      <c r="P1177" s="4" t="s">
        <v>48</v>
      </c>
      <c r="Q1177" s="4" t="s">
        <v>682</v>
      </c>
      <c r="R1177" s="4" t="s">
        <v>53</v>
      </c>
      <c r="X1177" s="4" t="s">
        <v>50</v>
      </c>
      <c r="Z1177" s="4" t="s">
        <v>50</v>
      </c>
      <c r="AA1177" s="4" t="s">
        <v>2419</v>
      </c>
      <c r="AD1177" s="4" t="s">
        <v>676</v>
      </c>
      <c r="AG1177" s="5"/>
      <c r="AH1177" s="4" t="s">
        <v>2408</v>
      </c>
      <c r="AJ1177" s="4" t="s">
        <v>38</v>
      </c>
      <c r="AK1177" s="117">
        <f>IF(N1177="NTD",1,VLOOKUP(X1177,'8.匯率'!O:Q,2,FALSE))</f>
        <v>1</v>
      </c>
      <c r="AL1177" s="204">
        <f t="shared" si="18"/>
        <v>32471</v>
      </c>
      <c r="AM1177" s="117" t="str">
        <f>VLOOKUP(AJ1177,'關係企業(人)'!A:C,3,FALSE)</f>
        <v>緯創資通股份有限公司</v>
      </c>
    </row>
    <row r="1178" spans="1:39">
      <c r="A1178" s="4" t="s">
        <v>47</v>
      </c>
      <c r="B1178" s="4" t="s">
        <v>1231</v>
      </c>
      <c r="C1178" s="4" t="s">
        <v>2403</v>
      </c>
      <c r="D1178" s="4" t="s">
        <v>2415</v>
      </c>
      <c r="E1178" s="5">
        <v>45712</v>
      </c>
      <c r="F1178" s="5">
        <v>45712</v>
      </c>
      <c r="H1178" s="4" t="s">
        <v>678</v>
      </c>
      <c r="I1178" s="4" t="s">
        <v>2405</v>
      </c>
      <c r="J1178" s="4" t="s">
        <v>1232</v>
      </c>
      <c r="K1178" s="4" t="s">
        <v>2406</v>
      </c>
      <c r="L1178" s="4" t="s">
        <v>2407</v>
      </c>
      <c r="M1178" s="12">
        <v>-110000</v>
      </c>
      <c r="N1178" s="4" t="s">
        <v>48</v>
      </c>
      <c r="O1178" s="12">
        <v>-110000</v>
      </c>
      <c r="P1178" s="4" t="s">
        <v>48</v>
      </c>
      <c r="Q1178" s="4" t="s">
        <v>681</v>
      </c>
      <c r="R1178" s="4" t="s">
        <v>54</v>
      </c>
      <c r="X1178" s="4" t="s">
        <v>50</v>
      </c>
      <c r="Z1178" s="4" t="s">
        <v>50</v>
      </c>
      <c r="AA1178" s="4" t="s">
        <v>2419</v>
      </c>
      <c r="AD1178" s="4" t="s">
        <v>676</v>
      </c>
      <c r="AG1178" s="5"/>
      <c r="AH1178" s="4" t="s">
        <v>2408</v>
      </c>
      <c r="AJ1178" s="4" t="s">
        <v>38</v>
      </c>
      <c r="AK1178" s="117">
        <f>IF(N1178="NTD",1,VLOOKUP(X1178,'8.匯率'!O:Q,2,FALSE))</f>
        <v>1</v>
      </c>
      <c r="AL1178" s="204">
        <f t="shared" si="18"/>
        <v>-110000</v>
      </c>
      <c r="AM1178" s="117" t="str">
        <f>VLOOKUP(AJ1178,'關係企業(人)'!A:C,3,FALSE)</f>
        <v>緯創資通股份有限公司</v>
      </c>
    </row>
    <row r="1179" spans="1:39">
      <c r="A1179" s="4" t="s">
        <v>47</v>
      </c>
      <c r="B1179" s="4" t="s">
        <v>1231</v>
      </c>
      <c r="C1179" s="4" t="s">
        <v>2403</v>
      </c>
      <c r="D1179" s="4" t="s">
        <v>2415</v>
      </c>
      <c r="E1179" s="5">
        <v>45712</v>
      </c>
      <c r="F1179" s="5">
        <v>45712</v>
      </c>
      <c r="H1179" s="4" t="s">
        <v>678</v>
      </c>
      <c r="I1179" s="4" t="s">
        <v>2405</v>
      </c>
      <c r="J1179" s="4" t="s">
        <v>1232</v>
      </c>
      <c r="K1179" s="4" t="s">
        <v>2406</v>
      </c>
      <c r="L1179" s="4" t="s">
        <v>2407</v>
      </c>
      <c r="M1179" s="12">
        <v>-105570</v>
      </c>
      <c r="N1179" s="4" t="s">
        <v>48</v>
      </c>
      <c r="O1179" s="12">
        <v>-105570</v>
      </c>
      <c r="P1179" s="4" t="s">
        <v>48</v>
      </c>
      <c r="Q1179" s="4" t="s">
        <v>681</v>
      </c>
      <c r="R1179" s="4" t="s">
        <v>54</v>
      </c>
      <c r="X1179" s="4" t="s">
        <v>50</v>
      </c>
      <c r="Z1179" s="4" t="s">
        <v>50</v>
      </c>
      <c r="AA1179" s="4" t="s">
        <v>2419</v>
      </c>
      <c r="AD1179" s="4" t="s">
        <v>676</v>
      </c>
      <c r="AG1179" s="5"/>
      <c r="AH1179" s="4" t="s">
        <v>2408</v>
      </c>
      <c r="AJ1179" s="4" t="s">
        <v>38</v>
      </c>
      <c r="AK1179" s="117">
        <f>IF(N1179="NTD",1,VLOOKUP(X1179,'8.匯率'!O:Q,2,FALSE))</f>
        <v>1</v>
      </c>
      <c r="AL1179" s="204">
        <f t="shared" si="18"/>
        <v>-105570</v>
      </c>
      <c r="AM1179" s="117" t="str">
        <f>VLOOKUP(AJ1179,'關係企業(人)'!A:C,3,FALSE)</f>
        <v>緯創資通股份有限公司</v>
      </c>
    </row>
    <row r="1180" spans="1:39">
      <c r="A1180" s="4" t="s">
        <v>47</v>
      </c>
      <c r="B1180" s="4" t="s">
        <v>1231</v>
      </c>
      <c r="C1180" s="4" t="s">
        <v>2403</v>
      </c>
      <c r="D1180" s="4" t="s">
        <v>2415</v>
      </c>
      <c r="E1180" s="5">
        <v>45712</v>
      </c>
      <c r="F1180" s="5">
        <v>45712</v>
      </c>
      <c r="H1180" s="4" t="s">
        <v>678</v>
      </c>
      <c r="I1180" s="4" t="s">
        <v>2405</v>
      </c>
      <c r="J1180" s="4" t="s">
        <v>1232</v>
      </c>
      <c r="K1180" s="4" t="s">
        <v>2406</v>
      </c>
      <c r="L1180" s="4" t="s">
        <v>2407</v>
      </c>
      <c r="M1180" s="12">
        <v>-129858</v>
      </c>
      <c r="N1180" s="4" t="s">
        <v>48</v>
      </c>
      <c r="O1180" s="12">
        <v>-129858</v>
      </c>
      <c r="P1180" s="4" t="s">
        <v>48</v>
      </c>
      <c r="Q1180" s="4" t="s">
        <v>681</v>
      </c>
      <c r="R1180" s="4" t="s">
        <v>54</v>
      </c>
      <c r="X1180" s="4" t="s">
        <v>50</v>
      </c>
      <c r="Z1180" s="4" t="s">
        <v>50</v>
      </c>
      <c r="AA1180" s="4" t="s">
        <v>2419</v>
      </c>
      <c r="AD1180" s="4" t="s">
        <v>676</v>
      </c>
      <c r="AG1180" s="5"/>
      <c r="AH1180" s="4" t="s">
        <v>2408</v>
      </c>
      <c r="AJ1180" s="4" t="s">
        <v>38</v>
      </c>
      <c r="AK1180" s="117">
        <f>IF(N1180="NTD",1,VLOOKUP(X1180,'8.匯率'!O:Q,2,FALSE))</f>
        <v>1</v>
      </c>
      <c r="AL1180" s="204">
        <f t="shared" si="18"/>
        <v>-129858</v>
      </c>
      <c r="AM1180" s="117" t="str">
        <f>VLOOKUP(AJ1180,'關係企業(人)'!A:C,3,FALSE)</f>
        <v>緯創資通股份有限公司</v>
      </c>
    </row>
    <row r="1181" spans="1:39">
      <c r="A1181" s="4" t="s">
        <v>47</v>
      </c>
      <c r="B1181" s="4" t="s">
        <v>1231</v>
      </c>
      <c r="C1181" s="4" t="s">
        <v>2403</v>
      </c>
      <c r="D1181" s="4" t="s">
        <v>2415</v>
      </c>
      <c r="E1181" s="5">
        <v>45712</v>
      </c>
      <c r="F1181" s="5">
        <v>45712</v>
      </c>
      <c r="H1181" s="4" t="s">
        <v>678</v>
      </c>
      <c r="I1181" s="4" t="s">
        <v>2405</v>
      </c>
      <c r="J1181" s="4" t="s">
        <v>1232</v>
      </c>
      <c r="K1181" s="4" t="s">
        <v>2406</v>
      </c>
      <c r="L1181" s="4" t="s">
        <v>2407</v>
      </c>
      <c r="M1181" s="12">
        <v>-128892</v>
      </c>
      <c r="N1181" s="4" t="s">
        <v>48</v>
      </c>
      <c r="O1181" s="12">
        <v>-128892</v>
      </c>
      <c r="P1181" s="4" t="s">
        <v>48</v>
      </c>
      <c r="Q1181" s="4" t="s">
        <v>681</v>
      </c>
      <c r="R1181" s="4" t="s">
        <v>54</v>
      </c>
      <c r="X1181" s="4" t="s">
        <v>50</v>
      </c>
      <c r="Z1181" s="4" t="s">
        <v>50</v>
      </c>
      <c r="AA1181" s="4" t="s">
        <v>2419</v>
      </c>
      <c r="AD1181" s="4" t="s">
        <v>676</v>
      </c>
      <c r="AG1181" s="5"/>
      <c r="AH1181" s="4" t="s">
        <v>2408</v>
      </c>
      <c r="AJ1181" s="4" t="s">
        <v>38</v>
      </c>
      <c r="AK1181" s="117">
        <f>IF(N1181="NTD",1,VLOOKUP(X1181,'8.匯率'!O:Q,2,FALSE))</f>
        <v>1</v>
      </c>
      <c r="AL1181" s="204">
        <f t="shared" si="18"/>
        <v>-128892</v>
      </c>
      <c r="AM1181" s="117" t="str">
        <f>VLOOKUP(AJ1181,'關係企業(人)'!A:C,3,FALSE)</f>
        <v>緯創資通股份有限公司</v>
      </c>
    </row>
    <row r="1182" spans="1:39">
      <c r="A1182" s="4" t="s">
        <v>47</v>
      </c>
      <c r="B1182" s="4" t="s">
        <v>1231</v>
      </c>
      <c r="C1182" s="4" t="s">
        <v>2403</v>
      </c>
      <c r="D1182" s="4" t="s">
        <v>2415</v>
      </c>
      <c r="E1182" s="5">
        <v>45712</v>
      </c>
      <c r="F1182" s="5">
        <v>45712</v>
      </c>
      <c r="H1182" s="4" t="s">
        <v>678</v>
      </c>
      <c r="I1182" s="4" t="s">
        <v>2405</v>
      </c>
      <c r="J1182" s="4" t="s">
        <v>1232</v>
      </c>
      <c r="K1182" s="4" t="s">
        <v>2406</v>
      </c>
      <c r="L1182" s="4" t="s">
        <v>2407</v>
      </c>
      <c r="M1182" s="12">
        <v>-88650</v>
      </c>
      <c r="N1182" s="4" t="s">
        <v>48</v>
      </c>
      <c r="O1182" s="12">
        <v>-88650</v>
      </c>
      <c r="P1182" s="4" t="s">
        <v>48</v>
      </c>
      <c r="Q1182" s="4" t="s">
        <v>681</v>
      </c>
      <c r="R1182" s="4" t="s">
        <v>54</v>
      </c>
      <c r="X1182" s="4" t="s">
        <v>50</v>
      </c>
      <c r="Z1182" s="4" t="s">
        <v>50</v>
      </c>
      <c r="AA1182" s="4" t="s">
        <v>2419</v>
      </c>
      <c r="AD1182" s="4" t="s">
        <v>676</v>
      </c>
      <c r="AG1182" s="5"/>
      <c r="AH1182" s="4" t="s">
        <v>2408</v>
      </c>
      <c r="AJ1182" s="4" t="s">
        <v>38</v>
      </c>
      <c r="AK1182" s="117">
        <f>IF(N1182="NTD",1,VLOOKUP(X1182,'8.匯率'!O:Q,2,FALSE))</f>
        <v>1</v>
      </c>
      <c r="AL1182" s="204">
        <f t="shared" si="18"/>
        <v>-88650</v>
      </c>
      <c r="AM1182" s="117" t="str">
        <f>VLOOKUP(AJ1182,'關係企業(人)'!A:C,3,FALSE)</f>
        <v>緯創資通股份有限公司</v>
      </c>
    </row>
    <row r="1183" spans="1:39">
      <c r="A1183" s="4" t="s">
        <v>47</v>
      </c>
      <c r="B1183" s="4" t="s">
        <v>1231</v>
      </c>
      <c r="C1183" s="4" t="s">
        <v>2403</v>
      </c>
      <c r="D1183" s="4" t="s">
        <v>2415</v>
      </c>
      <c r="E1183" s="5">
        <v>45712</v>
      </c>
      <c r="F1183" s="5">
        <v>45712</v>
      </c>
      <c r="H1183" s="4" t="s">
        <v>678</v>
      </c>
      <c r="I1183" s="4" t="s">
        <v>2405</v>
      </c>
      <c r="J1183" s="4" t="s">
        <v>1232</v>
      </c>
      <c r="K1183" s="4" t="s">
        <v>2406</v>
      </c>
      <c r="L1183" s="4" t="s">
        <v>2407</v>
      </c>
      <c r="M1183" s="12">
        <v>-93830</v>
      </c>
      <c r="N1183" s="4" t="s">
        <v>48</v>
      </c>
      <c r="O1183" s="12">
        <v>-93830</v>
      </c>
      <c r="P1183" s="4" t="s">
        <v>48</v>
      </c>
      <c r="Q1183" s="4" t="s">
        <v>681</v>
      </c>
      <c r="R1183" s="4" t="s">
        <v>54</v>
      </c>
      <c r="X1183" s="4" t="s">
        <v>50</v>
      </c>
      <c r="Z1183" s="4" t="s">
        <v>50</v>
      </c>
      <c r="AA1183" s="4" t="s">
        <v>2419</v>
      </c>
      <c r="AD1183" s="4" t="s">
        <v>676</v>
      </c>
      <c r="AG1183" s="5"/>
      <c r="AH1183" s="4" t="s">
        <v>2408</v>
      </c>
      <c r="AJ1183" s="4" t="s">
        <v>38</v>
      </c>
      <c r="AK1183" s="117">
        <f>IF(N1183="NTD",1,VLOOKUP(X1183,'8.匯率'!O:Q,2,FALSE))</f>
        <v>1</v>
      </c>
      <c r="AL1183" s="204">
        <f t="shared" si="18"/>
        <v>-93830</v>
      </c>
      <c r="AM1183" s="117" t="str">
        <f>VLOOKUP(AJ1183,'關係企業(人)'!A:C,3,FALSE)</f>
        <v>緯創資通股份有限公司</v>
      </c>
    </row>
    <row r="1184" spans="1:39">
      <c r="A1184" s="4" t="s">
        <v>47</v>
      </c>
      <c r="B1184" s="4" t="s">
        <v>1231</v>
      </c>
      <c r="C1184" s="4" t="s">
        <v>2403</v>
      </c>
      <c r="D1184" s="4" t="s">
        <v>2415</v>
      </c>
      <c r="E1184" s="5">
        <v>45712</v>
      </c>
      <c r="F1184" s="5">
        <v>45712</v>
      </c>
      <c r="H1184" s="4" t="s">
        <v>678</v>
      </c>
      <c r="I1184" s="4" t="s">
        <v>2405</v>
      </c>
      <c r="J1184" s="4" t="s">
        <v>1232</v>
      </c>
      <c r="K1184" s="4" t="s">
        <v>2406</v>
      </c>
      <c r="L1184" s="4" t="s">
        <v>2407</v>
      </c>
      <c r="M1184" s="12">
        <v>-90000</v>
      </c>
      <c r="N1184" s="4" t="s">
        <v>48</v>
      </c>
      <c r="O1184" s="12">
        <v>-90000</v>
      </c>
      <c r="P1184" s="4" t="s">
        <v>48</v>
      </c>
      <c r="Q1184" s="4" t="s">
        <v>681</v>
      </c>
      <c r="R1184" s="4" t="s">
        <v>54</v>
      </c>
      <c r="X1184" s="4" t="s">
        <v>50</v>
      </c>
      <c r="Z1184" s="4" t="s">
        <v>50</v>
      </c>
      <c r="AA1184" s="4" t="s">
        <v>2419</v>
      </c>
      <c r="AD1184" s="4" t="s">
        <v>676</v>
      </c>
      <c r="AG1184" s="5"/>
      <c r="AH1184" s="4" t="s">
        <v>2408</v>
      </c>
      <c r="AJ1184" s="4" t="s">
        <v>38</v>
      </c>
      <c r="AK1184" s="117">
        <f>IF(N1184="NTD",1,VLOOKUP(X1184,'8.匯率'!O:Q,2,FALSE))</f>
        <v>1</v>
      </c>
      <c r="AL1184" s="204">
        <f t="shared" si="18"/>
        <v>-90000</v>
      </c>
      <c r="AM1184" s="117" t="str">
        <f>VLOOKUP(AJ1184,'關係企業(人)'!A:C,3,FALSE)</f>
        <v>緯創資通股份有限公司</v>
      </c>
    </row>
    <row r="1185" spans="1:39">
      <c r="A1185" s="4" t="s">
        <v>47</v>
      </c>
      <c r="B1185" s="4" t="s">
        <v>1231</v>
      </c>
      <c r="C1185" s="4" t="s">
        <v>2403</v>
      </c>
      <c r="D1185" s="4" t="s">
        <v>2415</v>
      </c>
      <c r="E1185" s="5">
        <v>45712</v>
      </c>
      <c r="F1185" s="5">
        <v>45712</v>
      </c>
      <c r="H1185" s="4" t="s">
        <v>678</v>
      </c>
      <c r="I1185" s="4" t="s">
        <v>2405</v>
      </c>
      <c r="J1185" s="4" t="s">
        <v>1232</v>
      </c>
      <c r="K1185" s="4" t="s">
        <v>2406</v>
      </c>
      <c r="L1185" s="4" t="s">
        <v>2407</v>
      </c>
      <c r="M1185" s="12">
        <v>-84150</v>
      </c>
      <c r="N1185" s="4" t="s">
        <v>48</v>
      </c>
      <c r="O1185" s="12">
        <v>-84150</v>
      </c>
      <c r="P1185" s="4" t="s">
        <v>48</v>
      </c>
      <c r="Q1185" s="4" t="s">
        <v>682</v>
      </c>
      <c r="R1185" s="4" t="s">
        <v>53</v>
      </c>
      <c r="X1185" s="4" t="s">
        <v>50</v>
      </c>
      <c r="Z1185" s="4" t="s">
        <v>50</v>
      </c>
      <c r="AA1185" s="4" t="s">
        <v>2419</v>
      </c>
      <c r="AD1185" s="4" t="s">
        <v>676</v>
      </c>
      <c r="AG1185" s="5"/>
      <c r="AH1185" s="4" t="s">
        <v>2408</v>
      </c>
      <c r="AJ1185" s="4" t="s">
        <v>38</v>
      </c>
      <c r="AK1185" s="117">
        <f>IF(N1185="NTD",1,VLOOKUP(X1185,'8.匯率'!O:Q,2,FALSE))</f>
        <v>1</v>
      </c>
      <c r="AL1185" s="204">
        <f t="shared" si="18"/>
        <v>-84150</v>
      </c>
      <c r="AM1185" s="117" t="str">
        <f>VLOOKUP(AJ1185,'關係企業(人)'!A:C,3,FALSE)</f>
        <v>緯創資通股份有限公司</v>
      </c>
    </row>
    <row r="1186" spans="1:39">
      <c r="A1186" s="4" t="s">
        <v>47</v>
      </c>
      <c r="B1186" s="4" t="s">
        <v>1231</v>
      </c>
      <c r="C1186" s="4" t="s">
        <v>2403</v>
      </c>
      <c r="D1186" s="4" t="s">
        <v>2415</v>
      </c>
      <c r="E1186" s="5">
        <v>45712</v>
      </c>
      <c r="F1186" s="5">
        <v>45712</v>
      </c>
      <c r="H1186" s="4" t="s">
        <v>678</v>
      </c>
      <c r="I1186" s="4" t="s">
        <v>2405</v>
      </c>
      <c r="J1186" s="4" t="s">
        <v>1232</v>
      </c>
      <c r="K1186" s="4" t="s">
        <v>2406</v>
      </c>
      <c r="L1186" s="4" t="s">
        <v>2407</v>
      </c>
      <c r="M1186" s="12">
        <v>-97020</v>
      </c>
      <c r="N1186" s="4" t="s">
        <v>48</v>
      </c>
      <c r="O1186" s="12">
        <v>-97020</v>
      </c>
      <c r="P1186" s="4" t="s">
        <v>48</v>
      </c>
      <c r="Q1186" s="4" t="s">
        <v>681</v>
      </c>
      <c r="R1186" s="4" t="s">
        <v>54</v>
      </c>
      <c r="X1186" s="4" t="s">
        <v>50</v>
      </c>
      <c r="Z1186" s="4" t="s">
        <v>50</v>
      </c>
      <c r="AA1186" s="4" t="s">
        <v>2419</v>
      </c>
      <c r="AD1186" s="4" t="s">
        <v>676</v>
      </c>
      <c r="AG1186" s="5"/>
      <c r="AH1186" s="4" t="s">
        <v>2408</v>
      </c>
      <c r="AJ1186" s="4" t="s">
        <v>38</v>
      </c>
      <c r="AK1186" s="117">
        <f>IF(N1186="NTD",1,VLOOKUP(X1186,'8.匯率'!O:Q,2,FALSE))</f>
        <v>1</v>
      </c>
      <c r="AL1186" s="204">
        <f t="shared" si="18"/>
        <v>-97020</v>
      </c>
      <c r="AM1186" s="117" t="str">
        <f>VLOOKUP(AJ1186,'關係企業(人)'!A:C,3,FALSE)</f>
        <v>緯創資通股份有限公司</v>
      </c>
    </row>
    <row r="1187" spans="1:39">
      <c r="A1187" s="4" t="s">
        <v>47</v>
      </c>
      <c r="B1187" s="4" t="s">
        <v>1231</v>
      </c>
      <c r="C1187" s="4" t="s">
        <v>2403</v>
      </c>
      <c r="D1187" s="4" t="s">
        <v>2415</v>
      </c>
      <c r="E1187" s="5">
        <v>45712</v>
      </c>
      <c r="F1187" s="5">
        <v>45712</v>
      </c>
      <c r="H1187" s="4" t="s">
        <v>678</v>
      </c>
      <c r="I1187" s="4" t="s">
        <v>2405</v>
      </c>
      <c r="J1187" s="4" t="s">
        <v>1232</v>
      </c>
      <c r="K1187" s="4" t="s">
        <v>2406</v>
      </c>
      <c r="L1187" s="4" t="s">
        <v>2407</v>
      </c>
      <c r="M1187" s="12">
        <v>-138000</v>
      </c>
      <c r="N1187" s="4" t="s">
        <v>48</v>
      </c>
      <c r="O1187" s="12">
        <v>-138000</v>
      </c>
      <c r="P1187" s="4" t="s">
        <v>48</v>
      </c>
      <c r="Q1187" s="4" t="s">
        <v>681</v>
      </c>
      <c r="R1187" s="4" t="s">
        <v>54</v>
      </c>
      <c r="X1187" s="4" t="s">
        <v>50</v>
      </c>
      <c r="Z1187" s="4" t="s">
        <v>50</v>
      </c>
      <c r="AA1187" s="4" t="s">
        <v>2419</v>
      </c>
      <c r="AD1187" s="4" t="s">
        <v>676</v>
      </c>
      <c r="AG1187" s="5"/>
      <c r="AH1187" s="4" t="s">
        <v>2408</v>
      </c>
      <c r="AJ1187" s="4" t="s">
        <v>38</v>
      </c>
      <c r="AK1187" s="117">
        <f>IF(N1187="NTD",1,VLOOKUP(X1187,'8.匯率'!O:Q,2,FALSE))</f>
        <v>1</v>
      </c>
      <c r="AL1187" s="204">
        <f t="shared" si="18"/>
        <v>-138000</v>
      </c>
      <c r="AM1187" s="117" t="str">
        <f>VLOOKUP(AJ1187,'關係企業(人)'!A:C,3,FALSE)</f>
        <v>緯創資通股份有限公司</v>
      </c>
    </row>
    <row r="1188" spans="1:39">
      <c r="A1188" s="4" t="s">
        <v>47</v>
      </c>
      <c r="B1188" s="4" t="s">
        <v>1231</v>
      </c>
      <c r="C1188" s="4" t="s">
        <v>2403</v>
      </c>
      <c r="D1188" s="4" t="s">
        <v>2415</v>
      </c>
      <c r="E1188" s="5">
        <v>45712</v>
      </c>
      <c r="F1188" s="5">
        <v>45712</v>
      </c>
      <c r="H1188" s="4" t="s">
        <v>678</v>
      </c>
      <c r="I1188" s="4" t="s">
        <v>2405</v>
      </c>
      <c r="J1188" s="4" t="s">
        <v>1232</v>
      </c>
      <c r="K1188" s="4" t="s">
        <v>2406</v>
      </c>
      <c r="L1188" s="4" t="s">
        <v>2407</v>
      </c>
      <c r="M1188" s="12">
        <v>-131928</v>
      </c>
      <c r="N1188" s="4" t="s">
        <v>48</v>
      </c>
      <c r="O1188" s="12">
        <v>-131928</v>
      </c>
      <c r="P1188" s="4" t="s">
        <v>48</v>
      </c>
      <c r="Q1188" s="4" t="s">
        <v>681</v>
      </c>
      <c r="R1188" s="4" t="s">
        <v>54</v>
      </c>
      <c r="X1188" s="4" t="s">
        <v>50</v>
      </c>
      <c r="Z1188" s="4" t="s">
        <v>50</v>
      </c>
      <c r="AA1188" s="4" t="s">
        <v>2419</v>
      </c>
      <c r="AD1188" s="4" t="s">
        <v>676</v>
      </c>
      <c r="AG1188" s="5"/>
      <c r="AH1188" s="4" t="s">
        <v>2408</v>
      </c>
      <c r="AJ1188" s="4" t="s">
        <v>38</v>
      </c>
      <c r="AK1188" s="117">
        <f>IF(N1188="NTD",1,VLOOKUP(X1188,'8.匯率'!O:Q,2,FALSE))</f>
        <v>1</v>
      </c>
      <c r="AL1188" s="204">
        <f t="shared" si="18"/>
        <v>-131928</v>
      </c>
      <c r="AM1188" s="117" t="str">
        <f>VLOOKUP(AJ1188,'關係企業(人)'!A:C,3,FALSE)</f>
        <v>緯創資通股份有限公司</v>
      </c>
    </row>
    <row r="1189" spans="1:39">
      <c r="A1189" s="4" t="s">
        <v>47</v>
      </c>
      <c r="B1189" s="4" t="s">
        <v>1231</v>
      </c>
      <c r="C1189" s="4" t="s">
        <v>2403</v>
      </c>
      <c r="D1189" s="4" t="s">
        <v>2415</v>
      </c>
      <c r="E1189" s="5">
        <v>45712</v>
      </c>
      <c r="F1189" s="5">
        <v>45712</v>
      </c>
      <c r="H1189" s="4" t="s">
        <v>678</v>
      </c>
      <c r="I1189" s="4" t="s">
        <v>2405</v>
      </c>
      <c r="J1189" s="4" t="s">
        <v>1232</v>
      </c>
      <c r="K1189" s="4" t="s">
        <v>2406</v>
      </c>
      <c r="L1189" s="4" t="s">
        <v>2407</v>
      </c>
      <c r="M1189" s="12">
        <v>-90000</v>
      </c>
      <c r="N1189" s="4" t="s">
        <v>48</v>
      </c>
      <c r="O1189" s="12">
        <v>-90000</v>
      </c>
      <c r="P1189" s="4" t="s">
        <v>48</v>
      </c>
      <c r="Q1189" s="4" t="s">
        <v>681</v>
      </c>
      <c r="R1189" s="4" t="s">
        <v>54</v>
      </c>
      <c r="X1189" s="4" t="s">
        <v>50</v>
      </c>
      <c r="Z1189" s="4" t="s">
        <v>50</v>
      </c>
      <c r="AA1189" s="4" t="s">
        <v>2419</v>
      </c>
      <c r="AD1189" s="4" t="s">
        <v>676</v>
      </c>
      <c r="AG1189" s="5"/>
      <c r="AH1189" s="4" t="s">
        <v>2408</v>
      </c>
      <c r="AJ1189" s="4" t="s">
        <v>38</v>
      </c>
      <c r="AK1189" s="117">
        <f>IF(N1189="NTD",1,VLOOKUP(X1189,'8.匯率'!O:Q,2,FALSE))</f>
        <v>1</v>
      </c>
      <c r="AL1189" s="204">
        <f t="shared" si="18"/>
        <v>-90000</v>
      </c>
      <c r="AM1189" s="117" t="str">
        <f>VLOOKUP(AJ1189,'關係企業(人)'!A:C,3,FALSE)</f>
        <v>緯創資通股份有限公司</v>
      </c>
    </row>
    <row r="1190" spans="1:39">
      <c r="A1190" s="4" t="s">
        <v>47</v>
      </c>
      <c r="B1190" s="4" t="s">
        <v>1231</v>
      </c>
      <c r="C1190" s="4" t="s">
        <v>2403</v>
      </c>
      <c r="D1190" s="4" t="s">
        <v>2415</v>
      </c>
      <c r="E1190" s="5">
        <v>45712</v>
      </c>
      <c r="F1190" s="5">
        <v>45712</v>
      </c>
      <c r="H1190" s="4" t="s">
        <v>678</v>
      </c>
      <c r="I1190" s="4" t="s">
        <v>2405</v>
      </c>
      <c r="J1190" s="4" t="s">
        <v>1232</v>
      </c>
      <c r="K1190" s="4" t="s">
        <v>2406</v>
      </c>
      <c r="L1190" s="4" t="s">
        <v>2407</v>
      </c>
      <c r="M1190" s="12">
        <v>-90640</v>
      </c>
      <c r="N1190" s="4" t="s">
        <v>48</v>
      </c>
      <c r="O1190" s="12">
        <v>-90640</v>
      </c>
      <c r="P1190" s="4" t="s">
        <v>48</v>
      </c>
      <c r="Q1190" s="4" t="s">
        <v>681</v>
      </c>
      <c r="R1190" s="4" t="s">
        <v>54</v>
      </c>
      <c r="X1190" s="4" t="s">
        <v>50</v>
      </c>
      <c r="Z1190" s="4" t="s">
        <v>50</v>
      </c>
      <c r="AA1190" s="4" t="s">
        <v>2419</v>
      </c>
      <c r="AD1190" s="4" t="s">
        <v>676</v>
      </c>
      <c r="AG1190" s="5"/>
      <c r="AH1190" s="4" t="s">
        <v>2408</v>
      </c>
      <c r="AJ1190" s="4" t="s">
        <v>38</v>
      </c>
      <c r="AK1190" s="117">
        <f>IF(N1190="NTD",1,VLOOKUP(X1190,'8.匯率'!O:Q,2,FALSE))</f>
        <v>1</v>
      </c>
      <c r="AL1190" s="204">
        <f t="shared" si="18"/>
        <v>-90640</v>
      </c>
      <c r="AM1190" s="117" t="str">
        <f>VLOOKUP(AJ1190,'關係企業(人)'!A:C,3,FALSE)</f>
        <v>緯創資通股份有限公司</v>
      </c>
    </row>
    <row r="1191" spans="1:39">
      <c r="A1191" s="4" t="s">
        <v>47</v>
      </c>
      <c r="B1191" s="4" t="s">
        <v>1231</v>
      </c>
      <c r="C1191" s="4" t="s">
        <v>2403</v>
      </c>
      <c r="D1191" s="4" t="s">
        <v>2415</v>
      </c>
      <c r="E1191" s="5">
        <v>45712</v>
      </c>
      <c r="F1191" s="5">
        <v>45712</v>
      </c>
      <c r="H1191" s="4" t="s">
        <v>678</v>
      </c>
      <c r="I1191" s="4" t="s">
        <v>2405</v>
      </c>
      <c r="J1191" s="4" t="s">
        <v>1232</v>
      </c>
      <c r="K1191" s="4" t="s">
        <v>2406</v>
      </c>
      <c r="L1191" s="4" t="s">
        <v>2407</v>
      </c>
      <c r="M1191" s="12">
        <v>-103510</v>
      </c>
      <c r="N1191" s="4" t="s">
        <v>48</v>
      </c>
      <c r="O1191" s="12">
        <v>-103510</v>
      </c>
      <c r="P1191" s="4" t="s">
        <v>48</v>
      </c>
      <c r="Q1191" s="4" t="s">
        <v>681</v>
      </c>
      <c r="R1191" s="4" t="s">
        <v>54</v>
      </c>
      <c r="X1191" s="4" t="s">
        <v>50</v>
      </c>
      <c r="Z1191" s="4" t="s">
        <v>50</v>
      </c>
      <c r="AA1191" s="4" t="s">
        <v>2419</v>
      </c>
      <c r="AD1191" s="4" t="s">
        <v>676</v>
      </c>
      <c r="AG1191" s="5"/>
      <c r="AH1191" s="4" t="s">
        <v>2408</v>
      </c>
      <c r="AJ1191" s="4" t="s">
        <v>38</v>
      </c>
      <c r="AK1191" s="117">
        <f>IF(N1191="NTD",1,VLOOKUP(X1191,'8.匯率'!O:Q,2,FALSE))</f>
        <v>1</v>
      </c>
      <c r="AL1191" s="204">
        <f t="shared" si="18"/>
        <v>-103510</v>
      </c>
      <c r="AM1191" s="117" t="str">
        <f>VLOOKUP(AJ1191,'關係企業(人)'!A:C,3,FALSE)</f>
        <v>緯創資通股份有限公司</v>
      </c>
    </row>
    <row r="1192" spans="1:39">
      <c r="A1192" s="4" t="s">
        <v>47</v>
      </c>
      <c r="B1192" s="4" t="s">
        <v>1231</v>
      </c>
      <c r="C1192" s="4" t="s">
        <v>2403</v>
      </c>
      <c r="D1192" s="4" t="s">
        <v>2415</v>
      </c>
      <c r="E1192" s="5">
        <v>45712</v>
      </c>
      <c r="F1192" s="5">
        <v>45712</v>
      </c>
      <c r="H1192" s="4" t="s">
        <v>678</v>
      </c>
      <c r="I1192" s="4" t="s">
        <v>2405</v>
      </c>
      <c r="J1192" s="4" t="s">
        <v>1232</v>
      </c>
      <c r="K1192" s="4" t="s">
        <v>2406</v>
      </c>
      <c r="L1192" s="4" t="s">
        <v>2407</v>
      </c>
      <c r="M1192" s="12">
        <v>-129858</v>
      </c>
      <c r="N1192" s="4" t="s">
        <v>48</v>
      </c>
      <c r="O1192" s="12">
        <v>-129858</v>
      </c>
      <c r="P1192" s="4" t="s">
        <v>48</v>
      </c>
      <c r="Q1192" s="4" t="s">
        <v>681</v>
      </c>
      <c r="R1192" s="4" t="s">
        <v>54</v>
      </c>
      <c r="X1192" s="4" t="s">
        <v>50</v>
      </c>
      <c r="Z1192" s="4" t="s">
        <v>50</v>
      </c>
      <c r="AA1192" s="4" t="s">
        <v>2419</v>
      </c>
      <c r="AD1192" s="4" t="s">
        <v>676</v>
      </c>
      <c r="AG1192" s="5"/>
      <c r="AH1192" s="4" t="s">
        <v>2408</v>
      </c>
      <c r="AJ1192" s="4" t="s">
        <v>38</v>
      </c>
      <c r="AK1192" s="117">
        <f>IF(N1192="NTD",1,VLOOKUP(X1192,'8.匯率'!O:Q,2,FALSE))</f>
        <v>1</v>
      </c>
      <c r="AL1192" s="204">
        <f t="shared" si="18"/>
        <v>-129858</v>
      </c>
      <c r="AM1192" s="117" t="str">
        <f>VLOOKUP(AJ1192,'關係企業(人)'!A:C,3,FALSE)</f>
        <v>緯創資通股份有限公司</v>
      </c>
    </row>
    <row r="1193" spans="1:39">
      <c r="A1193" s="4" t="s">
        <v>47</v>
      </c>
      <c r="B1193" s="4" t="s">
        <v>1231</v>
      </c>
      <c r="C1193" s="4" t="s">
        <v>2403</v>
      </c>
      <c r="D1193" s="4" t="s">
        <v>2415</v>
      </c>
      <c r="E1193" s="5">
        <v>45712</v>
      </c>
      <c r="F1193" s="5">
        <v>45712</v>
      </c>
      <c r="H1193" s="4" t="s">
        <v>678</v>
      </c>
      <c r="I1193" s="4" t="s">
        <v>2405</v>
      </c>
      <c r="J1193" s="4" t="s">
        <v>1232</v>
      </c>
      <c r="K1193" s="4" t="s">
        <v>2406</v>
      </c>
      <c r="L1193" s="4" t="s">
        <v>2407</v>
      </c>
      <c r="M1193" s="12">
        <v>-148955</v>
      </c>
      <c r="N1193" s="4" t="s">
        <v>48</v>
      </c>
      <c r="O1193" s="12">
        <v>-148955</v>
      </c>
      <c r="P1193" s="4" t="s">
        <v>48</v>
      </c>
      <c r="Q1193" s="4" t="s">
        <v>681</v>
      </c>
      <c r="R1193" s="4" t="s">
        <v>54</v>
      </c>
      <c r="X1193" s="4" t="s">
        <v>50</v>
      </c>
      <c r="Z1193" s="4" t="s">
        <v>50</v>
      </c>
      <c r="AA1193" s="4" t="s">
        <v>2419</v>
      </c>
      <c r="AD1193" s="4" t="s">
        <v>676</v>
      </c>
      <c r="AG1193" s="5"/>
      <c r="AH1193" s="4" t="s">
        <v>2408</v>
      </c>
      <c r="AJ1193" s="4" t="s">
        <v>38</v>
      </c>
      <c r="AK1193" s="117">
        <f>IF(N1193="NTD",1,VLOOKUP(X1193,'8.匯率'!O:Q,2,FALSE))</f>
        <v>1</v>
      </c>
      <c r="AL1193" s="204">
        <f t="shared" si="18"/>
        <v>-148955</v>
      </c>
      <c r="AM1193" s="117" t="str">
        <f>VLOOKUP(AJ1193,'關係企業(人)'!A:C,3,FALSE)</f>
        <v>緯創資通股份有限公司</v>
      </c>
    </row>
    <row r="1194" spans="1:39">
      <c r="A1194" s="4" t="s">
        <v>47</v>
      </c>
      <c r="B1194" s="4" t="s">
        <v>1231</v>
      </c>
      <c r="C1194" s="4" t="s">
        <v>2403</v>
      </c>
      <c r="D1194" s="4" t="s">
        <v>2415</v>
      </c>
      <c r="E1194" s="5">
        <v>45712</v>
      </c>
      <c r="F1194" s="5">
        <v>45712</v>
      </c>
      <c r="H1194" s="4" t="s">
        <v>678</v>
      </c>
      <c r="I1194" s="4" t="s">
        <v>2405</v>
      </c>
      <c r="J1194" s="4" t="s">
        <v>1232</v>
      </c>
      <c r="K1194" s="4" t="s">
        <v>2406</v>
      </c>
      <c r="L1194" s="4" t="s">
        <v>2407</v>
      </c>
      <c r="M1194" s="12">
        <v>-90000</v>
      </c>
      <c r="N1194" s="4" t="s">
        <v>48</v>
      </c>
      <c r="O1194" s="12">
        <v>-90000</v>
      </c>
      <c r="P1194" s="4" t="s">
        <v>48</v>
      </c>
      <c r="Q1194" s="4" t="s">
        <v>681</v>
      </c>
      <c r="R1194" s="4" t="s">
        <v>54</v>
      </c>
      <c r="X1194" s="4" t="s">
        <v>50</v>
      </c>
      <c r="Z1194" s="4" t="s">
        <v>50</v>
      </c>
      <c r="AA1194" s="4" t="s">
        <v>2419</v>
      </c>
      <c r="AD1194" s="4" t="s">
        <v>676</v>
      </c>
      <c r="AG1194" s="5"/>
      <c r="AH1194" s="4" t="s">
        <v>2408</v>
      </c>
      <c r="AJ1194" s="4" t="s">
        <v>38</v>
      </c>
      <c r="AK1194" s="117">
        <f>IF(N1194="NTD",1,VLOOKUP(X1194,'8.匯率'!O:Q,2,FALSE))</f>
        <v>1</v>
      </c>
      <c r="AL1194" s="204">
        <f t="shared" si="18"/>
        <v>-90000</v>
      </c>
      <c r="AM1194" s="117" t="str">
        <f>VLOOKUP(AJ1194,'關係企業(人)'!A:C,3,FALSE)</f>
        <v>緯創資通股份有限公司</v>
      </c>
    </row>
    <row r="1195" spans="1:39">
      <c r="A1195" s="4" t="s">
        <v>47</v>
      </c>
      <c r="B1195" s="4" t="s">
        <v>1231</v>
      </c>
      <c r="C1195" s="4" t="s">
        <v>2403</v>
      </c>
      <c r="D1195" s="4" t="s">
        <v>2415</v>
      </c>
      <c r="E1195" s="5">
        <v>45712</v>
      </c>
      <c r="F1195" s="5">
        <v>45712</v>
      </c>
      <c r="H1195" s="4" t="s">
        <v>678</v>
      </c>
      <c r="I1195" s="4" t="s">
        <v>2405</v>
      </c>
      <c r="J1195" s="4" t="s">
        <v>1232</v>
      </c>
      <c r="K1195" s="4" t="s">
        <v>2406</v>
      </c>
      <c r="L1195" s="4" t="s">
        <v>2407</v>
      </c>
      <c r="M1195" s="12">
        <v>-138000</v>
      </c>
      <c r="N1195" s="4" t="s">
        <v>48</v>
      </c>
      <c r="O1195" s="12">
        <v>-138000</v>
      </c>
      <c r="P1195" s="4" t="s">
        <v>48</v>
      </c>
      <c r="Q1195" s="4" t="s">
        <v>681</v>
      </c>
      <c r="R1195" s="4" t="s">
        <v>54</v>
      </c>
      <c r="X1195" s="4" t="s">
        <v>50</v>
      </c>
      <c r="Z1195" s="4" t="s">
        <v>50</v>
      </c>
      <c r="AA1195" s="4" t="s">
        <v>2419</v>
      </c>
      <c r="AD1195" s="4" t="s">
        <v>676</v>
      </c>
      <c r="AG1195" s="5"/>
      <c r="AH1195" s="4" t="s">
        <v>2408</v>
      </c>
      <c r="AJ1195" s="4" t="s">
        <v>38</v>
      </c>
      <c r="AK1195" s="117">
        <f>IF(N1195="NTD",1,VLOOKUP(X1195,'8.匯率'!O:Q,2,FALSE))</f>
        <v>1</v>
      </c>
      <c r="AL1195" s="204">
        <f t="shared" si="18"/>
        <v>-138000</v>
      </c>
      <c r="AM1195" s="117" t="str">
        <f>VLOOKUP(AJ1195,'關係企業(人)'!A:C,3,FALSE)</f>
        <v>緯創資通股份有限公司</v>
      </c>
    </row>
    <row r="1196" spans="1:39">
      <c r="A1196" s="4" t="s">
        <v>47</v>
      </c>
      <c r="B1196" s="4" t="s">
        <v>1231</v>
      </c>
      <c r="C1196" s="4" t="s">
        <v>2403</v>
      </c>
      <c r="D1196" s="4" t="s">
        <v>2415</v>
      </c>
      <c r="E1196" s="5">
        <v>45712</v>
      </c>
      <c r="F1196" s="5">
        <v>45712</v>
      </c>
      <c r="H1196" s="4" t="s">
        <v>678</v>
      </c>
      <c r="I1196" s="4" t="s">
        <v>2405</v>
      </c>
      <c r="J1196" s="4" t="s">
        <v>1232</v>
      </c>
      <c r="K1196" s="4" t="s">
        <v>2406</v>
      </c>
      <c r="L1196" s="4" t="s">
        <v>2407</v>
      </c>
      <c r="M1196" s="12">
        <v>-129858</v>
      </c>
      <c r="N1196" s="4" t="s">
        <v>48</v>
      </c>
      <c r="O1196" s="12">
        <v>-129858</v>
      </c>
      <c r="P1196" s="4" t="s">
        <v>48</v>
      </c>
      <c r="Q1196" s="4" t="s">
        <v>681</v>
      </c>
      <c r="R1196" s="4" t="s">
        <v>54</v>
      </c>
      <c r="X1196" s="4" t="s">
        <v>50</v>
      </c>
      <c r="Z1196" s="4" t="s">
        <v>50</v>
      </c>
      <c r="AA1196" s="4" t="s">
        <v>2419</v>
      </c>
      <c r="AD1196" s="4" t="s">
        <v>676</v>
      </c>
      <c r="AG1196" s="5"/>
      <c r="AH1196" s="4" t="s">
        <v>2408</v>
      </c>
      <c r="AJ1196" s="4" t="s">
        <v>38</v>
      </c>
      <c r="AK1196" s="117">
        <f>IF(N1196="NTD",1,VLOOKUP(X1196,'8.匯率'!O:Q,2,FALSE))</f>
        <v>1</v>
      </c>
      <c r="AL1196" s="204">
        <f t="shared" si="18"/>
        <v>-129858</v>
      </c>
      <c r="AM1196" s="117" t="str">
        <f>VLOOKUP(AJ1196,'關係企業(人)'!A:C,3,FALSE)</f>
        <v>緯創資通股份有限公司</v>
      </c>
    </row>
    <row r="1197" spans="1:39">
      <c r="A1197" s="4" t="s">
        <v>47</v>
      </c>
      <c r="B1197" s="4" t="s">
        <v>1231</v>
      </c>
      <c r="C1197" s="4" t="s">
        <v>2403</v>
      </c>
      <c r="D1197" s="4" t="s">
        <v>2415</v>
      </c>
      <c r="E1197" s="5">
        <v>45712</v>
      </c>
      <c r="F1197" s="5">
        <v>45712</v>
      </c>
      <c r="H1197" s="4" t="s">
        <v>678</v>
      </c>
      <c r="I1197" s="4" t="s">
        <v>2405</v>
      </c>
      <c r="J1197" s="4" t="s">
        <v>1232</v>
      </c>
      <c r="K1197" s="4" t="s">
        <v>2406</v>
      </c>
      <c r="L1197" s="4" t="s">
        <v>2407</v>
      </c>
      <c r="M1197" s="12">
        <v>-106810</v>
      </c>
      <c r="N1197" s="4" t="s">
        <v>48</v>
      </c>
      <c r="O1197" s="12">
        <v>-106810</v>
      </c>
      <c r="P1197" s="4" t="s">
        <v>48</v>
      </c>
      <c r="Q1197" s="4" t="s">
        <v>681</v>
      </c>
      <c r="R1197" s="4" t="s">
        <v>54</v>
      </c>
      <c r="X1197" s="4" t="s">
        <v>50</v>
      </c>
      <c r="Z1197" s="4" t="s">
        <v>50</v>
      </c>
      <c r="AA1197" s="4" t="s">
        <v>2419</v>
      </c>
      <c r="AD1197" s="4" t="s">
        <v>676</v>
      </c>
      <c r="AG1197" s="5"/>
      <c r="AH1197" s="4" t="s">
        <v>2408</v>
      </c>
      <c r="AJ1197" s="4" t="s">
        <v>38</v>
      </c>
      <c r="AK1197" s="117">
        <f>IF(N1197="NTD",1,VLOOKUP(X1197,'8.匯率'!O:Q,2,FALSE))</f>
        <v>1</v>
      </c>
      <c r="AL1197" s="204">
        <f t="shared" si="18"/>
        <v>-106810</v>
      </c>
      <c r="AM1197" s="117" t="str">
        <f>VLOOKUP(AJ1197,'關係企業(人)'!A:C,3,FALSE)</f>
        <v>緯創資通股份有限公司</v>
      </c>
    </row>
    <row r="1198" spans="1:39">
      <c r="A1198" s="4" t="s">
        <v>47</v>
      </c>
      <c r="B1198" s="4" t="s">
        <v>1233</v>
      </c>
      <c r="C1198" s="4" t="s">
        <v>2403</v>
      </c>
      <c r="D1198" s="4" t="s">
        <v>2415</v>
      </c>
      <c r="E1198" s="5">
        <v>45712</v>
      </c>
      <c r="F1198" s="5">
        <v>45712</v>
      </c>
      <c r="H1198" s="4" t="s">
        <v>678</v>
      </c>
      <c r="I1198" s="4" t="s">
        <v>2405</v>
      </c>
      <c r="J1198" s="4" t="s">
        <v>1234</v>
      </c>
      <c r="K1198" s="4" t="s">
        <v>2406</v>
      </c>
      <c r="L1198" s="4" t="s">
        <v>2407</v>
      </c>
      <c r="M1198" s="12">
        <v>-105100</v>
      </c>
      <c r="N1198" s="4" t="s">
        <v>48</v>
      </c>
      <c r="O1198" s="12">
        <v>-105100</v>
      </c>
      <c r="P1198" s="4" t="s">
        <v>48</v>
      </c>
      <c r="Q1198" s="4" t="s">
        <v>682</v>
      </c>
      <c r="R1198" s="4" t="s">
        <v>53</v>
      </c>
      <c r="X1198" s="4" t="s">
        <v>50</v>
      </c>
      <c r="Z1198" s="4" t="s">
        <v>50</v>
      </c>
      <c r="AA1198" s="4" t="s">
        <v>2419</v>
      </c>
      <c r="AD1198" s="4" t="s">
        <v>676</v>
      </c>
      <c r="AG1198" s="5"/>
      <c r="AH1198" s="4" t="s">
        <v>2408</v>
      </c>
      <c r="AJ1198" s="4" t="s">
        <v>38</v>
      </c>
      <c r="AK1198" s="117">
        <f>IF(N1198="NTD",1,VLOOKUP(X1198,'8.匯率'!O:Q,2,FALSE))</f>
        <v>1</v>
      </c>
      <c r="AL1198" s="204">
        <f t="shared" si="18"/>
        <v>-105100</v>
      </c>
      <c r="AM1198" s="117" t="str">
        <f>VLOOKUP(AJ1198,'關係企業(人)'!A:C,3,FALSE)</f>
        <v>緯創資通股份有限公司</v>
      </c>
    </row>
    <row r="1199" spans="1:39">
      <c r="A1199" s="4" t="s">
        <v>47</v>
      </c>
      <c r="B1199" s="4" t="s">
        <v>1233</v>
      </c>
      <c r="C1199" s="4" t="s">
        <v>2403</v>
      </c>
      <c r="D1199" s="4" t="s">
        <v>2415</v>
      </c>
      <c r="E1199" s="5">
        <v>45712</v>
      </c>
      <c r="F1199" s="5">
        <v>45712</v>
      </c>
      <c r="H1199" s="4" t="s">
        <v>678</v>
      </c>
      <c r="I1199" s="4" t="s">
        <v>2405</v>
      </c>
      <c r="J1199" s="4" t="s">
        <v>1234</v>
      </c>
      <c r="K1199" s="4" t="s">
        <v>2406</v>
      </c>
      <c r="L1199" s="4" t="s">
        <v>2407</v>
      </c>
      <c r="M1199" s="12">
        <v>-113712</v>
      </c>
      <c r="N1199" s="4" t="s">
        <v>48</v>
      </c>
      <c r="O1199" s="12">
        <v>-113712</v>
      </c>
      <c r="P1199" s="4" t="s">
        <v>48</v>
      </c>
      <c r="Q1199" s="4" t="s">
        <v>682</v>
      </c>
      <c r="R1199" s="4" t="s">
        <v>53</v>
      </c>
      <c r="X1199" s="4" t="s">
        <v>50</v>
      </c>
      <c r="Z1199" s="4" t="s">
        <v>50</v>
      </c>
      <c r="AA1199" s="4" t="s">
        <v>2419</v>
      </c>
      <c r="AD1199" s="4" t="s">
        <v>676</v>
      </c>
      <c r="AG1199" s="5"/>
      <c r="AH1199" s="4" t="s">
        <v>2408</v>
      </c>
      <c r="AJ1199" s="4" t="s">
        <v>38</v>
      </c>
      <c r="AK1199" s="117">
        <f>IF(N1199="NTD",1,VLOOKUP(X1199,'8.匯率'!O:Q,2,FALSE))</f>
        <v>1</v>
      </c>
      <c r="AL1199" s="204">
        <f t="shared" si="18"/>
        <v>-113712</v>
      </c>
      <c r="AM1199" s="117" t="str">
        <f>VLOOKUP(AJ1199,'關係企業(人)'!A:C,3,FALSE)</f>
        <v>緯創資通股份有限公司</v>
      </c>
    </row>
    <row r="1200" spans="1:39">
      <c r="A1200" s="4" t="s">
        <v>47</v>
      </c>
      <c r="B1200" s="4" t="s">
        <v>1233</v>
      </c>
      <c r="C1200" s="4" t="s">
        <v>2403</v>
      </c>
      <c r="D1200" s="4" t="s">
        <v>2415</v>
      </c>
      <c r="E1200" s="5">
        <v>45712</v>
      </c>
      <c r="F1200" s="5">
        <v>45712</v>
      </c>
      <c r="H1200" s="4" t="s">
        <v>678</v>
      </c>
      <c r="I1200" s="4" t="s">
        <v>2405</v>
      </c>
      <c r="J1200" s="4" t="s">
        <v>1234</v>
      </c>
      <c r="K1200" s="4" t="s">
        <v>2406</v>
      </c>
      <c r="L1200" s="4" t="s">
        <v>2407</v>
      </c>
      <c r="M1200" s="12">
        <v>-110000</v>
      </c>
      <c r="N1200" s="4" t="s">
        <v>48</v>
      </c>
      <c r="O1200" s="12">
        <v>-110000</v>
      </c>
      <c r="P1200" s="4" t="s">
        <v>48</v>
      </c>
      <c r="Q1200" s="4" t="s">
        <v>682</v>
      </c>
      <c r="R1200" s="4" t="s">
        <v>53</v>
      </c>
      <c r="X1200" s="4" t="s">
        <v>50</v>
      </c>
      <c r="Z1200" s="4" t="s">
        <v>50</v>
      </c>
      <c r="AA1200" s="4" t="s">
        <v>2419</v>
      </c>
      <c r="AD1200" s="4" t="s">
        <v>676</v>
      </c>
      <c r="AG1200" s="5"/>
      <c r="AH1200" s="4" t="s">
        <v>2408</v>
      </c>
      <c r="AJ1200" s="4" t="s">
        <v>38</v>
      </c>
      <c r="AK1200" s="117">
        <f>IF(N1200="NTD",1,VLOOKUP(X1200,'8.匯率'!O:Q,2,FALSE))</f>
        <v>1</v>
      </c>
      <c r="AL1200" s="204">
        <f t="shared" si="18"/>
        <v>-110000</v>
      </c>
      <c r="AM1200" s="117" t="str">
        <f>VLOOKUP(AJ1200,'關係企業(人)'!A:C,3,FALSE)</f>
        <v>緯創資通股份有限公司</v>
      </c>
    </row>
    <row r="1201" spans="1:39">
      <c r="A1201" s="4" t="s">
        <v>47</v>
      </c>
      <c r="B1201" s="4" t="s">
        <v>1233</v>
      </c>
      <c r="C1201" s="4" t="s">
        <v>2403</v>
      </c>
      <c r="D1201" s="4" t="s">
        <v>2415</v>
      </c>
      <c r="E1201" s="5">
        <v>45712</v>
      </c>
      <c r="F1201" s="5">
        <v>45712</v>
      </c>
      <c r="H1201" s="4" t="s">
        <v>678</v>
      </c>
      <c r="I1201" s="4" t="s">
        <v>2405</v>
      </c>
      <c r="J1201" s="4" t="s">
        <v>1234</v>
      </c>
      <c r="K1201" s="4" t="s">
        <v>2406</v>
      </c>
      <c r="L1201" s="4" t="s">
        <v>2407</v>
      </c>
      <c r="M1201" s="12">
        <v>-125287</v>
      </c>
      <c r="N1201" s="4" t="s">
        <v>48</v>
      </c>
      <c r="O1201" s="12">
        <v>-125287</v>
      </c>
      <c r="P1201" s="4" t="s">
        <v>48</v>
      </c>
      <c r="Q1201" s="4" t="s">
        <v>682</v>
      </c>
      <c r="R1201" s="4" t="s">
        <v>53</v>
      </c>
      <c r="X1201" s="4" t="s">
        <v>50</v>
      </c>
      <c r="Z1201" s="4" t="s">
        <v>50</v>
      </c>
      <c r="AA1201" s="4" t="s">
        <v>2419</v>
      </c>
      <c r="AD1201" s="4" t="s">
        <v>676</v>
      </c>
      <c r="AG1201" s="5"/>
      <c r="AH1201" s="4" t="s">
        <v>2408</v>
      </c>
      <c r="AJ1201" s="4" t="s">
        <v>38</v>
      </c>
      <c r="AK1201" s="117">
        <f>IF(N1201="NTD",1,VLOOKUP(X1201,'8.匯率'!O:Q,2,FALSE))</f>
        <v>1</v>
      </c>
      <c r="AL1201" s="204">
        <f t="shared" si="18"/>
        <v>-125287</v>
      </c>
      <c r="AM1201" s="117" t="str">
        <f>VLOOKUP(AJ1201,'關係企業(人)'!A:C,3,FALSE)</f>
        <v>緯創資通股份有限公司</v>
      </c>
    </row>
    <row r="1202" spans="1:39">
      <c r="A1202" s="4" t="s">
        <v>47</v>
      </c>
      <c r="B1202" s="4" t="s">
        <v>1233</v>
      </c>
      <c r="C1202" s="4" t="s">
        <v>2403</v>
      </c>
      <c r="D1202" s="4" t="s">
        <v>2415</v>
      </c>
      <c r="E1202" s="5">
        <v>45712</v>
      </c>
      <c r="F1202" s="5">
        <v>45712</v>
      </c>
      <c r="H1202" s="4" t="s">
        <v>678</v>
      </c>
      <c r="I1202" s="4" t="s">
        <v>2405</v>
      </c>
      <c r="J1202" s="4" t="s">
        <v>1234</v>
      </c>
      <c r="K1202" s="4" t="s">
        <v>2406</v>
      </c>
      <c r="L1202" s="4" t="s">
        <v>2407</v>
      </c>
      <c r="M1202" s="12">
        <v>-125000</v>
      </c>
      <c r="N1202" s="4" t="s">
        <v>48</v>
      </c>
      <c r="O1202" s="12">
        <v>-125000</v>
      </c>
      <c r="P1202" s="4" t="s">
        <v>48</v>
      </c>
      <c r="Q1202" s="4" t="s">
        <v>682</v>
      </c>
      <c r="R1202" s="4" t="s">
        <v>53</v>
      </c>
      <c r="X1202" s="4" t="s">
        <v>50</v>
      </c>
      <c r="Z1202" s="4" t="s">
        <v>50</v>
      </c>
      <c r="AA1202" s="4" t="s">
        <v>2419</v>
      </c>
      <c r="AD1202" s="4" t="s">
        <v>676</v>
      </c>
      <c r="AG1202" s="5"/>
      <c r="AH1202" s="4" t="s">
        <v>2408</v>
      </c>
      <c r="AJ1202" s="4" t="s">
        <v>38</v>
      </c>
      <c r="AK1202" s="117">
        <f>IF(N1202="NTD",1,VLOOKUP(X1202,'8.匯率'!O:Q,2,FALSE))</f>
        <v>1</v>
      </c>
      <c r="AL1202" s="204">
        <f t="shared" si="18"/>
        <v>-125000</v>
      </c>
      <c r="AM1202" s="117" t="str">
        <f>VLOOKUP(AJ1202,'關係企業(人)'!A:C,3,FALSE)</f>
        <v>緯創資通股份有限公司</v>
      </c>
    </row>
    <row r="1203" spans="1:39">
      <c r="A1203" s="4" t="s">
        <v>47</v>
      </c>
      <c r="B1203" s="4" t="s">
        <v>1233</v>
      </c>
      <c r="C1203" s="4" t="s">
        <v>2403</v>
      </c>
      <c r="D1203" s="4" t="s">
        <v>2415</v>
      </c>
      <c r="E1203" s="5">
        <v>45712</v>
      </c>
      <c r="F1203" s="5">
        <v>45712</v>
      </c>
      <c r="H1203" s="4" t="s">
        <v>678</v>
      </c>
      <c r="I1203" s="4" t="s">
        <v>2405</v>
      </c>
      <c r="J1203" s="4" t="s">
        <v>1234</v>
      </c>
      <c r="K1203" s="4" t="s">
        <v>2406</v>
      </c>
      <c r="L1203" s="4" t="s">
        <v>2407</v>
      </c>
      <c r="M1203" s="12">
        <v>-110000</v>
      </c>
      <c r="N1203" s="4" t="s">
        <v>48</v>
      </c>
      <c r="O1203" s="12">
        <v>-110000</v>
      </c>
      <c r="P1203" s="4" t="s">
        <v>48</v>
      </c>
      <c r="Q1203" s="4" t="s">
        <v>682</v>
      </c>
      <c r="R1203" s="4" t="s">
        <v>53</v>
      </c>
      <c r="X1203" s="4" t="s">
        <v>50</v>
      </c>
      <c r="Z1203" s="4" t="s">
        <v>50</v>
      </c>
      <c r="AA1203" s="4" t="s">
        <v>2419</v>
      </c>
      <c r="AD1203" s="4" t="s">
        <v>676</v>
      </c>
      <c r="AG1203" s="5"/>
      <c r="AH1203" s="4" t="s">
        <v>2408</v>
      </c>
      <c r="AJ1203" s="4" t="s">
        <v>38</v>
      </c>
      <c r="AK1203" s="117">
        <f>IF(N1203="NTD",1,VLOOKUP(X1203,'8.匯率'!O:Q,2,FALSE))</f>
        <v>1</v>
      </c>
      <c r="AL1203" s="204">
        <f t="shared" si="18"/>
        <v>-110000</v>
      </c>
      <c r="AM1203" s="117" t="str">
        <f>VLOOKUP(AJ1203,'關係企業(人)'!A:C,3,FALSE)</f>
        <v>緯創資通股份有限公司</v>
      </c>
    </row>
    <row r="1204" spans="1:39">
      <c r="A1204" s="4" t="s">
        <v>47</v>
      </c>
      <c r="B1204" s="4" t="s">
        <v>1233</v>
      </c>
      <c r="C1204" s="4" t="s">
        <v>2403</v>
      </c>
      <c r="D1204" s="4" t="s">
        <v>2415</v>
      </c>
      <c r="E1204" s="5">
        <v>45712</v>
      </c>
      <c r="F1204" s="5">
        <v>45712</v>
      </c>
      <c r="H1204" s="4" t="s">
        <v>678</v>
      </c>
      <c r="I1204" s="4" t="s">
        <v>2405</v>
      </c>
      <c r="J1204" s="4" t="s">
        <v>1234</v>
      </c>
      <c r="K1204" s="4" t="s">
        <v>2406</v>
      </c>
      <c r="L1204" s="4" t="s">
        <v>2407</v>
      </c>
      <c r="M1204" s="12">
        <v>-132000</v>
      </c>
      <c r="N1204" s="4" t="s">
        <v>48</v>
      </c>
      <c r="O1204" s="12">
        <v>-132000</v>
      </c>
      <c r="P1204" s="4" t="s">
        <v>48</v>
      </c>
      <c r="Q1204" s="4" t="s">
        <v>682</v>
      </c>
      <c r="R1204" s="4" t="s">
        <v>53</v>
      </c>
      <c r="X1204" s="4" t="s">
        <v>50</v>
      </c>
      <c r="Z1204" s="4" t="s">
        <v>50</v>
      </c>
      <c r="AA1204" s="4" t="s">
        <v>2419</v>
      </c>
      <c r="AD1204" s="4" t="s">
        <v>676</v>
      </c>
      <c r="AG1204" s="5"/>
      <c r="AH1204" s="4" t="s">
        <v>2408</v>
      </c>
      <c r="AJ1204" s="4" t="s">
        <v>38</v>
      </c>
      <c r="AK1204" s="117">
        <f>IF(N1204="NTD",1,VLOOKUP(X1204,'8.匯率'!O:Q,2,FALSE))</f>
        <v>1</v>
      </c>
      <c r="AL1204" s="204">
        <f t="shared" si="18"/>
        <v>-132000</v>
      </c>
      <c r="AM1204" s="117" t="str">
        <f>VLOOKUP(AJ1204,'關係企業(人)'!A:C,3,FALSE)</f>
        <v>緯創資通股份有限公司</v>
      </c>
    </row>
    <row r="1205" spans="1:39">
      <c r="A1205" s="4" t="s">
        <v>47</v>
      </c>
      <c r="B1205" s="4" t="s">
        <v>1233</v>
      </c>
      <c r="C1205" s="4" t="s">
        <v>2403</v>
      </c>
      <c r="D1205" s="4" t="s">
        <v>2415</v>
      </c>
      <c r="E1205" s="5">
        <v>45712</v>
      </c>
      <c r="F1205" s="5">
        <v>45712</v>
      </c>
      <c r="H1205" s="4" t="s">
        <v>678</v>
      </c>
      <c r="I1205" s="4" t="s">
        <v>2405</v>
      </c>
      <c r="J1205" s="4" t="s">
        <v>1234</v>
      </c>
      <c r="K1205" s="4" t="s">
        <v>2406</v>
      </c>
      <c r="L1205" s="4" t="s">
        <v>2407</v>
      </c>
      <c r="M1205" s="12">
        <v>-137200</v>
      </c>
      <c r="N1205" s="4" t="s">
        <v>48</v>
      </c>
      <c r="O1205" s="12">
        <v>-137200</v>
      </c>
      <c r="P1205" s="4" t="s">
        <v>48</v>
      </c>
      <c r="Q1205" s="4" t="s">
        <v>682</v>
      </c>
      <c r="R1205" s="4" t="s">
        <v>53</v>
      </c>
      <c r="X1205" s="4" t="s">
        <v>50</v>
      </c>
      <c r="Z1205" s="4" t="s">
        <v>50</v>
      </c>
      <c r="AA1205" s="4" t="s">
        <v>2419</v>
      </c>
      <c r="AD1205" s="4" t="s">
        <v>676</v>
      </c>
      <c r="AG1205" s="5"/>
      <c r="AH1205" s="4" t="s">
        <v>2408</v>
      </c>
      <c r="AJ1205" s="4" t="s">
        <v>38</v>
      </c>
      <c r="AK1205" s="117">
        <f>IF(N1205="NTD",1,VLOOKUP(X1205,'8.匯率'!O:Q,2,FALSE))</f>
        <v>1</v>
      </c>
      <c r="AL1205" s="204">
        <f t="shared" si="18"/>
        <v>-137200</v>
      </c>
      <c r="AM1205" s="117" t="str">
        <f>VLOOKUP(AJ1205,'關係企業(人)'!A:C,3,FALSE)</f>
        <v>緯創資通股份有限公司</v>
      </c>
    </row>
    <row r="1206" spans="1:39">
      <c r="A1206" s="4" t="s">
        <v>47</v>
      </c>
      <c r="B1206" s="4" t="s">
        <v>1233</v>
      </c>
      <c r="C1206" s="4" t="s">
        <v>2403</v>
      </c>
      <c r="D1206" s="4" t="s">
        <v>2415</v>
      </c>
      <c r="E1206" s="5">
        <v>45712</v>
      </c>
      <c r="F1206" s="5">
        <v>45712</v>
      </c>
      <c r="H1206" s="4" t="s">
        <v>678</v>
      </c>
      <c r="I1206" s="4" t="s">
        <v>2405</v>
      </c>
      <c r="J1206" s="4" t="s">
        <v>1234</v>
      </c>
      <c r="K1206" s="4" t="s">
        <v>2406</v>
      </c>
      <c r="L1206" s="4" t="s">
        <v>2407</v>
      </c>
      <c r="M1206" s="12">
        <v>-93288</v>
      </c>
      <c r="N1206" s="4" t="s">
        <v>48</v>
      </c>
      <c r="O1206" s="12">
        <v>-93288</v>
      </c>
      <c r="P1206" s="4" t="s">
        <v>48</v>
      </c>
      <c r="Q1206" s="4" t="s">
        <v>682</v>
      </c>
      <c r="R1206" s="4" t="s">
        <v>53</v>
      </c>
      <c r="X1206" s="4" t="s">
        <v>50</v>
      </c>
      <c r="Z1206" s="4" t="s">
        <v>50</v>
      </c>
      <c r="AA1206" s="4" t="s">
        <v>2419</v>
      </c>
      <c r="AD1206" s="4" t="s">
        <v>676</v>
      </c>
      <c r="AG1206" s="5"/>
      <c r="AH1206" s="4" t="s">
        <v>2408</v>
      </c>
      <c r="AJ1206" s="4" t="s">
        <v>38</v>
      </c>
      <c r="AK1206" s="117">
        <f>IF(N1206="NTD",1,VLOOKUP(X1206,'8.匯率'!O:Q,2,FALSE))</f>
        <v>1</v>
      </c>
      <c r="AL1206" s="204">
        <f t="shared" si="18"/>
        <v>-93288</v>
      </c>
      <c r="AM1206" s="117" t="str">
        <f>VLOOKUP(AJ1206,'關係企業(人)'!A:C,3,FALSE)</f>
        <v>緯創資通股份有限公司</v>
      </c>
    </row>
    <row r="1207" spans="1:39">
      <c r="A1207" s="4" t="s">
        <v>47</v>
      </c>
      <c r="B1207" s="4" t="s">
        <v>1233</v>
      </c>
      <c r="C1207" s="4" t="s">
        <v>2403</v>
      </c>
      <c r="D1207" s="4" t="s">
        <v>2415</v>
      </c>
      <c r="E1207" s="5">
        <v>45712</v>
      </c>
      <c r="F1207" s="5">
        <v>45712</v>
      </c>
      <c r="H1207" s="4" t="s">
        <v>678</v>
      </c>
      <c r="I1207" s="4" t="s">
        <v>2405</v>
      </c>
      <c r="J1207" s="4" t="s">
        <v>1234</v>
      </c>
      <c r="K1207" s="4" t="s">
        <v>2406</v>
      </c>
      <c r="L1207" s="4" t="s">
        <v>2407</v>
      </c>
      <c r="M1207" s="12">
        <v>-99770</v>
      </c>
      <c r="N1207" s="4" t="s">
        <v>48</v>
      </c>
      <c r="O1207" s="12">
        <v>-99770</v>
      </c>
      <c r="P1207" s="4" t="s">
        <v>48</v>
      </c>
      <c r="Q1207" s="4" t="s">
        <v>682</v>
      </c>
      <c r="R1207" s="4" t="s">
        <v>53</v>
      </c>
      <c r="X1207" s="4" t="s">
        <v>50</v>
      </c>
      <c r="Z1207" s="4" t="s">
        <v>50</v>
      </c>
      <c r="AA1207" s="4" t="s">
        <v>2419</v>
      </c>
      <c r="AD1207" s="4" t="s">
        <v>676</v>
      </c>
      <c r="AG1207" s="5"/>
      <c r="AH1207" s="4" t="s">
        <v>2408</v>
      </c>
      <c r="AJ1207" s="4" t="s">
        <v>38</v>
      </c>
      <c r="AK1207" s="117">
        <f>IF(N1207="NTD",1,VLOOKUP(X1207,'8.匯率'!O:Q,2,FALSE))</f>
        <v>1</v>
      </c>
      <c r="AL1207" s="204">
        <f t="shared" si="18"/>
        <v>-99770</v>
      </c>
      <c r="AM1207" s="117" t="str">
        <f>VLOOKUP(AJ1207,'關係企業(人)'!A:C,3,FALSE)</f>
        <v>緯創資通股份有限公司</v>
      </c>
    </row>
    <row r="1208" spans="1:39">
      <c r="A1208" s="4" t="s">
        <v>47</v>
      </c>
      <c r="B1208" s="4" t="s">
        <v>1233</v>
      </c>
      <c r="C1208" s="4" t="s">
        <v>2403</v>
      </c>
      <c r="D1208" s="4" t="s">
        <v>2415</v>
      </c>
      <c r="E1208" s="5">
        <v>45712</v>
      </c>
      <c r="F1208" s="5">
        <v>45712</v>
      </c>
      <c r="H1208" s="4" t="s">
        <v>678</v>
      </c>
      <c r="I1208" s="4" t="s">
        <v>2405</v>
      </c>
      <c r="J1208" s="4" t="s">
        <v>1234</v>
      </c>
      <c r="K1208" s="4" t="s">
        <v>2406</v>
      </c>
      <c r="L1208" s="4" t="s">
        <v>2407</v>
      </c>
      <c r="M1208" s="12">
        <v>-145855</v>
      </c>
      <c r="N1208" s="4" t="s">
        <v>48</v>
      </c>
      <c r="O1208" s="12">
        <v>-145855</v>
      </c>
      <c r="P1208" s="4" t="s">
        <v>48</v>
      </c>
      <c r="Q1208" s="4" t="s">
        <v>682</v>
      </c>
      <c r="R1208" s="4" t="s">
        <v>53</v>
      </c>
      <c r="X1208" s="4" t="s">
        <v>50</v>
      </c>
      <c r="Z1208" s="4" t="s">
        <v>50</v>
      </c>
      <c r="AA1208" s="4" t="s">
        <v>2419</v>
      </c>
      <c r="AD1208" s="4" t="s">
        <v>676</v>
      </c>
      <c r="AG1208" s="5"/>
      <c r="AH1208" s="4" t="s">
        <v>2408</v>
      </c>
      <c r="AJ1208" s="4" t="s">
        <v>38</v>
      </c>
      <c r="AK1208" s="117">
        <f>IF(N1208="NTD",1,VLOOKUP(X1208,'8.匯率'!O:Q,2,FALSE))</f>
        <v>1</v>
      </c>
      <c r="AL1208" s="204">
        <f t="shared" si="18"/>
        <v>-145855</v>
      </c>
      <c r="AM1208" s="117" t="str">
        <f>VLOOKUP(AJ1208,'關係企業(人)'!A:C,3,FALSE)</f>
        <v>緯創資通股份有限公司</v>
      </c>
    </row>
    <row r="1209" spans="1:39">
      <c r="A1209" s="4" t="s">
        <v>47</v>
      </c>
      <c r="B1209" s="4" t="s">
        <v>1233</v>
      </c>
      <c r="C1209" s="4" t="s">
        <v>2403</v>
      </c>
      <c r="D1209" s="4" t="s">
        <v>2415</v>
      </c>
      <c r="E1209" s="5">
        <v>45712</v>
      </c>
      <c r="F1209" s="5">
        <v>45712</v>
      </c>
      <c r="H1209" s="4" t="s">
        <v>678</v>
      </c>
      <c r="I1209" s="4" t="s">
        <v>2405</v>
      </c>
      <c r="J1209" s="4" t="s">
        <v>1234</v>
      </c>
      <c r="K1209" s="4" t="s">
        <v>2406</v>
      </c>
      <c r="L1209" s="4" t="s">
        <v>2407</v>
      </c>
      <c r="M1209" s="12">
        <v>-106700</v>
      </c>
      <c r="N1209" s="4" t="s">
        <v>48</v>
      </c>
      <c r="O1209" s="12">
        <v>-106700</v>
      </c>
      <c r="P1209" s="4" t="s">
        <v>48</v>
      </c>
      <c r="Q1209" s="4" t="s">
        <v>682</v>
      </c>
      <c r="R1209" s="4" t="s">
        <v>53</v>
      </c>
      <c r="X1209" s="4" t="s">
        <v>50</v>
      </c>
      <c r="Z1209" s="4" t="s">
        <v>50</v>
      </c>
      <c r="AA1209" s="4" t="s">
        <v>2419</v>
      </c>
      <c r="AD1209" s="4" t="s">
        <v>676</v>
      </c>
      <c r="AG1209" s="5"/>
      <c r="AH1209" s="4" t="s">
        <v>2408</v>
      </c>
      <c r="AJ1209" s="4" t="s">
        <v>38</v>
      </c>
      <c r="AK1209" s="117">
        <f>IF(N1209="NTD",1,VLOOKUP(X1209,'8.匯率'!O:Q,2,FALSE))</f>
        <v>1</v>
      </c>
      <c r="AL1209" s="204">
        <f t="shared" si="18"/>
        <v>-106700</v>
      </c>
      <c r="AM1209" s="117" t="str">
        <f>VLOOKUP(AJ1209,'關係企業(人)'!A:C,3,FALSE)</f>
        <v>緯創資通股份有限公司</v>
      </c>
    </row>
    <row r="1210" spans="1:39">
      <c r="A1210" s="4" t="s">
        <v>47</v>
      </c>
      <c r="B1210" s="4" t="s">
        <v>1233</v>
      </c>
      <c r="C1210" s="4" t="s">
        <v>2403</v>
      </c>
      <c r="D1210" s="4" t="s">
        <v>2415</v>
      </c>
      <c r="E1210" s="5">
        <v>45712</v>
      </c>
      <c r="F1210" s="5">
        <v>45712</v>
      </c>
      <c r="H1210" s="4" t="s">
        <v>678</v>
      </c>
      <c r="I1210" s="4" t="s">
        <v>2405</v>
      </c>
      <c r="J1210" s="4" t="s">
        <v>1234</v>
      </c>
      <c r="K1210" s="4" t="s">
        <v>2406</v>
      </c>
      <c r="L1210" s="4" t="s">
        <v>2407</v>
      </c>
      <c r="M1210" s="12">
        <v>-150505</v>
      </c>
      <c r="N1210" s="4" t="s">
        <v>48</v>
      </c>
      <c r="O1210" s="12">
        <v>-150505</v>
      </c>
      <c r="P1210" s="4" t="s">
        <v>48</v>
      </c>
      <c r="Q1210" s="4" t="s">
        <v>682</v>
      </c>
      <c r="R1210" s="4" t="s">
        <v>53</v>
      </c>
      <c r="X1210" s="4" t="s">
        <v>50</v>
      </c>
      <c r="Z1210" s="4" t="s">
        <v>50</v>
      </c>
      <c r="AA1210" s="4" t="s">
        <v>2419</v>
      </c>
      <c r="AD1210" s="4" t="s">
        <v>676</v>
      </c>
      <c r="AG1210" s="5"/>
      <c r="AH1210" s="4" t="s">
        <v>2408</v>
      </c>
      <c r="AJ1210" s="4" t="s">
        <v>38</v>
      </c>
      <c r="AK1210" s="117">
        <f>IF(N1210="NTD",1,VLOOKUP(X1210,'8.匯率'!O:Q,2,FALSE))</f>
        <v>1</v>
      </c>
      <c r="AL1210" s="204">
        <f t="shared" si="18"/>
        <v>-150505</v>
      </c>
      <c r="AM1210" s="117" t="str">
        <f>VLOOKUP(AJ1210,'關係企業(人)'!A:C,3,FALSE)</f>
        <v>緯創資通股份有限公司</v>
      </c>
    </row>
    <row r="1211" spans="1:39">
      <c r="A1211" s="4" t="s">
        <v>47</v>
      </c>
      <c r="B1211" s="4" t="s">
        <v>1233</v>
      </c>
      <c r="C1211" s="4" t="s">
        <v>2403</v>
      </c>
      <c r="D1211" s="4" t="s">
        <v>2415</v>
      </c>
      <c r="E1211" s="5">
        <v>45712</v>
      </c>
      <c r="F1211" s="5">
        <v>45712</v>
      </c>
      <c r="H1211" s="4" t="s">
        <v>678</v>
      </c>
      <c r="I1211" s="4" t="s">
        <v>2405</v>
      </c>
      <c r="J1211" s="4" t="s">
        <v>1234</v>
      </c>
      <c r="K1211" s="4" t="s">
        <v>2406</v>
      </c>
      <c r="L1211" s="4" t="s">
        <v>2407</v>
      </c>
      <c r="M1211" s="12">
        <v>-125856</v>
      </c>
      <c r="N1211" s="4" t="s">
        <v>48</v>
      </c>
      <c r="O1211" s="12">
        <v>-125856</v>
      </c>
      <c r="P1211" s="4" t="s">
        <v>48</v>
      </c>
      <c r="Q1211" s="4" t="s">
        <v>682</v>
      </c>
      <c r="R1211" s="4" t="s">
        <v>53</v>
      </c>
      <c r="X1211" s="4" t="s">
        <v>50</v>
      </c>
      <c r="Z1211" s="4" t="s">
        <v>50</v>
      </c>
      <c r="AA1211" s="4" t="s">
        <v>2419</v>
      </c>
      <c r="AD1211" s="4" t="s">
        <v>676</v>
      </c>
      <c r="AG1211" s="5"/>
      <c r="AH1211" s="4" t="s">
        <v>2408</v>
      </c>
      <c r="AJ1211" s="4" t="s">
        <v>38</v>
      </c>
      <c r="AK1211" s="117">
        <f>IF(N1211="NTD",1,VLOOKUP(X1211,'8.匯率'!O:Q,2,FALSE))</f>
        <v>1</v>
      </c>
      <c r="AL1211" s="204">
        <f t="shared" si="18"/>
        <v>-125856</v>
      </c>
      <c r="AM1211" s="117" t="str">
        <f>VLOOKUP(AJ1211,'關係企業(人)'!A:C,3,FALSE)</f>
        <v>緯創資通股份有限公司</v>
      </c>
    </row>
    <row r="1212" spans="1:39">
      <c r="A1212" s="4" t="s">
        <v>47</v>
      </c>
      <c r="B1212" s="4" t="s">
        <v>1233</v>
      </c>
      <c r="C1212" s="4" t="s">
        <v>2403</v>
      </c>
      <c r="D1212" s="4" t="s">
        <v>2415</v>
      </c>
      <c r="E1212" s="5">
        <v>45712</v>
      </c>
      <c r="F1212" s="5">
        <v>45712</v>
      </c>
      <c r="H1212" s="4" t="s">
        <v>678</v>
      </c>
      <c r="I1212" s="4" t="s">
        <v>2405</v>
      </c>
      <c r="J1212" s="4" t="s">
        <v>1234</v>
      </c>
      <c r="K1212" s="4" t="s">
        <v>2406</v>
      </c>
      <c r="L1212" s="4" t="s">
        <v>2407</v>
      </c>
      <c r="M1212" s="12">
        <v>-152100</v>
      </c>
      <c r="N1212" s="4" t="s">
        <v>48</v>
      </c>
      <c r="O1212" s="12">
        <v>-152100</v>
      </c>
      <c r="P1212" s="4" t="s">
        <v>48</v>
      </c>
      <c r="Q1212" s="4" t="s">
        <v>682</v>
      </c>
      <c r="R1212" s="4" t="s">
        <v>53</v>
      </c>
      <c r="X1212" s="4" t="s">
        <v>50</v>
      </c>
      <c r="Z1212" s="4" t="s">
        <v>50</v>
      </c>
      <c r="AA1212" s="4" t="s">
        <v>2419</v>
      </c>
      <c r="AD1212" s="4" t="s">
        <v>676</v>
      </c>
      <c r="AG1212" s="5"/>
      <c r="AH1212" s="4" t="s">
        <v>2408</v>
      </c>
      <c r="AJ1212" s="4" t="s">
        <v>38</v>
      </c>
      <c r="AK1212" s="117">
        <f>IF(N1212="NTD",1,VLOOKUP(X1212,'8.匯率'!O:Q,2,FALSE))</f>
        <v>1</v>
      </c>
      <c r="AL1212" s="204">
        <f t="shared" si="18"/>
        <v>-152100</v>
      </c>
      <c r="AM1212" s="117" t="str">
        <f>VLOOKUP(AJ1212,'關係企業(人)'!A:C,3,FALSE)</f>
        <v>緯創資通股份有限公司</v>
      </c>
    </row>
    <row r="1213" spans="1:39">
      <c r="A1213" s="4" t="s">
        <v>47</v>
      </c>
      <c r="B1213" s="4" t="s">
        <v>1233</v>
      </c>
      <c r="C1213" s="4" t="s">
        <v>2403</v>
      </c>
      <c r="D1213" s="4" t="s">
        <v>2415</v>
      </c>
      <c r="E1213" s="5">
        <v>45712</v>
      </c>
      <c r="F1213" s="5">
        <v>45712</v>
      </c>
      <c r="H1213" s="4" t="s">
        <v>678</v>
      </c>
      <c r="I1213" s="4" t="s">
        <v>2405</v>
      </c>
      <c r="J1213" s="4" t="s">
        <v>1234</v>
      </c>
      <c r="K1213" s="4" t="s">
        <v>2406</v>
      </c>
      <c r="L1213" s="4" t="s">
        <v>2407</v>
      </c>
      <c r="M1213" s="12">
        <v>-118680</v>
      </c>
      <c r="N1213" s="4" t="s">
        <v>48</v>
      </c>
      <c r="O1213" s="12">
        <v>-118680</v>
      </c>
      <c r="P1213" s="4" t="s">
        <v>48</v>
      </c>
      <c r="Q1213" s="4" t="s">
        <v>682</v>
      </c>
      <c r="R1213" s="4" t="s">
        <v>53</v>
      </c>
      <c r="X1213" s="4" t="s">
        <v>50</v>
      </c>
      <c r="Z1213" s="4" t="s">
        <v>50</v>
      </c>
      <c r="AA1213" s="4" t="s">
        <v>2419</v>
      </c>
      <c r="AD1213" s="4" t="s">
        <v>676</v>
      </c>
      <c r="AG1213" s="5"/>
      <c r="AH1213" s="4" t="s">
        <v>2408</v>
      </c>
      <c r="AJ1213" s="4" t="s">
        <v>38</v>
      </c>
      <c r="AK1213" s="117">
        <f>IF(N1213="NTD",1,VLOOKUP(X1213,'8.匯率'!O:Q,2,FALSE))</f>
        <v>1</v>
      </c>
      <c r="AL1213" s="204">
        <f t="shared" si="18"/>
        <v>-118680</v>
      </c>
      <c r="AM1213" s="117" t="str">
        <f>VLOOKUP(AJ1213,'關係企業(人)'!A:C,3,FALSE)</f>
        <v>緯創資通股份有限公司</v>
      </c>
    </row>
    <row r="1214" spans="1:39">
      <c r="A1214" s="4" t="s">
        <v>47</v>
      </c>
      <c r="B1214" s="4" t="s">
        <v>1233</v>
      </c>
      <c r="C1214" s="4" t="s">
        <v>2403</v>
      </c>
      <c r="D1214" s="4" t="s">
        <v>2415</v>
      </c>
      <c r="E1214" s="5">
        <v>45712</v>
      </c>
      <c r="F1214" s="5">
        <v>45712</v>
      </c>
      <c r="H1214" s="4" t="s">
        <v>678</v>
      </c>
      <c r="I1214" s="4" t="s">
        <v>2405</v>
      </c>
      <c r="J1214" s="4" t="s">
        <v>1234</v>
      </c>
      <c r="K1214" s="4" t="s">
        <v>2406</v>
      </c>
      <c r="L1214" s="4" t="s">
        <v>2407</v>
      </c>
      <c r="M1214" s="12">
        <v>-121716</v>
      </c>
      <c r="N1214" s="4" t="s">
        <v>48</v>
      </c>
      <c r="O1214" s="12">
        <v>-121716</v>
      </c>
      <c r="P1214" s="4" t="s">
        <v>48</v>
      </c>
      <c r="Q1214" s="4" t="s">
        <v>682</v>
      </c>
      <c r="R1214" s="4" t="s">
        <v>53</v>
      </c>
      <c r="X1214" s="4" t="s">
        <v>50</v>
      </c>
      <c r="Z1214" s="4" t="s">
        <v>50</v>
      </c>
      <c r="AA1214" s="4" t="s">
        <v>2419</v>
      </c>
      <c r="AD1214" s="4" t="s">
        <v>676</v>
      </c>
      <c r="AG1214" s="5"/>
      <c r="AH1214" s="4" t="s">
        <v>2408</v>
      </c>
      <c r="AJ1214" s="4" t="s">
        <v>38</v>
      </c>
      <c r="AK1214" s="117">
        <f>IF(N1214="NTD",1,VLOOKUP(X1214,'8.匯率'!O:Q,2,FALSE))</f>
        <v>1</v>
      </c>
      <c r="AL1214" s="204">
        <f t="shared" si="18"/>
        <v>-121716</v>
      </c>
      <c r="AM1214" s="117" t="str">
        <f>VLOOKUP(AJ1214,'關係企業(人)'!A:C,3,FALSE)</f>
        <v>緯創資通股份有限公司</v>
      </c>
    </row>
    <row r="1215" spans="1:39">
      <c r="A1215" s="4" t="s">
        <v>47</v>
      </c>
      <c r="B1215" s="4" t="s">
        <v>1233</v>
      </c>
      <c r="C1215" s="4" t="s">
        <v>2403</v>
      </c>
      <c r="D1215" s="4" t="s">
        <v>2415</v>
      </c>
      <c r="E1215" s="5">
        <v>45712</v>
      </c>
      <c r="F1215" s="5">
        <v>45712</v>
      </c>
      <c r="H1215" s="4" t="s">
        <v>678</v>
      </c>
      <c r="I1215" s="4" t="s">
        <v>2405</v>
      </c>
      <c r="J1215" s="4" t="s">
        <v>1234</v>
      </c>
      <c r="K1215" s="4" t="s">
        <v>2406</v>
      </c>
      <c r="L1215" s="4" t="s">
        <v>2407</v>
      </c>
      <c r="M1215" s="12">
        <v>-150505</v>
      </c>
      <c r="N1215" s="4" t="s">
        <v>48</v>
      </c>
      <c r="O1215" s="12">
        <v>-150505</v>
      </c>
      <c r="P1215" s="4" t="s">
        <v>48</v>
      </c>
      <c r="Q1215" s="4" t="s">
        <v>682</v>
      </c>
      <c r="R1215" s="4" t="s">
        <v>53</v>
      </c>
      <c r="X1215" s="4" t="s">
        <v>50</v>
      </c>
      <c r="Z1215" s="4" t="s">
        <v>50</v>
      </c>
      <c r="AA1215" s="4" t="s">
        <v>2419</v>
      </c>
      <c r="AD1215" s="4" t="s">
        <v>676</v>
      </c>
      <c r="AG1215" s="5"/>
      <c r="AH1215" s="4" t="s">
        <v>2408</v>
      </c>
      <c r="AJ1215" s="4" t="s">
        <v>38</v>
      </c>
      <c r="AK1215" s="117">
        <f>IF(N1215="NTD",1,VLOOKUP(X1215,'8.匯率'!O:Q,2,FALSE))</f>
        <v>1</v>
      </c>
      <c r="AL1215" s="204">
        <f t="shared" si="18"/>
        <v>-150505</v>
      </c>
      <c r="AM1215" s="117" t="str">
        <f>VLOOKUP(AJ1215,'關係企業(人)'!A:C,3,FALSE)</f>
        <v>緯創資通股份有限公司</v>
      </c>
    </row>
    <row r="1216" spans="1:39">
      <c r="A1216" s="4" t="s">
        <v>47</v>
      </c>
      <c r="B1216" s="4" t="s">
        <v>1233</v>
      </c>
      <c r="C1216" s="4" t="s">
        <v>2403</v>
      </c>
      <c r="D1216" s="4" t="s">
        <v>2415</v>
      </c>
      <c r="E1216" s="5">
        <v>45712</v>
      </c>
      <c r="F1216" s="5">
        <v>45712</v>
      </c>
      <c r="H1216" s="4" t="s">
        <v>678</v>
      </c>
      <c r="I1216" s="4" t="s">
        <v>2405</v>
      </c>
      <c r="J1216" s="4" t="s">
        <v>1234</v>
      </c>
      <c r="K1216" s="4" t="s">
        <v>2406</v>
      </c>
      <c r="L1216" s="4" t="s">
        <v>2407</v>
      </c>
      <c r="M1216" s="12">
        <v>-135000</v>
      </c>
      <c r="N1216" s="4" t="s">
        <v>48</v>
      </c>
      <c r="O1216" s="12">
        <v>-135000</v>
      </c>
      <c r="P1216" s="4" t="s">
        <v>48</v>
      </c>
      <c r="Q1216" s="4" t="s">
        <v>682</v>
      </c>
      <c r="R1216" s="4" t="s">
        <v>53</v>
      </c>
      <c r="X1216" s="4" t="s">
        <v>50</v>
      </c>
      <c r="Z1216" s="4" t="s">
        <v>50</v>
      </c>
      <c r="AA1216" s="4" t="s">
        <v>2419</v>
      </c>
      <c r="AD1216" s="4" t="s">
        <v>676</v>
      </c>
      <c r="AG1216" s="5"/>
      <c r="AH1216" s="4" t="s">
        <v>2408</v>
      </c>
      <c r="AJ1216" s="4" t="s">
        <v>38</v>
      </c>
      <c r="AK1216" s="117">
        <f>IF(N1216="NTD",1,VLOOKUP(X1216,'8.匯率'!O:Q,2,FALSE))</f>
        <v>1</v>
      </c>
      <c r="AL1216" s="204">
        <f t="shared" si="18"/>
        <v>-135000</v>
      </c>
      <c r="AM1216" s="117" t="str">
        <f>VLOOKUP(AJ1216,'關係企業(人)'!A:C,3,FALSE)</f>
        <v>緯創資通股份有限公司</v>
      </c>
    </row>
    <row r="1217" spans="1:39">
      <c r="A1217" s="4" t="s">
        <v>47</v>
      </c>
      <c r="B1217" s="4" t="s">
        <v>1233</v>
      </c>
      <c r="C1217" s="4" t="s">
        <v>2403</v>
      </c>
      <c r="D1217" s="4" t="s">
        <v>2415</v>
      </c>
      <c r="E1217" s="5">
        <v>45712</v>
      </c>
      <c r="F1217" s="5">
        <v>45712</v>
      </c>
      <c r="H1217" s="4" t="s">
        <v>678</v>
      </c>
      <c r="I1217" s="4" t="s">
        <v>2405</v>
      </c>
      <c r="J1217" s="4" t="s">
        <v>1234</v>
      </c>
      <c r="K1217" s="4" t="s">
        <v>2406</v>
      </c>
      <c r="L1217" s="4" t="s">
        <v>2407</v>
      </c>
      <c r="M1217" s="12">
        <v>-121716</v>
      </c>
      <c r="N1217" s="4" t="s">
        <v>48</v>
      </c>
      <c r="O1217" s="12">
        <v>-121716</v>
      </c>
      <c r="P1217" s="4" t="s">
        <v>48</v>
      </c>
      <c r="Q1217" s="4" t="s">
        <v>682</v>
      </c>
      <c r="R1217" s="4" t="s">
        <v>53</v>
      </c>
      <c r="X1217" s="4" t="s">
        <v>50</v>
      </c>
      <c r="Z1217" s="4" t="s">
        <v>50</v>
      </c>
      <c r="AA1217" s="4" t="s">
        <v>2419</v>
      </c>
      <c r="AD1217" s="4" t="s">
        <v>676</v>
      </c>
      <c r="AG1217" s="5"/>
      <c r="AH1217" s="4" t="s">
        <v>2408</v>
      </c>
      <c r="AJ1217" s="4" t="s">
        <v>38</v>
      </c>
      <c r="AK1217" s="117">
        <f>IF(N1217="NTD",1,VLOOKUP(X1217,'8.匯率'!O:Q,2,FALSE))</f>
        <v>1</v>
      </c>
      <c r="AL1217" s="204">
        <f t="shared" si="18"/>
        <v>-121716</v>
      </c>
      <c r="AM1217" s="117" t="str">
        <f>VLOOKUP(AJ1217,'關係企業(人)'!A:C,3,FALSE)</f>
        <v>緯創資通股份有限公司</v>
      </c>
    </row>
    <row r="1218" spans="1:39">
      <c r="A1218" s="4" t="s">
        <v>47</v>
      </c>
      <c r="B1218" s="4" t="s">
        <v>1233</v>
      </c>
      <c r="C1218" s="4" t="s">
        <v>2403</v>
      </c>
      <c r="D1218" s="4" t="s">
        <v>2415</v>
      </c>
      <c r="E1218" s="5">
        <v>45712</v>
      </c>
      <c r="F1218" s="5">
        <v>45712</v>
      </c>
      <c r="H1218" s="4" t="s">
        <v>678</v>
      </c>
      <c r="I1218" s="4" t="s">
        <v>2405</v>
      </c>
      <c r="J1218" s="4" t="s">
        <v>1234</v>
      </c>
      <c r="K1218" s="4" t="s">
        <v>2406</v>
      </c>
      <c r="L1218" s="4" t="s">
        <v>2407</v>
      </c>
      <c r="M1218" s="12">
        <v>-135000</v>
      </c>
      <c r="N1218" s="4" t="s">
        <v>48</v>
      </c>
      <c r="O1218" s="12">
        <v>-135000</v>
      </c>
      <c r="P1218" s="4" t="s">
        <v>48</v>
      </c>
      <c r="Q1218" s="4" t="s">
        <v>682</v>
      </c>
      <c r="R1218" s="4" t="s">
        <v>53</v>
      </c>
      <c r="X1218" s="4" t="s">
        <v>50</v>
      </c>
      <c r="Z1218" s="4" t="s">
        <v>50</v>
      </c>
      <c r="AA1218" s="4" t="s">
        <v>2419</v>
      </c>
      <c r="AD1218" s="4" t="s">
        <v>676</v>
      </c>
      <c r="AG1218" s="5"/>
      <c r="AH1218" s="4" t="s">
        <v>2408</v>
      </c>
      <c r="AJ1218" s="4" t="s">
        <v>38</v>
      </c>
      <c r="AK1218" s="117">
        <f>IF(N1218="NTD",1,VLOOKUP(X1218,'8.匯率'!O:Q,2,FALSE))</f>
        <v>1</v>
      </c>
      <c r="AL1218" s="204">
        <f t="shared" si="18"/>
        <v>-135000</v>
      </c>
      <c r="AM1218" s="117" t="str">
        <f>VLOOKUP(AJ1218,'關係企業(人)'!A:C,3,FALSE)</f>
        <v>緯創資通股份有限公司</v>
      </c>
    </row>
    <row r="1219" spans="1:39">
      <c r="A1219" s="4" t="s">
        <v>47</v>
      </c>
      <c r="B1219" s="4" t="s">
        <v>1233</v>
      </c>
      <c r="C1219" s="4" t="s">
        <v>2403</v>
      </c>
      <c r="D1219" s="4" t="s">
        <v>2415</v>
      </c>
      <c r="E1219" s="5">
        <v>45712</v>
      </c>
      <c r="F1219" s="5">
        <v>45712</v>
      </c>
      <c r="H1219" s="4" t="s">
        <v>678</v>
      </c>
      <c r="I1219" s="4" t="s">
        <v>2405</v>
      </c>
      <c r="J1219" s="4" t="s">
        <v>1234</v>
      </c>
      <c r="K1219" s="4" t="s">
        <v>2406</v>
      </c>
      <c r="L1219" s="4" t="s">
        <v>2407</v>
      </c>
      <c r="M1219" s="12">
        <v>-111650</v>
      </c>
      <c r="N1219" s="4" t="s">
        <v>48</v>
      </c>
      <c r="O1219" s="12">
        <v>-111650</v>
      </c>
      <c r="P1219" s="4" t="s">
        <v>48</v>
      </c>
      <c r="Q1219" s="4" t="s">
        <v>682</v>
      </c>
      <c r="R1219" s="4" t="s">
        <v>53</v>
      </c>
      <c r="X1219" s="4" t="s">
        <v>50</v>
      </c>
      <c r="Z1219" s="4" t="s">
        <v>50</v>
      </c>
      <c r="AA1219" s="4" t="s">
        <v>2419</v>
      </c>
      <c r="AD1219" s="4" t="s">
        <v>676</v>
      </c>
      <c r="AG1219" s="5"/>
      <c r="AH1219" s="4" t="s">
        <v>2408</v>
      </c>
      <c r="AJ1219" s="4" t="s">
        <v>38</v>
      </c>
      <c r="AK1219" s="117">
        <f>IF(N1219="NTD",1,VLOOKUP(X1219,'8.匯率'!O:Q,2,FALSE))</f>
        <v>1</v>
      </c>
      <c r="AL1219" s="204">
        <f t="shared" ref="AL1219:AL1282" si="19">M1219*AK1219</f>
        <v>-111650</v>
      </c>
      <c r="AM1219" s="117" t="str">
        <f>VLOOKUP(AJ1219,'關係企業(人)'!A:C,3,FALSE)</f>
        <v>緯創資通股份有限公司</v>
      </c>
    </row>
    <row r="1220" spans="1:39">
      <c r="A1220" s="4" t="s">
        <v>47</v>
      </c>
      <c r="B1220" s="4" t="s">
        <v>1233</v>
      </c>
      <c r="C1220" s="4" t="s">
        <v>2403</v>
      </c>
      <c r="D1220" s="4" t="s">
        <v>2415</v>
      </c>
      <c r="E1220" s="5">
        <v>45712</v>
      </c>
      <c r="F1220" s="5">
        <v>45712</v>
      </c>
      <c r="H1220" s="4" t="s">
        <v>678</v>
      </c>
      <c r="I1220" s="4" t="s">
        <v>2405</v>
      </c>
      <c r="J1220" s="4" t="s">
        <v>1234</v>
      </c>
      <c r="K1220" s="4" t="s">
        <v>2406</v>
      </c>
      <c r="L1220" s="4" t="s">
        <v>2407</v>
      </c>
      <c r="M1220" s="12">
        <v>-139380</v>
      </c>
      <c r="N1220" s="4" t="s">
        <v>48</v>
      </c>
      <c r="O1220" s="12">
        <v>-139380</v>
      </c>
      <c r="P1220" s="4" t="s">
        <v>48</v>
      </c>
      <c r="Q1220" s="4" t="s">
        <v>682</v>
      </c>
      <c r="R1220" s="4" t="s">
        <v>53</v>
      </c>
      <c r="X1220" s="4" t="s">
        <v>50</v>
      </c>
      <c r="Z1220" s="4" t="s">
        <v>50</v>
      </c>
      <c r="AA1220" s="4" t="s">
        <v>2419</v>
      </c>
      <c r="AD1220" s="4" t="s">
        <v>676</v>
      </c>
      <c r="AG1220" s="5"/>
      <c r="AH1220" s="4" t="s">
        <v>2408</v>
      </c>
      <c r="AJ1220" s="4" t="s">
        <v>38</v>
      </c>
      <c r="AK1220" s="117">
        <f>IF(N1220="NTD",1,VLOOKUP(X1220,'8.匯率'!O:Q,2,FALSE))</f>
        <v>1</v>
      </c>
      <c r="AL1220" s="204">
        <f t="shared" si="19"/>
        <v>-139380</v>
      </c>
      <c r="AM1220" s="117" t="str">
        <f>VLOOKUP(AJ1220,'關係企業(人)'!A:C,3,FALSE)</f>
        <v>緯創資通股份有限公司</v>
      </c>
    </row>
    <row r="1221" spans="1:39">
      <c r="A1221" s="4" t="s">
        <v>47</v>
      </c>
      <c r="B1221" s="4" t="s">
        <v>1233</v>
      </c>
      <c r="C1221" s="4" t="s">
        <v>2403</v>
      </c>
      <c r="D1221" s="4" t="s">
        <v>2415</v>
      </c>
      <c r="E1221" s="5">
        <v>45712</v>
      </c>
      <c r="F1221" s="5">
        <v>45712</v>
      </c>
      <c r="H1221" s="4" t="s">
        <v>678</v>
      </c>
      <c r="I1221" s="4" t="s">
        <v>2405</v>
      </c>
      <c r="J1221" s="4" t="s">
        <v>1234</v>
      </c>
      <c r="K1221" s="4" t="s">
        <v>2406</v>
      </c>
      <c r="L1221" s="4" t="s">
        <v>2407</v>
      </c>
      <c r="M1221" s="12">
        <v>-143530</v>
      </c>
      <c r="N1221" s="4" t="s">
        <v>48</v>
      </c>
      <c r="O1221" s="12">
        <v>-143530</v>
      </c>
      <c r="P1221" s="4" t="s">
        <v>48</v>
      </c>
      <c r="Q1221" s="4" t="s">
        <v>682</v>
      </c>
      <c r="R1221" s="4" t="s">
        <v>53</v>
      </c>
      <c r="X1221" s="4" t="s">
        <v>50</v>
      </c>
      <c r="Z1221" s="4" t="s">
        <v>50</v>
      </c>
      <c r="AA1221" s="4" t="s">
        <v>2419</v>
      </c>
      <c r="AD1221" s="4" t="s">
        <v>676</v>
      </c>
      <c r="AG1221" s="5"/>
      <c r="AH1221" s="4" t="s">
        <v>2408</v>
      </c>
      <c r="AJ1221" s="4" t="s">
        <v>38</v>
      </c>
      <c r="AK1221" s="117">
        <f>IF(N1221="NTD",1,VLOOKUP(X1221,'8.匯率'!O:Q,2,FALSE))</f>
        <v>1</v>
      </c>
      <c r="AL1221" s="204">
        <f t="shared" si="19"/>
        <v>-143530</v>
      </c>
      <c r="AM1221" s="117" t="str">
        <f>VLOOKUP(AJ1221,'關係企業(人)'!A:C,3,FALSE)</f>
        <v>緯創資通股份有限公司</v>
      </c>
    </row>
    <row r="1222" spans="1:39">
      <c r="A1222" s="4" t="s">
        <v>47</v>
      </c>
      <c r="B1222" s="4" t="s">
        <v>1233</v>
      </c>
      <c r="C1222" s="4" t="s">
        <v>2403</v>
      </c>
      <c r="D1222" s="4" t="s">
        <v>2415</v>
      </c>
      <c r="E1222" s="5">
        <v>45712</v>
      </c>
      <c r="F1222" s="5">
        <v>45712</v>
      </c>
      <c r="H1222" s="4" t="s">
        <v>678</v>
      </c>
      <c r="I1222" s="4" t="s">
        <v>2405</v>
      </c>
      <c r="J1222" s="4" t="s">
        <v>1234</v>
      </c>
      <c r="K1222" s="4" t="s">
        <v>2406</v>
      </c>
      <c r="L1222" s="4" t="s">
        <v>2407</v>
      </c>
      <c r="M1222" s="12">
        <v>-97020</v>
      </c>
      <c r="N1222" s="4" t="s">
        <v>48</v>
      </c>
      <c r="O1222" s="12">
        <v>-97020</v>
      </c>
      <c r="P1222" s="4" t="s">
        <v>48</v>
      </c>
      <c r="Q1222" s="4" t="s">
        <v>682</v>
      </c>
      <c r="R1222" s="4" t="s">
        <v>53</v>
      </c>
      <c r="X1222" s="4" t="s">
        <v>50</v>
      </c>
      <c r="Z1222" s="4" t="s">
        <v>50</v>
      </c>
      <c r="AA1222" s="4" t="s">
        <v>2419</v>
      </c>
      <c r="AD1222" s="4" t="s">
        <v>676</v>
      </c>
      <c r="AG1222" s="5"/>
      <c r="AH1222" s="4" t="s">
        <v>2408</v>
      </c>
      <c r="AJ1222" s="4" t="s">
        <v>38</v>
      </c>
      <c r="AK1222" s="117">
        <f>IF(N1222="NTD",1,VLOOKUP(X1222,'8.匯率'!O:Q,2,FALSE))</f>
        <v>1</v>
      </c>
      <c r="AL1222" s="204">
        <f t="shared" si="19"/>
        <v>-97020</v>
      </c>
      <c r="AM1222" s="117" t="str">
        <f>VLOOKUP(AJ1222,'關係企業(人)'!A:C,3,FALSE)</f>
        <v>緯創資通股份有限公司</v>
      </c>
    </row>
    <row r="1223" spans="1:39">
      <c r="A1223" s="4" t="s">
        <v>47</v>
      </c>
      <c r="B1223" s="4" t="s">
        <v>1233</v>
      </c>
      <c r="C1223" s="4" t="s">
        <v>2403</v>
      </c>
      <c r="D1223" s="4" t="s">
        <v>2415</v>
      </c>
      <c r="E1223" s="5">
        <v>45712</v>
      </c>
      <c r="F1223" s="5">
        <v>45712</v>
      </c>
      <c r="H1223" s="4" t="s">
        <v>678</v>
      </c>
      <c r="I1223" s="4" t="s">
        <v>2405</v>
      </c>
      <c r="J1223" s="4" t="s">
        <v>1234</v>
      </c>
      <c r="K1223" s="4" t="s">
        <v>2406</v>
      </c>
      <c r="L1223" s="4" t="s">
        <v>2407</v>
      </c>
      <c r="M1223" s="12">
        <v>-131000</v>
      </c>
      <c r="N1223" s="4" t="s">
        <v>48</v>
      </c>
      <c r="O1223" s="12">
        <v>-131000</v>
      </c>
      <c r="P1223" s="4" t="s">
        <v>48</v>
      </c>
      <c r="Q1223" s="4" t="s">
        <v>682</v>
      </c>
      <c r="R1223" s="4" t="s">
        <v>53</v>
      </c>
      <c r="X1223" s="4" t="s">
        <v>50</v>
      </c>
      <c r="Z1223" s="4" t="s">
        <v>50</v>
      </c>
      <c r="AA1223" s="4" t="s">
        <v>2419</v>
      </c>
      <c r="AD1223" s="4" t="s">
        <v>676</v>
      </c>
      <c r="AG1223" s="5"/>
      <c r="AH1223" s="4" t="s">
        <v>2408</v>
      </c>
      <c r="AJ1223" s="4" t="s">
        <v>38</v>
      </c>
      <c r="AK1223" s="117">
        <f>IF(N1223="NTD",1,VLOOKUP(X1223,'8.匯率'!O:Q,2,FALSE))</f>
        <v>1</v>
      </c>
      <c r="AL1223" s="204">
        <f t="shared" si="19"/>
        <v>-131000</v>
      </c>
      <c r="AM1223" s="117" t="str">
        <f>VLOOKUP(AJ1223,'關係企業(人)'!A:C,3,FALSE)</f>
        <v>緯創資通股份有限公司</v>
      </c>
    </row>
    <row r="1224" spans="1:39">
      <c r="A1224" s="4" t="s">
        <v>47</v>
      </c>
      <c r="B1224" s="4" t="s">
        <v>1233</v>
      </c>
      <c r="C1224" s="4" t="s">
        <v>2403</v>
      </c>
      <c r="D1224" s="4" t="s">
        <v>2415</v>
      </c>
      <c r="E1224" s="5">
        <v>45712</v>
      </c>
      <c r="F1224" s="5">
        <v>45712</v>
      </c>
      <c r="H1224" s="4" t="s">
        <v>678</v>
      </c>
      <c r="I1224" s="4" t="s">
        <v>2405</v>
      </c>
      <c r="J1224" s="4" t="s">
        <v>1234</v>
      </c>
      <c r="K1224" s="4" t="s">
        <v>2406</v>
      </c>
      <c r="L1224" s="4" t="s">
        <v>2407</v>
      </c>
      <c r="M1224" s="12">
        <v>-132000</v>
      </c>
      <c r="N1224" s="4" t="s">
        <v>48</v>
      </c>
      <c r="O1224" s="12">
        <v>-132000</v>
      </c>
      <c r="P1224" s="4" t="s">
        <v>48</v>
      </c>
      <c r="Q1224" s="4" t="s">
        <v>682</v>
      </c>
      <c r="R1224" s="4" t="s">
        <v>53</v>
      </c>
      <c r="X1224" s="4" t="s">
        <v>50</v>
      </c>
      <c r="Z1224" s="4" t="s">
        <v>50</v>
      </c>
      <c r="AA1224" s="4" t="s">
        <v>2419</v>
      </c>
      <c r="AD1224" s="4" t="s">
        <v>676</v>
      </c>
      <c r="AG1224" s="5"/>
      <c r="AH1224" s="4" t="s">
        <v>2408</v>
      </c>
      <c r="AJ1224" s="4" t="s">
        <v>38</v>
      </c>
      <c r="AK1224" s="117">
        <f>IF(N1224="NTD",1,VLOOKUP(X1224,'8.匯率'!O:Q,2,FALSE))</f>
        <v>1</v>
      </c>
      <c r="AL1224" s="204">
        <f t="shared" si="19"/>
        <v>-132000</v>
      </c>
      <c r="AM1224" s="117" t="str">
        <f>VLOOKUP(AJ1224,'關係企業(人)'!A:C,3,FALSE)</f>
        <v>緯創資通股份有限公司</v>
      </c>
    </row>
    <row r="1225" spans="1:39">
      <c r="A1225" s="4" t="s">
        <v>47</v>
      </c>
      <c r="B1225" s="4" t="s">
        <v>1233</v>
      </c>
      <c r="C1225" s="4" t="s">
        <v>2403</v>
      </c>
      <c r="D1225" s="4" t="s">
        <v>2415</v>
      </c>
      <c r="E1225" s="5">
        <v>45712</v>
      </c>
      <c r="F1225" s="5">
        <v>45712</v>
      </c>
      <c r="H1225" s="4" t="s">
        <v>678</v>
      </c>
      <c r="I1225" s="4" t="s">
        <v>2405</v>
      </c>
      <c r="J1225" s="4" t="s">
        <v>1234</v>
      </c>
      <c r="K1225" s="4" t="s">
        <v>2406</v>
      </c>
      <c r="L1225" s="4" t="s">
        <v>2407</v>
      </c>
      <c r="M1225" s="12">
        <v>-32471</v>
      </c>
      <c r="N1225" s="4" t="s">
        <v>48</v>
      </c>
      <c r="O1225" s="12">
        <v>-32471</v>
      </c>
      <c r="P1225" s="4" t="s">
        <v>48</v>
      </c>
      <c r="Q1225" s="4" t="s">
        <v>682</v>
      </c>
      <c r="R1225" s="4" t="s">
        <v>53</v>
      </c>
      <c r="X1225" s="4" t="s">
        <v>50</v>
      </c>
      <c r="Z1225" s="4" t="s">
        <v>50</v>
      </c>
      <c r="AA1225" s="4" t="s">
        <v>2419</v>
      </c>
      <c r="AD1225" s="4" t="s">
        <v>676</v>
      </c>
      <c r="AG1225" s="5"/>
      <c r="AH1225" s="4" t="s">
        <v>2408</v>
      </c>
      <c r="AJ1225" s="4" t="s">
        <v>38</v>
      </c>
      <c r="AK1225" s="117">
        <f>IF(N1225="NTD",1,VLOOKUP(X1225,'8.匯率'!O:Q,2,FALSE))</f>
        <v>1</v>
      </c>
      <c r="AL1225" s="204">
        <f t="shared" si="19"/>
        <v>-32471</v>
      </c>
      <c r="AM1225" s="117" t="str">
        <f>VLOOKUP(AJ1225,'關係企業(人)'!A:C,3,FALSE)</f>
        <v>緯創資通股份有限公司</v>
      </c>
    </row>
    <row r="1226" spans="1:39">
      <c r="A1226" s="4" t="s">
        <v>47</v>
      </c>
      <c r="B1226" s="4" t="s">
        <v>1688</v>
      </c>
      <c r="C1226" s="4" t="s">
        <v>2403</v>
      </c>
      <c r="D1226" s="4" t="s">
        <v>2416</v>
      </c>
      <c r="E1226" s="5">
        <v>45729</v>
      </c>
      <c r="F1226" s="5">
        <v>45729</v>
      </c>
      <c r="H1226" s="4" t="s">
        <v>678</v>
      </c>
      <c r="I1226" s="4" t="s">
        <v>2405</v>
      </c>
      <c r="J1226" s="4" t="s">
        <v>1689</v>
      </c>
      <c r="K1226" s="4" t="s">
        <v>2406</v>
      </c>
      <c r="L1226" s="4" t="s">
        <v>2407</v>
      </c>
      <c r="M1226" s="12">
        <v>-108882</v>
      </c>
      <c r="N1226" s="4" t="s">
        <v>48</v>
      </c>
      <c r="O1226" s="12">
        <v>-108882</v>
      </c>
      <c r="P1226" s="4" t="s">
        <v>48</v>
      </c>
      <c r="Q1226" s="4" t="s">
        <v>680</v>
      </c>
      <c r="R1226" s="4" t="s">
        <v>701</v>
      </c>
      <c r="X1226" s="4" t="s">
        <v>702</v>
      </c>
      <c r="Z1226" s="4" t="s">
        <v>702</v>
      </c>
      <c r="AA1226" s="4" t="s">
        <v>2422</v>
      </c>
      <c r="AD1226" s="4" t="s">
        <v>676</v>
      </c>
      <c r="AG1226" s="5"/>
      <c r="AH1226" s="4" t="s">
        <v>2408</v>
      </c>
      <c r="AJ1226" s="4" t="s">
        <v>700</v>
      </c>
      <c r="AK1226" s="117">
        <f>IF(N1226="NTD",1,VLOOKUP(X1226,'8.匯率'!O:Q,2,FALSE))</f>
        <v>1</v>
      </c>
      <c r="AL1226" s="204">
        <f t="shared" si="19"/>
        <v>-108882</v>
      </c>
      <c r="AM1226" s="117" t="str">
        <f>VLOOKUP(AJ1226,'關係企業(人)'!A:C,3,FALSE)</f>
        <v>緯育股份有限公司</v>
      </c>
    </row>
    <row r="1227" spans="1:39">
      <c r="A1227" s="4" t="s">
        <v>47</v>
      </c>
      <c r="B1227" s="4" t="s">
        <v>1664</v>
      </c>
      <c r="C1227" s="4" t="s">
        <v>2403</v>
      </c>
      <c r="D1227" s="4" t="s">
        <v>2416</v>
      </c>
      <c r="E1227" s="5">
        <v>45730</v>
      </c>
      <c r="F1227" s="5">
        <v>45730</v>
      </c>
      <c r="H1227" s="4" t="s">
        <v>678</v>
      </c>
      <c r="I1227" s="4" t="s">
        <v>2405</v>
      </c>
      <c r="J1227" s="4" t="s">
        <v>1665</v>
      </c>
      <c r="K1227" s="4" t="s">
        <v>2406</v>
      </c>
      <c r="L1227" s="4" t="s">
        <v>2407</v>
      </c>
      <c r="M1227" s="12">
        <v>-155000</v>
      </c>
      <c r="N1227" s="4" t="s">
        <v>48</v>
      </c>
      <c r="O1227" s="12">
        <v>-155000</v>
      </c>
      <c r="P1227" s="4" t="s">
        <v>48</v>
      </c>
      <c r="Q1227" s="4" t="s">
        <v>683</v>
      </c>
      <c r="R1227" s="4" t="s">
        <v>56</v>
      </c>
      <c r="X1227" s="4" t="s">
        <v>57</v>
      </c>
      <c r="Z1227" s="4" t="s">
        <v>57</v>
      </c>
      <c r="AA1227" s="4" t="s">
        <v>2424</v>
      </c>
      <c r="AD1227" s="4" t="s">
        <v>676</v>
      </c>
      <c r="AG1227" s="5"/>
      <c r="AH1227" s="4" t="s">
        <v>2408</v>
      </c>
      <c r="AJ1227" s="4" t="s">
        <v>55</v>
      </c>
      <c r="AK1227" s="117">
        <f>IF(N1227="NTD",1,VLOOKUP(X1227,'8.匯率'!O:Q,2,FALSE))</f>
        <v>1</v>
      </c>
      <c r="AL1227" s="204">
        <f t="shared" si="19"/>
        <v>-155000</v>
      </c>
      <c r="AM1227" s="117" t="str">
        <f>VLOOKUP(AJ1227,'關係企業(人)'!A:C,3,FALSE)</f>
        <v>緯穎科技服務股份有限公司</v>
      </c>
    </row>
    <row r="1228" spans="1:39">
      <c r="A1228" s="4" t="s">
        <v>47</v>
      </c>
      <c r="B1228" s="4" t="s">
        <v>1666</v>
      </c>
      <c r="C1228" s="4" t="s">
        <v>2403</v>
      </c>
      <c r="D1228" s="4" t="s">
        <v>2416</v>
      </c>
      <c r="E1228" s="5">
        <v>45730</v>
      </c>
      <c r="F1228" s="5">
        <v>45730</v>
      </c>
      <c r="H1228" s="4" t="s">
        <v>678</v>
      </c>
      <c r="I1228" s="4" t="s">
        <v>2405</v>
      </c>
      <c r="J1228" s="4" t="s">
        <v>1667</v>
      </c>
      <c r="K1228" s="4" t="s">
        <v>2406</v>
      </c>
      <c r="L1228" s="4" t="s">
        <v>2407</v>
      </c>
      <c r="M1228" s="12">
        <v>-138000</v>
      </c>
      <c r="N1228" s="4" t="s">
        <v>48</v>
      </c>
      <c r="O1228" s="12">
        <v>-138000</v>
      </c>
      <c r="P1228" s="4" t="s">
        <v>48</v>
      </c>
      <c r="Q1228" s="4" t="s">
        <v>683</v>
      </c>
      <c r="R1228" s="4" t="s">
        <v>56</v>
      </c>
      <c r="X1228" s="4" t="s">
        <v>57</v>
      </c>
      <c r="Z1228" s="4" t="s">
        <v>57</v>
      </c>
      <c r="AA1228" s="4" t="s">
        <v>2424</v>
      </c>
      <c r="AD1228" s="4" t="s">
        <v>676</v>
      </c>
      <c r="AG1228" s="5"/>
      <c r="AH1228" s="4" t="s">
        <v>2408</v>
      </c>
      <c r="AJ1228" s="4" t="s">
        <v>55</v>
      </c>
      <c r="AK1228" s="117">
        <f>IF(N1228="NTD",1,VLOOKUP(X1228,'8.匯率'!O:Q,2,FALSE))</f>
        <v>1</v>
      </c>
      <c r="AL1228" s="204">
        <f t="shared" si="19"/>
        <v>-138000</v>
      </c>
      <c r="AM1228" s="117" t="str">
        <f>VLOOKUP(AJ1228,'關係企業(人)'!A:C,3,FALSE)</f>
        <v>緯穎科技服務股份有限公司</v>
      </c>
    </row>
    <row r="1229" spans="1:39">
      <c r="A1229" s="4" t="s">
        <v>47</v>
      </c>
      <c r="B1229" s="4" t="s">
        <v>1668</v>
      </c>
      <c r="C1229" s="4" t="s">
        <v>2403</v>
      </c>
      <c r="D1229" s="4" t="s">
        <v>2416</v>
      </c>
      <c r="E1229" s="5">
        <v>45730</v>
      </c>
      <c r="F1229" s="5">
        <v>45730</v>
      </c>
      <c r="H1229" s="4" t="s">
        <v>678</v>
      </c>
      <c r="I1229" s="4" t="s">
        <v>2405</v>
      </c>
      <c r="J1229" s="4" t="s">
        <v>1669</v>
      </c>
      <c r="K1229" s="4" t="s">
        <v>2406</v>
      </c>
      <c r="L1229" s="4" t="s">
        <v>2407</v>
      </c>
      <c r="M1229" s="12">
        <v>-155000</v>
      </c>
      <c r="N1229" s="4" t="s">
        <v>48</v>
      </c>
      <c r="O1229" s="12">
        <v>-155000</v>
      </c>
      <c r="P1229" s="4" t="s">
        <v>48</v>
      </c>
      <c r="Q1229" s="4" t="s">
        <v>683</v>
      </c>
      <c r="R1229" s="4" t="s">
        <v>56</v>
      </c>
      <c r="X1229" s="4" t="s">
        <v>57</v>
      </c>
      <c r="Z1229" s="4" t="s">
        <v>57</v>
      </c>
      <c r="AA1229" s="4" t="s">
        <v>2424</v>
      </c>
      <c r="AD1229" s="4" t="s">
        <v>676</v>
      </c>
      <c r="AG1229" s="5"/>
      <c r="AH1229" s="4" t="s">
        <v>2408</v>
      </c>
      <c r="AJ1229" s="4" t="s">
        <v>55</v>
      </c>
      <c r="AK1229" s="117">
        <f>IF(N1229="NTD",1,VLOOKUP(X1229,'8.匯率'!O:Q,2,FALSE))</f>
        <v>1</v>
      </c>
      <c r="AL1229" s="204">
        <f t="shared" si="19"/>
        <v>-155000</v>
      </c>
      <c r="AM1229" s="117" t="str">
        <f>VLOOKUP(AJ1229,'關係企業(人)'!A:C,3,FALSE)</f>
        <v>緯穎科技服務股份有限公司</v>
      </c>
    </row>
    <row r="1230" spans="1:39">
      <c r="A1230" s="4" t="s">
        <v>47</v>
      </c>
      <c r="B1230" s="4" t="s">
        <v>1670</v>
      </c>
      <c r="C1230" s="4" t="s">
        <v>2403</v>
      </c>
      <c r="D1230" s="4" t="s">
        <v>2416</v>
      </c>
      <c r="E1230" s="5">
        <v>45730</v>
      </c>
      <c r="F1230" s="5">
        <v>45730</v>
      </c>
      <c r="H1230" s="4" t="s">
        <v>678</v>
      </c>
      <c r="I1230" s="4" t="s">
        <v>2405</v>
      </c>
      <c r="J1230" s="4" t="s">
        <v>1671</v>
      </c>
      <c r="K1230" s="4" t="s">
        <v>2406</v>
      </c>
      <c r="L1230" s="4" t="s">
        <v>2407</v>
      </c>
      <c r="M1230" s="12">
        <v>-73470</v>
      </c>
      <c r="N1230" s="4" t="s">
        <v>48</v>
      </c>
      <c r="O1230" s="12">
        <v>-73470</v>
      </c>
      <c r="P1230" s="4" t="s">
        <v>48</v>
      </c>
      <c r="Q1230" s="4" t="s">
        <v>683</v>
      </c>
      <c r="R1230" s="4" t="s">
        <v>56</v>
      </c>
      <c r="X1230" s="4" t="s">
        <v>57</v>
      </c>
      <c r="Z1230" s="4" t="s">
        <v>57</v>
      </c>
      <c r="AA1230" s="4" t="s">
        <v>2424</v>
      </c>
      <c r="AD1230" s="4" t="s">
        <v>676</v>
      </c>
      <c r="AG1230" s="5"/>
      <c r="AH1230" s="4" t="s">
        <v>2408</v>
      </c>
      <c r="AJ1230" s="4" t="s">
        <v>55</v>
      </c>
      <c r="AK1230" s="117">
        <f>IF(N1230="NTD",1,VLOOKUP(X1230,'8.匯率'!O:Q,2,FALSE))</f>
        <v>1</v>
      </c>
      <c r="AL1230" s="204">
        <f t="shared" si="19"/>
        <v>-73470</v>
      </c>
      <c r="AM1230" s="117" t="str">
        <f>VLOOKUP(AJ1230,'關係企業(人)'!A:C,3,FALSE)</f>
        <v>緯穎科技服務股份有限公司</v>
      </c>
    </row>
    <row r="1231" spans="1:39">
      <c r="A1231" s="4" t="s">
        <v>47</v>
      </c>
      <c r="B1231" s="4" t="s">
        <v>1672</v>
      </c>
      <c r="C1231" s="4" t="s">
        <v>2403</v>
      </c>
      <c r="D1231" s="4" t="s">
        <v>2416</v>
      </c>
      <c r="E1231" s="5">
        <v>45730</v>
      </c>
      <c r="F1231" s="5">
        <v>45730</v>
      </c>
      <c r="H1231" s="4" t="s">
        <v>678</v>
      </c>
      <c r="I1231" s="4" t="s">
        <v>2405</v>
      </c>
      <c r="J1231" s="4" t="s">
        <v>1673</v>
      </c>
      <c r="K1231" s="4" t="s">
        <v>2406</v>
      </c>
      <c r="L1231" s="4" t="s">
        <v>2407</v>
      </c>
      <c r="M1231" s="12">
        <v>-150970</v>
      </c>
      <c r="N1231" s="4" t="s">
        <v>48</v>
      </c>
      <c r="O1231" s="12">
        <v>-150970</v>
      </c>
      <c r="P1231" s="4" t="s">
        <v>48</v>
      </c>
      <c r="Q1231" s="4" t="s">
        <v>683</v>
      </c>
      <c r="R1231" s="4" t="s">
        <v>56</v>
      </c>
      <c r="X1231" s="4" t="s">
        <v>57</v>
      </c>
      <c r="Z1231" s="4" t="s">
        <v>57</v>
      </c>
      <c r="AA1231" s="4" t="s">
        <v>2424</v>
      </c>
      <c r="AD1231" s="4" t="s">
        <v>676</v>
      </c>
      <c r="AG1231" s="5"/>
      <c r="AH1231" s="4" t="s">
        <v>2408</v>
      </c>
      <c r="AJ1231" s="4" t="s">
        <v>55</v>
      </c>
      <c r="AK1231" s="117">
        <f>IF(N1231="NTD",1,VLOOKUP(X1231,'8.匯率'!O:Q,2,FALSE))</f>
        <v>1</v>
      </c>
      <c r="AL1231" s="204">
        <f t="shared" si="19"/>
        <v>-150970</v>
      </c>
      <c r="AM1231" s="117" t="str">
        <f>VLOOKUP(AJ1231,'關係企業(人)'!A:C,3,FALSE)</f>
        <v>緯穎科技服務股份有限公司</v>
      </c>
    </row>
    <row r="1232" spans="1:39">
      <c r="A1232" s="4" t="s">
        <v>47</v>
      </c>
      <c r="B1232" s="4" t="s">
        <v>1674</v>
      </c>
      <c r="C1232" s="4" t="s">
        <v>2403</v>
      </c>
      <c r="D1232" s="4" t="s">
        <v>2416</v>
      </c>
      <c r="E1232" s="5">
        <v>45730</v>
      </c>
      <c r="F1232" s="5">
        <v>45730</v>
      </c>
      <c r="H1232" s="4" t="s">
        <v>678</v>
      </c>
      <c r="I1232" s="4" t="s">
        <v>2405</v>
      </c>
      <c r="J1232" s="4" t="s">
        <v>1675</v>
      </c>
      <c r="K1232" s="4" t="s">
        <v>2406</v>
      </c>
      <c r="L1232" s="4" t="s">
        <v>2407</v>
      </c>
      <c r="M1232" s="12">
        <v>-138000</v>
      </c>
      <c r="N1232" s="4" t="s">
        <v>48</v>
      </c>
      <c r="O1232" s="12">
        <v>-138000</v>
      </c>
      <c r="P1232" s="4" t="s">
        <v>48</v>
      </c>
      <c r="Q1232" s="4" t="s">
        <v>683</v>
      </c>
      <c r="R1232" s="4" t="s">
        <v>56</v>
      </c>
      <c r="X1232" s="4" t="s">
        <v>57</v>
      </c>
      <c r="Z1232" s="4" t="s">
        <v>57</v>
      </c>
      <c r="AA1232" s="4" t="s">
        <v>2424</v>
      </c>
      <c r="AD1232" s="4" t="s">
        <v>676</v>
      </c>
      <c r="AG1232" s="5"/>
      <c r="AH1232" s="4" t="s">
        <v>2408</v>
      </c>
      <c r="AJ1232" s="4" t="s">
        <v>55</v>
      </c>
      <c r="AK1232" s="117">
        <f>IF(N1232="NTD",1,VLOOKUP(X1232,'8.匯率'!O:Q,2,FALSE))</f>
        <v>1</v>
      </c>
      <c r="AL1232" s="204">
        <f t="shared" si="19"/>
        <v>-138000</v>
      </c>
      <c r="AM1232" s="117" t="str">
        <f>VLOOKUP(AJ1232,'關係企業(人)'!A:C,3,FALSE)</f>
        <v>緯穎科技服務股份有限公司</v>
      </c>
    </row>
    <row r="1233" spans="1:39">
      <c r="A1233" s="4" t="s">
        <v>47</v>
      </c>
      <c r="B1233" s="4" t="s">
        <v>1676</v>
      </c>
      <c r="C1233" s="4" t="s">
        <v>2403</v>
      </c>
      <c r="D1233" s="4" t="s">
        <v>2416</v>
      </c>
      <c r="E1233" s="5">
        <v>45730</v>
      </c>
      <c r="F1233" s="5">
        <v>45730</v>
      </c>
      <c r="H1233" s="4" t="s">
        <v>678</v>
      </c>
      <c r="I1233" s="4" t="s">
        <v>2405</v>
      </c>
      <c r="J1233" s="4" t="s">
        <v>1677</v>
      </c>
      <c r="K1233" s="4" t="s">
        <v>2406</v>
      </c>
      <c r="L1233" s="4" t="s">
        <v>2407</v>
      </c>
      <c r="M1233" s="12">
        <v>-138000</v>
      </c>
      <c r="N1233" s="4" t="s">
        <v>48</v>
      </c>
      <c r="O1233" s="12">
        <v>-138000</v>
      </c>
      <c r="P1233" s="4" t="s">
        <v>48</v>
      </c>
      <c r="Q1233" s="4" t="s">
        <v>683</v>
      </c>
      <c r="R1233" s="4" t="s">
        <v>56</v>
      </c>
      <c r="X1233" s="4" t="s">
        <v>57</v>
      </c>
      <c r="Z1233" s="4" t="s">
        <v>57</v>
      </c>
      <c r="AA1233" s="4" t="s">
        <v>2424</v>
      </c>
      <c r="AD1233" s="4" t="s">
        <v>676</v>
      </c>
      <c r="AG1233" s="5"/>
      <c r="AH1233" s="4" t="s">
        <v>2408</v>
      </c>
      <c r="AJ1233" s="4" t="s">
        <v>55</v>
      </c>
      <c r="AK1233" s="117">
        <f>IF(N1233="NTD",1,VLOOKUP(X1233,'8.匯率'!O:Q,2,FALSE))</f>
        <v>1</v>
      </c>
      <c r="AL1233" s="204">
        <f t="shared" si="19"/>
        <v>-138000</v>
      </c>
      <c r="AM1233" s="117" t="str">
        <f>VLOOKUP(AJ1233,'關係企業(人)'!A:C,3,FALSE)</f>
        <v>緯穎科技服務股份有限公司</v>
      </c>
    </row>
    <row r="1234" spans="1:39">
      <c r="A1234" s="4" t="s">
        <v>47</v>
      </c>
      <c r="B1234" s="4" t="s">
        <v>1676</v>
      </c>
      <c r="C1234" s="4" t="s">
        <v>2403</v>
      </c>
      <c r="D1234" s="4" t="s">
        <v>2416</v>
      </c>
      <c r="E1234" s="5">
        <v>45730</v>
      </c>
      <c r="F1234" s="5">
        <v>45730</v>
      </c>
      <c r="H1234" s="4" t="s">
        <v>678</v>
      </c>
      <c r="I1234" s="4" t="s">
        <v>2405</v>
      </c>
      <c r="J1234" s="4" t="s">
        <v>1677</v>
      </c>
      <c r="K1234" s="4" t="s">
        <v>2406</v>
      </c>
      <c r="L1234" s="4" t="s">
        <v>2407</v>
      </c>
      <c r="M1234" s="12">
        <v>-138000</v>
      </c>
      <c r="N1234" s="4" t="s">
        <v>48</v>
      </c>
      <c r="O1234" s="12">
        <v>-138000</v>
      </c>
      <c r="P1234" s="4" t="s">
        <v>48</v>
      </c>
      <c r="Q1234" s="4" t="s">
        <v>683</v>
      </c>
      <c r="R1234" s="4" t="s">
        <v>56</v>
      </c>
      <c r="X1234" s="4" t="s">
        <v>57</v>
      </c>
      <c r="Z1234" s="4" t="s">
        <v>57</v>
      </c>
      <c r="AA1234" s="4" t="s">
        <v>2424</v>
      </c>
      <c r="AD1234" s="4" t="s">
        <v>676</v>
      </c>
      <c r="AG1234" s="5"/>
      <c r="AH1234" s="4" t="s">
        <v>2408</v>
      </c>
      <c r="AJ1234" s="4" t="s">
        <v>55</v>
      </c>
      <c r="AK1234" s="117">
        <f>IF(N1234="NTD",1,VLOOKUP(X1234,'8.匯率'!O:Q,2,FALSE))</f>
        <v>1</v>
      </c>
      <c r="AL1234" s="204">
        <f t="shared" si="19"/>
        <v>-138000</v>
      </c>
      <c r="AM1234" s="117" t="str">
        <f>VLOOKUP(AJ1234,'關係企業(人)'!A:C,3,FALSE)</f>
        <v>緯穎科技服務股份有限公司</v>
      </c>
    </row>
    <row r="1235" spans="1:39">
      <c r="A1235" s="4" t="s">
        <v>47</v>
      </c>
      <c r="B1235" s="4" t="s">
        <v>1676</v>
      </c>
      <c r="C1235" s="4" t="s">
        <v>2403</v>
      </c>
      <c r="D1235" s="4" t="s">
        <v>2416</v>
      </c>
      <c r="E1235" s="5">
        <v>45730</v>
      </c>
      <c r="F1235" s="5">
        <v>45730</v>
      </c>
      <c r="H1235" s="4" t="s">
        <v>678</v>
      </c>
      <c r="I1235" s="4" t="s">
        <v>2405</v>
      </c>
      <c r="J1235" s="4" t="s">
        <v>1677</v>
      </c>
      <c r="K1235" s="4" t="s">
        <v>2406</v>
      </c>
      <c r="L1235" s="4" t="s">
        <v>2407</v>
      </c>
      <c r="M1235" s="12">
        <v>-110000</v>
      </c>
      <c r="N1235" s="4" t="s">
        <v>48</v>
      </c>
      <c r="O1235" s="12">
        <v>-110000</v>
      </c>
      <c r="P1235" s="4" t="s">
        <v>48</v>
      </c>
      <c r="Q1235" s="4" t="s">
        <v>683</v>
      </c>
      <c r="R1235" s="4" t="s">
        <v>56</v>
      </c>
      <c r="X1235" s="4" t="s">
        <v>57</v>
      </c>
      <c r="Z1235" s="4" t="s">
        <v>57</v>
      </c>
      <c r="AA1235" s="4" t="s">
        <v>2424</v>
      </c>
      <c r="AD1235" s="4" t="s">
        <v>676</v>
      </c>
      <c r="AG1235" s="5"/>
      <c r="AH1235" s="4" t="s">
        <v>2408</v>
      </c>
      <c r="AJ1235" s="4" t="s">
        <v>55</v>
      </c>
      <c r="AK1235" s="117">
        <f>IF(N1235="NTD",1,VLOOKUP(X1235,'8.匯率'!O:Q,2,FALSE))</f>
        <v>1</v>
      </c>
      <c r="AL1235" s="204">
        <f t="shared" si="19"/>
        <v>-110000</v>
      </c>
      <c r="AM1235" s="117" t="str">
        <f>VLOOKUP(AJ1235,'關係企業(人)'!A:C,3,FALSE)</f>
        <v>緯穎科技服務股份有限公司</v>
      </c>
    </row>
    <row r="1236" spans="1:39">
      <c r="A1236" s="4" t="s">
        <v>47</v>
      </c>
      <c r="B1236" s="4" t="s">
        <v>1678</v>
      </c>
      <c r="C1236" s="4" t="s">
        <v>2403</v>
      </c>
      <c r="D1236" s="4" t="s">
        <v>2416</v>
      </c>
      <c r="E1236" s="5">
        <v>45730</v>
      </c>
      <c r="F1236" s="5">
        <v>45730</v>
      </c>
      <c r="H1236" s="4" t="s">
        <v>678</v>
      </c>
      <c r="I1236" s="4" t="s">
        <v>2405</v>
      </c>
      <c r="J1236" s="4" t="s">
        <v>1679</v>
      </c>
      <c r="K1236" s="4" t="s">
        <v>2406</v>
      </c>
      <c r="L1236" s="4" t="s">
        <v>2407</v>
      </c>
      <c r="M1236" s="12">
        <v>-75000</v>
      </c>
      <c r="N1236" s="4" t="s">
        <v>48</v>
      </c>
      <c r="O1236" s="12">
        <v>-75000</v>
      </c>
      <c r="P1236" s="4" t="s">
        <v>48</v>
      </c>
      <c r="Q1236" s="4" t="s">
        <v>683</v>
      </c>
      <c r="R1236" s="4" t="s">
        <v>56</v>
      </c>
      <c r="X1236" s="4" t="s">
        <v>57</v>
      </c>
      <c r="Z1236" s="4" t="s">
        <v>57</v>
      </c>
      <c r="AA1236" s="4" t="s">
        <v>2424</v>
      </c>
      <c r="AD1236" s="4" t="s">
        <v>676</v>
      </c>
      <c r="AG1236" s="5"/>
      <c r="AH1236" s="4" t="s">
        <v>2408</v>
      </c>
      <c r="AJ1236" s="4" t="s">
        <v>55</v>
      </c>
      <c r="AK1236" s="117">
        <f>IF(N1236="NTD",1,VLOOKUP(X1236,'8.匯率'!O:Q,2,FALSE))</f>
        <v>1</v>
      </c>
      <c r="AL1236" s="204">
        <f t="shared" si="19"/>
        <v>-75000</v>
      </c>
      <c r="AM1236" s="117" t="str">
        <f>VLOOKUP(AJ1236,'關係企業(人)'!A:C,3,FALSE)</f>
        <v>緯穎科技服務股份有限公司</v>
      </c>
    </row>
    <row r="1237" spans="1:39">
      <c r="A1237" s="4" t="s">
        <v>47</v>
      </c>
      <c r="B1237" s="4" t="s">
        <v>1680</v>
      </c>
      <c r="C1237" s="4" t="s">
        <v>2403</v>
      </c>
      <c r="D1237" s="4" t="s">
        <v>2416</v>
      </c>
      <c r="E1237" s="5">
        <v>45730</v>
      </c>
      <c r="F1237" s="5">
        <v>45730</v>
      </c>
      <c r="H1237" s="4" t="s">
        <v>678</v>
      </c>
      <c r="I1237" s="4" t="s">
        <v>2405</v>
      </c>
      <c r="J1237" s="4" t="s">
        <v>1681</v>
      </c>
      <c r="K1237" s="4" t="s">
        <v>2406</v>
      </c>
      <c r="L1237" s="4" t="s">
        <v>2407</v>
      </c>
      <c r="M1237" s="12">
        <v>-110000</v>
      </c>
      <c r="N1237" s="4" t="s">
        <v>48</v>
      </c>
      <c r="O1237" s="12">
        <v>-110000</v>
      </c>
      <c r="P1237" s="4" t="s">
        <v>48</v>
      </c>
      <c r="Q1237" s="4" t="s">
        <v>683</v>
      </c>
      <c r="R1237" s="4" t="s">
        <v>56</v>
      </c>
      <c r="X1237" s="4" t="s">
        <v>57</v>
      </c>
      <c r="Z1237" s="4" t="s">
        <v>57</v>
      </c>
      <c r="AA1237" s="4" t="s">
        <v>2424</v>
      </c>
      <c r="AD1237" s="4" t="s">
        <v>676</v>
      </c>
      <c r="AG1237" s="5"/>
      <c r="AH1237" s="4" t="s">
        <v>2408</v>
      </c>
      <c r="AJ1237" s="4" t="s">
        <v>55</v>
      </c>
      <c r="AK1237" s="117">
        <f>IF(N1237="NTD",1,VLOOKUP(X1237,'8.匯率'!O:Q,2,FALSE))</f>
        <v>1</v>
      </c>
      <c r="AL1237" s="204">
        <f t="shared" si="19"/>
        <v>-110000</v>
      </c>
      <c r="AM1237" s="117" t="str">
        <f>VLOOKUP(AJ1237,'關係企業(人)'!A:C,3,FALSE)</f>
        <v>緯穎科技服務股份有限公司</v>
      </c>
    </row>
    <row r="1238" spans="1:39">
      <c r="A1238" s="4" t="s">
        <v>47</v>
      </c>
      <c r="B1238" s="4" t="s">
        <v>1680</v>
      </c>
      <c r="C1238" s="4" t="s">
        <v>2403</v>
      </c>
      <c r="D1238" s="4" t="s">
        <v>2416</v>
      </c>
      <c r="E1238" s="5">
        <v>45730</v>
      </c>
      <c r="F1238" s="5">
        <v>45730</v>
      </c>
      <c r="H1238" s="4" t="s">
        <v>678</v>
      </c>
      <c r="I1238" s="4" t="s">
        <v>2405</v>
      </c>
      <c r="J1238" s="4" t="s">
        <v>1681</v>
      </c>
      <c r="K1238" s="4" t="s">
        <v>2406</v>
      </c>
      <c r="L1238" s="4" t="s">
        <v>2407</v>
      </c>
      <c r="M1238" s="12">
        <v>-108882</v>
      </c>
      <c r="N1238" s="4" t="s">
        <v>48</v>
      </c>
      <c r="O1238" s="12">
        <v>-108882</v>
      </c>
      <c r="P1238" s="4" t="s">
        <v>48</v>
      </c>
      <c r="Q1238" s="4" t="s">
        <v>683</v>
      </c>
      <c r="R1238" s="4" t="s">
        <v>56</v>
      </c>
      <c r="X1238" s="4" t="s">
        <v>57</v>
      </c>
      <c r="Z1238" s="4" t="s">
        <v>57</v>
      </c>
      <c r="AA1238" s="4" t="s">
        <v>2424</v>
      </c>
      <c r="AD1238" s="4" t="s">
        <v>676</v>
      </c>
      <c r="AG1238" s="5"/>
      <c r="AH1238" s="4" t="s">
        <v>2408</v>
      </c>
      <c r="AJ1238" s="4" t="s">
        <v>55</v>
      </c>
      <c r="AK1238" s="117">
        <f>IF(N1238="NTD",1,VLOOKUP(X1238,'8.匯率'!O:Q,2,FALSE))</f>
        <v>1</v>
      </c>
      <c r="AL1238" s="204">
        <f t="shared" si="19"/>
        <v>-108882</v>
      </c>
      <c r="AM1238" s="117" t="str">
        <f>VLOOKUP(AJ1238,'關係企業(人)'!A:C,3,FALSE)</f>
        <v>緯穎科技服務股份有限公司</v>
      </c>
    </row>
    <row r="1239" spans="1:39">
      <c r="A1239" s="4" t="s">
        <v>47</v>
      </c>
      <c r="B1239" s="4" t="s">
        <v>1680</v>
      </c>
      <c r="C1239" s="4" t="s">
        <v>2403</v>
      </c>
      <c r="D1239" s="4" t="s">
        <v>2416</v>
      </c>
      <c r="E1239" s="5">
        <v>45730</v>
      </c>
      <c r="F1239" s="5">
        <v>45730</v>
      </c>
      <c r="H1239" s="4" t="s">
        <v>678</v>
      </c>
      <c r="I1239" s="4" t="s">
        <v>2405</v>
      </c>
      <c r="J1239" s="4" t="s">
        <v>1681</v>
      </c>
      <c r="K1239" s="4" t="s">
        <v>2406</v>
      </c>
      <c r="L1239" s="4" t="s">
        <v>2407</v>
      </c>
      <c r="M1239" s="12">
        <v>-86790</v>
      </c>
      <c r="N1239" s="4" t="s">
        <v>48</v>
      </c>
      <c r="O1239" s="12">
        <v>-86790</v>
      </c>
      <c r="P1239" s="4" t="s">
        <v>48</v>
      </c>
      <c r="Q1239" s="4" t="s">
        <v>683</v>
      </c>
      <c r="R1239" s="4" t="s">
        <v>56</v>
      </c>
      <c r="X1239" s="4" t="s">
        <v>57</v>
      </c>
      <c r="Z1239" s="4" t="s">
        <v>57</v>
      </c>
      <c r="AA1239" s="4" t="s">
        <v>2424</v>
      </c>
      <c r="AD1239" s="4" t="s">
        <v>676</v>
      </c>
      <c r="AG1239" s="5"/>
      <c r="AH1239" s="4" t="s">
        <v>2408</v>
      </c>
      <c r="AJ1239" s="4" t="s">
        <v>55</v>
      </c>
      <c r="AK1239" s="117">
        <f>IF(N1239="NTD",1,VLOOKUP(X1239,'8.匯率'!O:Q,2,FALSE))</f>
        <v>1</v>
      </c>
      <c r="AL1239" s="204">
        <f t="shared" si="19"/>
        <v>-86790</v>
      </c>
      <c r="AM1239" s="117" t="str">
        <f>VLOOKUP(AJ1239,'關係企業(人)'!A:C,3,FALSE)</f>
        <v>緯穎科技服務股份有限公司</v>
      </c>
    </row>
    <row r="1240" spans="1:39">
      <c r="A1240" s="4" t="s">
        <v>47</v>
      </c>
      <c r="B1240" s="4" t="s">
        <v>1680</v>
      </c>
      <c r="C1240" s="4" t="s">
        <v>2403</v>
      </c>
      <c r="D1240" s="4" t="s">
        <v>2416</v>
      </c>
      <c r="E1240" s="5">
        <v>45730</v>
      </c>
      <c r="F1240" s="5">
        <v>45730</v>
      </c>
      <c r="H1240" s="4" t="s">
        <v>678</v>
      </c>
      <c r="I1240" s="4" t="s">
        <v>2405</v>
      </c>
      <c r="J1240" s="4" t="s">
        <v>1681</v>
      </c>
      <c r="K1240" s="4" t="s">
        <v>2406</v>
      </c>
      <c r="L1240" s="4" t="s">
        <v>2407</v>
      </c>
      <c r="M1240" s="12">
        <v>-138000</v>
      </c>
      <c r="N1240" s="4" t="s">
        <v>48</v>
      </c>
      <c r="O1240" s="12">
        <v>-138000</v>
      </c>
      <c r="P1240" s="4" t="s">
        <v>48</v>
      </c>
      <c r="Q1240" s="4" t="s">
        <v>683</v>
      </c>
      <c r="R1240" s="4" t="s">
        <v>56</v>
      </c>
      <c r="X1240" s="4" t="s">
        <v>57</v>
      </c>
      <c r="Z1240" s="4" t="s">
        <v>57</v>
      </c>
      <c r="AA1240" s="4" t="s">
        <v>2424</v>
      </c>
      <c r="AD1240" s="4" t="s">
        <v>676</v>
      </c>
      <c r="AG1240" s="5"/>
      <c r="AH1240" s="4" t="s">
        <v>2408</v>
      </c>
      <c r="AJ1240" s="4" t="s">
        <v>55</v>
      </c>
      <c r="AK1240" s="117">
        <f>IF(N1240="NTD",1,VLOOKUP(X1240,'8.匯率'!O:Q,2,FALSE))</f>
        <v>1</v>
      </c>
      <c r="AL1240" s="204">
        <f t="shared" si="19"/>
        <v>-138000</v>
      </c>
      <c r="AM1240" s="117" t="str">
        <f>VLOOKUP(AJ1240,'關係企業(人)'!A:C,3,FALSE)</f>
        <v>緯穎科技服務股份有限公司</v>
      </c>
    </row>
    <row r="1241" spans="1:39">
      <c r="A1241" s="4" t="s">
        <v>47</v>
      </c>
      <c r="B1241" s="4" t="s">
        <v>1680</v>
      </c>
      <c r="C1241" s="4" t="s">
        <v>2403</v>
      </c>
      <c r="D1241" s="4" t="s">
        <v>2416</v>
      </c>
      <c r="E1241" s="5">
        <v>45730</v>
      </c>
      <c r="F1241" s="5">
        <v>45730</v>
      </c>
      <c r="H1241" s="4" t="s">
        <v>678</v>
      </c>
      <c r="I1241" s="4" t="s">
        <v>2405</v>
      </c>
      <c r="J1241" s="4" t="s">
        <v>1681</v>
      </c>
      <c r="K1241" s="4" t="s">
        <v>2406</v>
      </c>
      <c r="L1241" s="4" t="s">
        <v>2407</v>
      </c>
      <c r="M1241" s="12">
        <v>-110000</v>
      </c>
      <c r="N1241" s="4" t="s">
        <v>48</v>
      </c>
      <c r="O1241" s="12">
        <v>-110000</v>
      </c>
      <c r="P1241" s="4" t="s">
        <v>48</v>
      </c>
      <c r="Q1241" s="4" t="s">
        <v>683</v>
      </c>
      <c r="R1241" s="4" t="s">
        <v>56</v>
      </c>
      <c r="X1241" s="4" t="s">
        <v>57</v>
      </c>
      <c r="Z1241" s="4" t="s">
        <v>57</v>
      </c>
      <c r="AA1241" s="4" t="s">
        <v>2424</v>
      </c>
      <c r="AD1241" s="4" t="s">
        <v>676</v>
      </c>
      <c r="AG1241" s="5"/>
      <c r="AH1241" s="4" t="s">
        <v>2408</v>
      </c>
      <c r="AJ1241" s="4" t="s">
        <v>55</v>
      </c>
      <c r="AK1241" s="117">
        <f>IF(N1241="NTD",1,VLOOKUP(X1241,'8.匯率'!O:Q,2,FALSE))</f>
        <v>1</v>
      </c>
      <c r="AL1241" s="204">
        <f t="shared" si="19"/>
        <v>-110000</v>
      </c>
      <c r="AM1241" s="117" t="str">
        <f>VLOOKUP(AJ1241,'關係企業(人)'!A:C,3,FALSE)</f>
        <v>緯穎科技服務股份有限公司</v>
      </c>
    </row>
    <row r="1242" spans="1:39">
      <c r="A1242" s="4" t="s">
        <v>47</v>
      </c>
      <c r="B1242" s="4" t="s">
        <v>1680</v>
      </c>
      <c r="C1242" s="4" t="s">
        <v>2403</v>
      </c>
      <c r="D1242" s="4" t="s">
        <v>2416</v>
      </c>
      <c r="E1242" s="5">
        <v>45730</v>
      </c>
      <c r="F1242" s="5">
        <v>45730</v>
      </c>
      <c r="H1242" s="4" t="s">
        <v>678</v>
      </c>
      <c r="I1242" s="4" t="s">
        <v>2405</v>
      </c>
      <c r="J1242" s="4" t="s">
        <v>1681</v>
      </c>
      <c r="K1242" s="4" t="s">
        <v>2406</v>
      </c>
      <c r="L1242" s="4" t="s">
        <v>2407</v>
      </c>
      <c r="M1242" s="12">
        <v>-138000</v>
      </c>
      <c r="N1242" s="4" t="s">
        <v>48</v>
      </c>
      <c r="O1242" s="12">
        <v>-138000</v>
      </c>
      <c r="P1242" s="4" t="s">
        <v>48</v>
      </c>
      <c r="Q1242" s="4" t="s">
        <v>683</v>
      </c>
      <c r="R1242" s="4" t="s">
        <v>56</v>
      </c>
      <c r="X1242" s="4" t="s">
        <v>57</v>
      </c>
      <c r="Z1242" s="4" t="s">
        <v>57</v>
      </c>
      <c r="AA1242" s="4" t="s">
        <v>2424</v>
      </c>
      <c r="AD1242" s="4" t="s">
        <v>676</v>
      </c>
      <c r="AG1242" s="5"/>
      <c r="AH1242" s="4" t="s">
        <v>2408</v>
      </c>
      <c r="AJ1242" s="4" t="s">
        <v>55</v>
      </c>
      <c r="AK1242" s="117">
        <f>IF(N1242="NTD",1,VLOOKUP(X1242,'8.匯率'!O:Q,2,FALSE))</f>
        <v>1</v>
      </c>
      <c r="AL1242" s="204">
        <f t="shared" si="19"/>
        <v>-138000</v>
      </c>
      <c r="AM1242" s="117" t="str">
        <f>VLOOKUP(AJ1242,'關係企業(人)'!A:C,3,FALSE)</f>
        <v>緯穎科技服務股份有限公司</v>
      </c>
    </row>
    <row r="1243" spans="1:39">
      <c r="A1243" s="4" t="s">
        <v>47</v>
      </c>
      <c r="B1243" s="4" t="s">
        <v>1680</v>
      </c>
      <c r="C1243" s="4" t="s">
        <v>2403</v>
      </c>
      <c r="D1243" s="4" t="s">
        <v>2416</v>
      </c>
      <c r="E1243" s="5">
        <v>45730</v>
      </c>
      <c r="F1243" s="5">
        <v>45730</v>
      </c>
      <c r="H1243" s="4" t="s">
        <v>678</v>
      </c>
      <c r="I1243" s="4" t="s">
        <v>2405</v>
      </c>
      <c r="J1243" s="4" t="s">
        <v>1681</v>
      </c>
      <c r="K1243" s="4" t="s">
        <v>2406</v>
      </c>
      <c r="L1243" s="4" t="s">
        <v>2407</v>
      </c>
      <c r="M1243" s="12">
        <v>-23210</v>
      </c>
      <c r="N1243" s="4" t="s">
        <v>48</v>
      </c>
      <c r="O1243" s="12">
        <v>-23210</v>
      </c>
      <c r="P1243" s="4" t="s">
        <v>48</v>
      </c>
      <c r="Q1243" s="4" t="s">
        <v>683</v>
      </c>
      <c r="R1243" s="4" t="s">
        <v>56</v>
      </c>
      <c r="X1243" s="4" t="s">
        <v>57</v>
      </c>
      <c r="Z1243" s="4" t="s">
        <v>57</v>
      </c>
      <c r="AA1243" s="4" t="s">
        <v>2424</v>
      </c>
      <c r="AD1243" s="4" t="s">
        <v>676</v>
      </c>
      <c r="AG1243" s="5"/>
      <c r="AH1243" s="4" t="s">
        <v>2408</v>
      </c>
      <c r="AJ1243" s="4" t="s">
        <v>55</v>
      </c>
      <c r="AK1243" s="117">
        <f>IF(N1243="NTD",1,VLOOKUP(X1243,'8.匯率'!O:Q,2,FALSE))</f>
        <v>1</v>
      </c>
      <c r="AL1243" s="204">
        <f t="shared" si="19"/>
        <v>-23210</v>
      </c>
      <c r="AM1243" s="117" t="str">
        <f>VLOOKUP(AJ1243,'關係企業(人)'!A:C,3,FALSE)</f>
        <v>緯穎科技服務股份有限公司</v>
      </c>
    </row>
    <row r="1244" spans="1:39">
      <c r="A1244" s="4" t="s">
        <v>47</v>
      </c>
      <c r="B1244" s="4" t="s">
        <v>1682</v>
      </c>
      <c r="C1244" s="4" t="s">
        <v>2403</v>
      </c>
      <c r="D1244" s="4" t="s">
        <v>2416</v>
      </c>
      <c r="E1244" s="5">
        <v>45730</v>
      </c>
      <c r="F1244" s="5">
        <v>45730</v>
      </c>
      <c r="H1244" s="4" t="s">
        <v>678</v>
      </c>
      <c r="I1244" s="4" t="s">
        <v>2405</v>
      </c>
      <c r="J1244" s="4" t="s">
        <v>1683</v>
      </c>
      <c r="K1244" s="4" t="s">
        <v>2406</v>
      </c>
      <c r="L1244" s="4" t="s">
        <v>2407</v>
      </c>
      <c r="M1244" s="12">
        <v>-110000</v>
      </c>
      <c r="N1244" s="4" t="s">
        <v>48</v>
      </c>
      <c r="O1244" s="12">
        <v>-110000</v>
      </c>
      <c r="P1244" s="4" t="s">
        <v>48</v>
      </c>
      <c r="Q1244" s="4" t="s">
        <v>683</v>
      </c>
      <c r="R1244" s="4" t="s">
        <v>56</v>
      </c>
      <c r="X1244" s="4" t="s">
        <v>57</v>
      </c>
      <c r="Z1244" s="4" t="s">
        <v>57</v>
      </c>
      <c r="AA1244" s="4" t="s">
        <v>2424</v>
      </c>
      <c r="AD1244" s="4" t="s">
        <v>676</v>
      </c>
      <c r="AG1244" s="5"/>
      <c r="AH1244" s="4" t="s">
        <v>2408</v>
      </c>
      <c r="AJ1244" s="4" t="s">
        <v>55</v>
      </c>
      <c r="AK1244" s="117">
        <f>IF(N1244="NTD",1,VLOOKUP(X1244,'8.匯率'!O:Q,2,FALSE))</f>
        <v>1</v>
      </c>
      <c r="AL1244" s="204">
        <f t="shared" si="19"/>
        <v>-110000</v>
      </c>
      <c r="AM1244" s="117" t="str">
        <f>VLOOKUP(AJ1244,'關係企業(人)'!A:C,3,FALSE)</f>
        <v>緯穎科技服務股份有限公司</v>
      </c>
    </row>
    <row r="1245" spans="1:39">
      <c r="A1245" s="4" t="s">
        <v>47</v>
      </c>
      <c r="B1245" s="4" t="s">
        <v>1682</v>
      </c>
      <c r="C1245" s="4" t="s">
        <v>2403</v>
      </c>
      <c r="D1245" s="4" t="s">
        <v>2416</v>
      </c>
      <c r="E1245" s="5">
        <v>45730</v>
      </c>
      <c r="F1245" s="5">
        <v>45730</v>
      </c>
      <c r="H1245" s="4" t="s">
        <v>678</v>
      </c>
      <c r="I1245" s="4" t="s">
        <v>2405</v>
      </c>
      <c r="J1245" s="4" t="s">
        <v>1683</v>
      </c>
      <c r="K1245" s="4" t="s">
        <v>2406</v>
      </c>
      <c r="L1245" s="4" t="s">
        <v>2407</v>
      </c>
      <c r="M1245" s="12">
        <v>-146785</v>
      </c>
      <c r="N1245" s="4" t="s">
        <v>48</v>
      </c>
      <c r="O1245" s="12">
        <v>-146785</v>
      </c>
      <c r="P1245" s="4" t="s">
        <v>48</v>
      </c>
      <c r="Q1245" s="4" t="s">
        <v>683</v>
      </c>
      <c r="R1245" s="4" t="s">
        <v>56</v>
      </c>
      <c r="X1245" s="4" t="s">
        <v>57</v>
      </c>
      <c r="Z1245" s="4" t="s">
        <v>57</v>
      </c>
      <c r="AA1245" s="4" t="s">
        <v>2424</v>
      </c>
      <c r="AD1245" s="4" t="s">
        <v>676</v>
      </c>
      <c r="AG1245" s="5"/>
      <c r="AH1245" s="4" t="s">
        <v>2408</v>
      </c>
      <c r="AJ1245" s="4" t="s">
        <v>55</v>
      </c>
      <c r="AK1245" s="117">
        <f>IF(N1245="NTD",1,VLOOKUP(X1245,'8.匯率'!O:Q,2,FALSE))</f>
        <v>1</v>
      </c>
      <c r="AL1245" s="204">
        <f t="shared" si="19"/>
        <v>-146785</v>
      </c>
      <c r="AM1245" s="117" t="str">
        <f>VLOOKUP(AJ1245,'關係企業(人)'!A:C,3,FALSE)</f>
        <v>緯穎科技服務股份有限公司</v>
      </c>
    </row>
    <row r="1246" spans="1:39">
      <c r="A1246" s="4" t="s">
        <v>47</v>
      </c>
      <c r="B1246" s="4" t="s">
        <v>1684</v>
      </c>
      <c r="C1246" s="4" t="s">
        <v>2403</v>
      </c>
      <c r="D1246" s="4" t="s">
        <v>2416</v>
      </c>
      <c r="E1246" s="5">
        <v>45730</v>
      </c>
      <c r="F1246" s="5">
        <v>45730</v>
      </c>
      <c r="H1246" s="4" t="s">
        <v>678</v>
      </c>
      <c r="I1246" s="4" t="s">
        <v>2405</v>
      </c>
      <c r="J1246" s="4" t="s">
        <v>1685</v>
      </c>
      <c r="K1246" s="4" t="s">
        <v>2406</v>
      </c>
      <c r="L1246" s="4" t="s">
        <v>2407</v>
      </c>
      <c r="M1246" s="12">
        <v>-92530</v>
      </c>
      <c r="N1246" s="4" t="s">
        <v>48</v>
      </c>
      <c r="O1246" s="12">
        <v>-92530</v>
      </c>
      <c r="P1246" s="4" t="s">
        <v>48</v>
      </c>
      <c r="Q1246" s="4" t="s">
        <v>683</v>
      </c>
      <c r="R1246" s="4" t="s">
        <v>56</v>
      </c>
      <c r="X1246" s="4" t="s">
        <v>57</v>
      </c>
      <c r="Z1246" s="4" t="s">
        <v>57</v>
      </c>
      <c r="AA1246" s="4" t="s">
        <v>2424</v>
      </c>
      <c r="AD1246" s="4" t="s">
        <v>676</v>
      </c>
      <c r="AG1246" s="5"/>
      <c r="AH1246" s="4" t="s">
        <v>2408</v>
      </c>
      <c r="AJ1246" s="4" t="s">
        <v>55</v>
      </c>
      <c r="AK1246" s="117">
        <f>IF(N1246="NTD",1,VLOOKUP(X1246,'8.匯率'!O:Q,2,FALSE))</f>
        <v>1</v>
      </c>
      <c r="AL1246" s="204">
        <f t="shared" si="19"/>
        <v>-92530</v>
      </c>
      <c r="AM1246" s="117" t="str">
        <f>VLOOKUP(AJ1246,'關係企業(人)'!A:C,3,FALSE)</f>
        <v>緯穎科技服務股份有限公司</v>
      </c>
    </row>
    <row r="1247" spans="1:39">
      <c r="A1247" s="4" t="s">
        <v>47</v>
      </c>
      <c r="B1247" s="4" t="s">
        <v>1684</v>
      </c>
      <c r="C1247" s="4" t="s">
        <v>2403</v>
      </c>
      <c r="D1247" s="4" t="s">
        <v>2416</v>
      </c>
      <c r="E1247" s="5">
        <v>45730</v>
      </c>
      <c r="F1247" s="5">
        <v>45730</v>
      </c>
      <c r="H1247" s="4" t="s">
        <v>678</v>
      </c>
      <c r="I1247" s="4" t="s">
        <v>2405</v>
      </c>
      <c r="J1247" s="4" t="s">
        <v>1685</v>
      </c>
      <c r="K1247" s="4" t="s">
        <v>2406</v>
      </c>
      <c r="L1247" s="4" t="s">
        <v>2407</v>
      </c>
      <c r="M1247" s="12">
        <v>-104170</v>
      </c>
      <c r="N1247" s="4" t="s">
        <v>48</v>
      </c>
      <c r="O1247" s="12">
        <v>-104170</v>
      </c>
      <c r="P1247" s="4" t="s">
        <v>48</v>
      </c>
      <c r="Q1247" s="4" t="s">
        <v>683</v>
      </c>
      <c r="R1247" s="4" t="s">
        <v>56</v>
      </c>
      <c r="X1247" s="4" t="s">
        <v>57</v>
      </c>
      <c r="Z1247" s="4" t="s">
        <v>57</v>
      </c>
      <c r="AA1247" s="4" t="s">
        <v>2424</v>
      </c>
      <c r="AD1247" s="4" t="s">
        <v>676</v>
      </c>
      <c r="AG1247" s="5"/>
      <c r="AH1247" s="4" t="s">
        <v>2408</v>
      </c>
      <c r="AJ1247" s="4" t="s">
        <v>55</v>
      </c>
      <c r="AK1247" s="117">
        <f>IF(N1247="NTD",1,VLOOKUP(X1247,'8.匯率'!O:Q,2,FALSE))</f>
        <v>1</v>
      </c>
      <c r="AL1247" s="204">
        <f t="shared" si="19"/>
        <v>-104170</v>
      </c>
      <c r="AM1247" s="117" t="str">
        <f>VLOOKUP(AJ1247,'關係企業(人)'!A:C,3,FALSE)</f>
        <v>緯穎科技服務股份有限公司</v>
      </c>
    </row>
    <row r="1248" spans="1:39">
      <c r="A1248" s="4" t="s">
        <v>47</v>
      </c>
      <c r="B1248" s="4" t="s">
        <v>1684</v>
      </c>
      <c r="C1248" s="4" t="s">
        <v>2403</v>
      </c>
      <c r="D1248" s="4" t="s">
        <v>2416</v>
      </c>
      <c r="E1248" s="5">
        <v>45730</v>
      </c>
      <c r="F1248" s="5">
        <v>45730</v>
      </c>
      <c r="H1248" s="4" t="s">
        <v>678</v>
      </c>
      <c r="I1248" s="4" t="s">
        <v>2405</v>
      </c>
      <c r="J1248" s="4" t="s">
        <v>1685</v>
      </c>
      <c r="K1248" s="4" t="s">
        <v>2406</v>
      </c>
      <c r="L1248" s="4" t="s">
        <v>2407</v>
      </c>
      <c r="M1248" s="12">
        <v>-89965</v>
      </c>
      <c r="N1248" s="4" t="s">
        <v>48</v>
      </c>
      <c r="O1248" s="12">
        <v>-89965</v>
      </c>
      <c r="P1248" s="4" t="s">
        <v>48</v>
      </c>
      <c r="Q1248" s="4" t="s">
        <v>683</v>
      </c>
      <c r="R1248" s="4" t="s">
        <v>56</v>
      </c>
      <c r="X1248" s="4" t="s">
        <v>57</v>
      </c>
      <c r="Z1248" s="4" t="s">
        <v>57</v>
      </c>
      <c r="AA1248" s="4" t="s">
        <v>2424</v>
      </c>
      <c r="AD1248" s="4" t="s">
        <v>676</v>
      </c>
      <c r="AG1248" s="5"/>
      <c r="AH1248" s="4" t="s">
        <v>2408</v>
      </c>
      <c r="AJ1248" s="4" t="s">
        <v>55</v>
      </c>
      <c r="AK1248" s="117">
        <f>IF(N1248="NTD",1,VLOOKUP(X1248,'8.匯率'!O:Q,2,FALSE))</f>
        <v>1</v>
      </c>
      <c r="AL1248" s="204">
        <f t="shared" si="19"/>
        <v>-89965</v>
      </c>
      <c r="AM1248" s="117" t="str">
        <f>VLOOKUP(AJ1248,'關係企業(人)'!A:C,3,FALSE)</f>
        <v>緯穎科技服務股份有限公司</v>
      </c>
    </row>
    <row r="1249" spans="1:39">
      <c r="A1249" s="4" t="s">
        <v>47</v>
      </c>
      <c r="B1249" s="4" t="s">
        <v>1684</v>
      </c>
      <c r="C1249" s="4" t="s">
        <v>2403</v>
      </c>
      <c r="D1249" s="4" t="s">
        <v>2416</v>
      </c>
      <c r="E1249" s="5">
        <v>45730</v>
      </c>
      <c r="F1249" s="5">
        <v>45730</v>
      </c>
      <c r="H1249" s="4" t="s">
        <v>678</v>
      </c>
      <c r="I1249" s="4" t="s">
        <v>2405</v>
      </c>
      <c r="J1249" s="4" t="s">
        <v>1685</v>
      </c>
      <c r="K1249" s="4" t="s">
        <v>2406</v>
      </c>
      <c r="L1249" s="4" t="s">
        <v>2407</v>
      </c>
      <c r="M1249" s="12">
        <v>-94700</v>
      </c>
      <c r="N1249" s="4" t="s">
        <v>48</v>
      </c>
      <c r="O1249" s="12">
        <v>-94700</v>
      </c>
      <c r="P1249" s="4" t="s">
        <v>48</v>
      </c>
      <c r="Q1249" s="4" t="s">
        <v>683</v>
      </c>
      <c r="R1249" s="4" t="s">
        <v>56</v>
      </c>
      <c r="X1249" s="4" t="s">
        <v>57</v>
      </c>
      <c r="Z1249" s="4" t="s">
        <v>57</v>
      </c>
      <c r="AA1249" s="4" t="s">
        <v>2424</v>
      </c>
      <c r="AD1249" s="4" t="s">
        <v>676</v>
      </c>
      <c r="AG1249" s="5"/>
      <c r="AH1249" s="4" t="s">
        <v>2408</v>
      </c>
      <c r="AJ1249" s="4" t="s">
        <v>55</v>
      </c>
      <c r="AK1249" s="117">
        <f>IF(N1249="NTD",1,VLOOKUP(X1249,'8.匯率'!O:Q,2,FALSE))</f>
        <v>1</v>
      </c>
      <c r="AL1249" s="204">
        <f t="shared" si="19"/>
        <v>-94700</v>
      </c>
      <c r="AM1249" s="117" t="str">
        <f>VLOOKUP(AJ1249,'關係企業(人)'!A:C,3,FALSE)</f>
        <v>緯穎科技服務股份有限公司</v>
      </c>
    </row>
    <row r="1250" spans="1:39">
      <c r="A1250" s="4" t="s">
        <v>47</v>
      </c>
      <c r="B1250" s="4" t="s">
        <v>1686</v>
      </c>
      <c r="C1250" s="4" t="s">
        <v>2403</v>
      </c>
      <c r="D1250" s="4" t="s">
        <v>2416</v>
      </c>
      <c r="E1250" s="5">
        <v>45730</v>
      </c>
      <c r="F1250" s="5">
        <v>45730</v>
      </c>
      <c r="H1250" s="4" t="s">
        <v>678</v>
      </c>
      <c r="I1250" s="4" t="s">
        <v>2405</v>
      </c>
      <c r="J1250" s="4" t="s">
        <v>1687</v>
      </c>
      <c r="K1250" s="4" t="s">
        <v>2406</v>
      </c>
      <c r="L1250" s="4" t="s">
        <v>2407</v>
      </c>
      <c r="M1250" s="12">
        <v>-73470</v>
      </c>
      <c r="N1250" s="4" t="s">
        <v>48</v>
      </c>
      <c r="O1250" s="12">
        <v>-73470</v>
      </c>
      <c r="P1250" s="4" t="s">
        <v>48</v>
      </c>
      <c r="Q1250" s="4" t="s">
        <v>683</v>
      </c>
      <c r="R1250" s="4" t="s">
        <v>56</v>
      </c>
      <c r="X1250" s="4" t="s">
        <v>57</v>
      </c>
      <c r="Z1250" s="4" t="s">
        <v>57</v>
      </c>
      <c r="AA1250" s="4" t="s">
        <v>2424</v>
      </c>
      <c r="AD1250" s="4" t="s">
        <v>676</v>
      </c>
      <c r="AG1250" s="5"/>
      <c r="AH1250" s="4" t="s">
        <v>2408</v>
      </c>
      <c r="AJ1250" s="4" t="s">
        <v>55</v>
      </c>
      <c r="AK1250" s="117">
        <f>IF(N1250="NTD",1,VLOOKUP(X1250,'8.匯率'!O:Q,2,FALSE))</f>
        <v>1</v>
      </c>
      <c r="AL1250" s="204">
        <f t="shared" si="19"/>
        <v>-73470</v>
      </c>
      <c r="AM1250" s="117" t="str">
        <f>VLOOKUP(AJ1250,'關係企業(人)'!A:C,3,FALSE)</f>
        <v>緯穎科技服務股份有限公司</v>
      </c>
    </row>
    <row r="1251" spans="1:39">
      <c r="A1251" s="4" t="s">
        <v>47</v>
      </c>
      <c r="B1251" s="4" t="s">
        <v>1686</v>
      </c>
      <c r="C1251" s="4" t="s">
        <v>2403</v>
      </c>
      <c r="D1251" s="4" t="s">
        <v>2416</v>
      </c>
      <c r="E1251" s="5">
        <v>45730</v>
      </c>
      <c r="F1251" s="5">
        <v>45730</v>
      </c>
      <c r="H1251" s="4" t="s">
        <v>678</v>
      </c>
      <c r="I1251" s="4" t="s">
        <v>2405</v>
      </c>
      <c r="J1251" s="4" t="s">
        <v>1687</v>
      </c>
      <c r="K1251" s="4" t="s">
        <v>2406</v>
      </c>
      <c r="L1251" s="4" t="s">
        <v>2407</v>
      </c>
      <c r="M1251" s="12">
        <v>-105294</v>
      </c>
      <c r="N1251" s="4" t="s">
        <v>48</v>
      </c>
      <c r="O1251" s="12">
        <v>-105294</v>
      </c>
      <c r="P1251" s="4" t="s">
        <v>48</v>
      </c>
      <c r="Q1251" s="4" t="s">
        <v>683</v>
      </c>
      <c r="R1251" s="4" t="s">
        <v>56</v>
      </c>
      <c r="X1251" s="4" t="s">
        <v>57</v>
      </c>
      <c r="Z1251" s="4" t="s">
        <v>57</v>
      </c>
      <c r="AA1251" s="4" t="s">
        <v>2424</v>
      </c>
      <c r="AD1251" s="4" t="s">
        <v>676</v>
      </c>
      <c r="AG1251" s="5"/>
      <c r="AH1251" s="4" t="s">
        <v>2408</v>
      </c>
      <c r="AJ1251" s="4" t="s">
        <v>55</v>
      </c>
      <c r="AK1251" s="117">
        <f>IF(N1251="NTD",1,VLOOKUP(X1251,'8.匯率'!O:Q,2,FALSE))</f>
        <v>1</v>
      </c>
      <c r="AL1251" s="204">
        <f t="shared" si="19"/>
        <v>-105294</v>
      </c>
      <c r="AM1251" s="117" t="str">
        <f>VLOOKUP(AJ1251,'關係企業(人)'!A:C,3,FALSE)</f>
        <v>緯穎科技服務股份有限公司</v>
      </c>
    </row>
    <row r="1252" spans="1:39">
      <c r="A1252" s="4" t="s">
        <v>47</v>
      </c>
      <c r="B1252" s="4" t="s">
        <v>1686</v>
      </c>
      <c r="C1252" s="4" t="s">
        <v>2403</v>
      </c>
      <c r="D1252" s="4" t="s">
        <v>2416</v>
      </c>
      <c r="E1252" s="5">
        <v>45730</v>
      </c>
      <c r="F1252" s="5">
        <v>45730</v>
      </c>
      <c r="H1252" s="4" t="s">
        <v>678</v>
      </c>
      <c r="I1252" s="4" t="s">
        <v>2405</v>
      </c>
      <c r="J1252" s="4" t="s">
        <v>1687</v>
      </c>
      <c r="K1252" s="4" t="s">
        <v>2406</v>
      </c>
      <c r="L1252" s="4" t="s">
        <v>2407</v>
      </c>
      <c r="M1252" s="12">
        <v>-130686</v>
      </c>
      <c r="N1252" s="4" t="s">
        <v>48</v>
      </c>
      <c r="O1252" s="12">
        <v>-130686</v>
      </c>
      <c r="P1252" s="4" t="s">
        <v>48</v>
      </c>
      <c r="Q1252" s="4" t="s">
        <v>683</v>
      </c>
      <c r="R1252" s="4" t="s">
        <v>56</v>
      </c>
      <c r="X1252" s="4" t="s">
        <v>57</v>
      </c>
      <c r="Z1252" s="4" t="s">
        <v>57</v>
      </c>
      <c r="AA1252" s="4" t="s">
        <v>2424</v>
      </c>
      <c r="AD1252" s="4" t="s">
        <v>676</v>
      </c>
      <c r="AG1252" s="5"/>
      <c r="AH1252" s="4" t="s">
        <v>2408</v>
      </c>
      <c r="AJ1252" s="4" t="s">
        <v>55</v>
      </c>
      <c r="AK1252" s="117">
        <f>IF(N1252="NTD",1,VLOOKUP(X1252,'8.匯率'!O:Q,2,FALSE))</f>
        <v>1</v>
      </c>
      <c r="AL1252" s="204">
        <f t="shared" si="19"/>
        <v>-130686</v>
      </c>
      <c r="AM1252" s="117" t="str">
        <f>VLOOKUP(AJ1252,'關係企業(人)'!A:C,3,FALSE)</f>
        <v>緯穎科技服務股份有限公司</v>
      </c>
    </row>
    <row r="1253" spans="1:39">
      <c r="A1253" s="4" t="s">
        <v>47</v>
      </c>
      <c r="B1253" s="4" t="s">
        <v>1686</v>
      </c>
      <c r="C1253" s="4" t="s">
        <v>2403</v>
      </c>
      <c r="D1253" s="4" t="s">
        <v>2416</v>
      </c>
      <c r="E1253" s="5">
        <v>45730</v>
      </c>
      <c r="F1253" s="5">
        <v>45730</v>
      </c>
      <c r="H1253" s="4" t="s">
        <v>678</v>
      </c>
      <c r="I1253" s="4" t="s">
        <v>2405</v>
      </c>
      <c r="J1253" s="4" t="s">
        <v>1687</v>
      </c>
      <c r="K1253" s="4" t="s">
        <v>2406</v>
      </c>
      <c r="L1253" s="4" t="s">
        <v>2407</v>
      </c>
      <c r="M1253" s="12">
        <v>-86790</v>
      </c>
      <c r="N1253" s="4" t="s">
        <v>48</v>
      </c>
      <c r="O1253" s="12">
        <v>-86790</v>
      </c>
      <c r="P1253" s="4" t="s">
        <v>48</v>
      </c>
      <c r="Q1253" s="4" t="s">
        <v>683</v>
      </c>
      <c r="R1253" s="4" t="s">
        <v>56</v>
      </c>
      <c r="X1253" s="4" t="s">
        <v>57</v>
      </c>
      <c r="Z1253" s="4" t="s">
        <v>57</v>
      </c>
      <c r="AA1253" s="4" t="s">
        <v>2424</v>
      </c>
      <c r="AD1253" s="4" t="s">
        <v>676</v>
      </c>
      <c r="AG1253" s="5"/>
      <c r="AH1253" s="4" t="s">
        <v>2408</v>
      </c>
      <c r="AJ1253" s="4" t="s">
        <v>55</v>
      </c>
      <c r="AK1253" s="117">
        <f>IF(N1253="NTD",1,VLOOKUP(X1253,'8.匯率'!O:Q,2,FALSE))</f>
        <v>1</v>
      </c>
      <c r="AL1253" s="204">
        <f t="shared" si="19"/>
        <v>-86790</v>
      </c>
      <c r="AM1253" s="117" t="str">
        <f>VLOOKUP(AJ1253,'關係企業(人)'!A:C,3,FALSE)</f>
        <v>緯穎科技服務股份有限公司</v>
      </c>
    </row>
    <row r="1254" spans="1:39">
      <c r="A1254" s="4" t="s">
        <v>47</v>
      </c>
      <c r="B1254" s="4" t="s">
        <v>1686</v>
      </c>
      <c r="C1254" s="4" t="s">
        <v>2403</v>
      </c>
      <c r="D1254" s="4" t="s">
        <v>2416</v>
      </c>
      <c r="E1254" s="5">
        <v>45730</v>
      </c>
      <c r="F1254" s="5">
        <v>45730</v>
      </c>
      <c r="H1254" s="4" t="s">
        <v>678</v>
      </c>
      <c r="I1254" s="4" t="s">
        <v>2405</v>
      </c>
      <c r="J1254" s="4" t="s">
        <v>1687</v>
      </c>
      <c r="K1254" s="4" t="s">
        <v>2406</v>
      </c>
      <c r="L1254" s="4" t="s">
        <v>2407</v>
      </c>
      <c r="M1254" s="12">
        <v>-26070</v>
      </c>
      <c r="N1254" s="4" t="s">
        <v>48</v>
      </c>
      <c r="O1254" s="12">
        <v>-26070</v>
      </c>
      <c r="P1254" s="4" t="s">
        <v>48</v>
      </c>
      <c r="Q1254" s="4" t="s">
        <v>683</v>
      </c>
      <c r="R1254" s="4" t="s">
        <v>56</v>
      </c>
      <c r="X1254" s="4" t="s">
        <v>57</v>
      </c>
      <c r="Z1254" s="4" t="s">
        <v>57</v>
      </c>
      <c r="AA1254" s="4" t="s">
        <v>2424</v>
      </c>
      <c r="AD1254" s="4" t="s">
        <v>676</v>
      </c>
      <c r="AG1254" s="5"/>
      <c r="AH1254" s="4" t="s">
        <v>2408</v>
      </c>
      <c r="AJ1254" s="4" t="s">
        <v>55</v>
      </c>
      <c r="AK1254" s="117">
        <f>IF(N1254="NTD",1,VLOOKUP(X1254,'8.匯率'!O:Q,2,FALSE))</f>
        <v>1</v>
      </c>
      <c r="AL1254" s="204">
        <f t="shared" si="19"/>
        <v>-26070</v>
      </c>
      <c r="AM1254" s="117" t="str">
        <f>VLOOKUP(AJ1254,'關係企業(人)'!A:C,3,FALSE)</f>
        <v>緯穎科技服務股份有限公司</v>
      </c>
    </row>
    <row r="1255" spans="1:39">
      <c r="A1255" s="4" t="s">
        <v>47</v>
      </c>
      <c r="B1255" s="4" t="s">
        <v>1686</v>
      </c>
      <c r="C1255" s="4" t="s">
        <v>2403</v>
      </c>
      <c r="D1255" s="4" t="s">
        <v>2416</v>
      </c>
      <c r="E1255" s="5">
        <v>45730</v>
      </c>
      <c r="F1255" s="5">
        <v>45730</v>
      </c>
      <c r="H1255" s="4" t="s">
        <v>678</v>
      </c>
      <c r="I1255" s="4" t="s">
        <v>2405</v>
      </c>
      <c r="J1255" s="4" t="s">
        <v>1687</v>
      </c>
      <c r="K1255" s="4" t="s">
        <v>2406</v>
      </c>
      <c r="L1255" s="4" t="s">
        <v>2407</v>
      </c>
      <c r="M1255" s="12">
        <v>-108570</v>
      </c>
      <c r="N1255" s="4" t="s">
        <v>48</v>
      </c>
      <c r="O1255" s="12">
        <v>-108570</v>
      </c>
      <c r="P1255" s="4" t="s">
        <v>48</v>
      </c>
      <c r="Q1255" s="4" t="s">
        <v>683</v>
      </c>
      <c r="R1255" s="4" t="s">
        <v>56</v>
      </c>
      <c r="X1255" s="4" t="s">
        <v>57</v>
      </c>
      <c r="Z1255" s="4" t="s">
        <v>57</v>
      </c>
      <c r="AA1255" s="4" t="s">
        <v>2424</v>
      </c>
      <c r="AD1255" s="4" t="s">
        <v>676</v>
      </c>
      <c r="AG1255" s="5"/>
      <c r="AH1255" s="4" t="s">
        <v>2408</v>
      </c>
      <c r="AJ1255" s="4" t="s">
        <v>55</v>
      </c>
      <c r="AK1255" s="117">
        <f>IF(N1255="NTD",1,VLOOKUP(X1255,'8.匯率'!O:Q,2,FALSE))</f>
        <v>1</v>
      </c>
      <c r="AL1255" s="204">
        <f t="shared" si="19"/>
        <v>-108570</v>
      </c>
      <c r="AM1255" s="117" t="str">
        <f>VLOOKUP(AJ1255,'關係企業(人)'!A:C,3,FALSE)</f>
        <v>緯穎科技服務股份有限公司</v>
      </c>
    </row>
    <row r="1256" spans="1:39">
      <c r="A1256" s="4" t="s">
        <v>47</v>
      </c>
      <c r="B1256" s="4" t="s">
        <v>1686</v>
      </c>
      <c r="C1256" s="4" t="s">
        <v>2403</v>
      </c>
      <c r="D1256" s="4" t="s">
        <v>2416</v>
      </c>
      <c r="E1256" s="5">
        <v>45730</v>
      </c>
      <c r="F1256" s="5">
        <v>45730</v>
      </c>
      <c r="H1256" s="4" t="s">
        <v>678</v>
      </c>
      <c r="I1256" s="4" t="s">
        <v>2405</v>
      </c>
      <c r="J1256" s="4" t="s">
        <v>1687</v>
      </c>
      <c r="K1256" s="4" t="s">
        <v>2406</v>
      </c>
      <c r="L1256" s="4" t="s">
        <v>2407</v>
      </c>
      <c r="M1256" s="12">
        <v>-179400</v>
      </c>
      <c r="N1256" s="4" t="s">
        <v>48</v>
      </c>
      <c r="O1256" s="12">
        <v>-179400</v>
      </c>
      <c r="P1256" s="4" t="s">
        <v>48</v>
      </c>
      <c r="Q1256" s="4" t="s">
        <v>683</v>
      </c>
      <c r="R1256" s="4" t="s">
        <v>56</v>
      </c>
      <c r="X1256" s="4" t="s">
        <v>57</v>
      </c>
      <c r="Z1256" s="4" t="s">
        <v>57</v>
      </c>
      <c r="AA1256" s="4" t="s">
        <v>2424</v>
      </c>
      <c r="AD1256" s="4" t="s">
        <v>676</v>
      </c>
      <c r="AG1256" s="5"/>
      <c r="AH1256" s="4" t="s">
        <v>2408</v>
      </c>
      <c r="AJ1256" s="4" t="s">
        <v>55</v>
      </c>
      <c r="AK1256" s="117">
        <f>IF(N1256="NTD",1,VLOOKUP(X1256,'8.匯率'!O:Q,2,FALSE))</f>
        <v>1</v>
      </c>
      <c r="AL1256" s="204">
        <f t="shared" si="19"/>
        <v>-179400</v>
      </c>
      <c r="AM1256" s="117" t="str">
        <f>VLOOKUP(AJ1256,'關係企業(人)'!A:C,3,FALSE)</f>
        <v>緯穎科技服務股份有限公司</v>
      </c>
    </row>
    <row r="1257" spans="1:39">
      <c r="A1257" s="4" t="s">
        <v>47</v>
      </c>
      <c r="B1257" s="4" t="s">
        <v>1686</v>
      </c>
      <c r="C1257" s="4" t="s">
        <v>2403</v>
      </c>
      <c r="D1257" s="4" t="s">
        <v>2416</v>
      </c>
      <c r="E1257" s="5">
        <v>45730</v>
      </c>
      <c r="F1257" s="5">
        <v>45730</v>
      </c>
      <c r="H1257" s="4" t="s">
        <v>678</v>
      </c>
      <c r="I1257" s="4" t="s">
        <v>2405</v>
      </c>
      <c r="J1257" s="4" t="s">
        <v>1687</v>
      </c>
      <c r="K1257" s="4" t="s">
        <v>2406</v>
      </c>
      <c r="L1257" s="4" t="s">
        <v>2407</v>
      </c>
      <c r="M1257" s="12">
        <v>-138000</v>
      </c>
      <c r="N1257" s="4" t="s">
        <v>48</v>
      </c>
      <c r="O1257" s="12">
        <v>-138000</v>
      </c>
      <c r="P1257" s="4" t="s">
        <v>48</v>
      </c>
      <c r="Q1257" s="4" t="s">
        <v>683</v>
      </c>
      <c r="R1257" s="4" t="s">
        <v>56</v>
      </c>
      <c r="X1257" s="4" t="s">
        <v>57</v>
      </c>
      <c r="Z1257" s="4" t="s">
        <v>57</v>
      </c>
      <c r="AA1257" s="4" t="s">
        <v>2424</v>
      </c>
      <c r="AD1257" s="4" t="s">
        <v>676</v>
      </c>
      <c r="AG1257" s="5"/>
      <c r="AH1257" s="4" t="s">
        <v>2408</v>
      </c>
      <c r="AJ1257" s="4" t="s">
        <v>55</v>
      </c>
      <c r="AK1257" s="117">
        <f>IF(N1257="NTD",1,VLOOKUP(X1257,'8.匯率'!O:Q,2,FALSE))</f>
        <v>1</v>
      </c>
      <c r="AL1257" s="204">
        <f t="shared" si="19"/>
        <v>-138000</v>
      </c>
      <c r="AM1257" s="117" t="str">
        <f>VLOOKUP(AJ1257,'關係企業(人)'!A:C,3,FALSE)</f>
        <v>緯穎科技服務股份有限公司</v>
      </c>
    </row>
    <row r="1258" spans="1:39">
      <c r="A1258" s="4" t="s">
        <v>47</v>
      </c>
      <c r="B1258" s="4" t="s">
        <v>1686</v>
      </c>
      <c r="C1258" s="4" t="s">
        <v>2403</v>
      </c>
      <c r="D1258" s="4" t="s">
        <v>2416</v>
      </c>
      <c r="E1258" s="5">
        <v>45730</v>
      </c>
      <c r="F1258" s="5">
        <v>45730</v>
      </c>
      <c r="H1258" s="4" t="s">
        <v>678</v>
      </c>
      <c r="I1258" s="4" t="s">
        <v>2405</v>
      </c>
      <c r="J1258" s="4" t="s">
        <v>1687</v>
      </c>
      <c r="K1258" s="4" t="s">
        <v>2406</v>
      </c>
      <c r="L1258" s="4" t="s">
        <v>2407</v>
      </c>
      <c r="M1258" s="12">
        <v>-162426</v>
      </c>
      <c r="N1258" s="4" t="s">
        <v>48</v>
      </c>
      <c r="O1258" s="12">
        <v>-162426</v>
      </c>
      <c r="P1258" s="4" t="s">
        <v>48</v>
      </c>
      <c r="Q1258" s="4" t="s">
        <v>683</v>
      </c>
      <c r="R1258" s="4" t="s">
        <v>56</v>
      </c>
      <c r="X1258" s="4" t="s">
        <v>57</v>
      </c>
      <c r="Z1258" s="4" t="s">
        <v>57</v>
      </c>
      <c r="AA1258" s="4" t="s">
        <v>2424</v>
      </c>
      <c r="AD1258" s="4" t="s">
        <v>676</v>
      </c>
      <c r="AG1258" s="5"/>
      <c r="AH1258" s="4" t="s">
        <v>2408</v>
      </c>
      <c r="AJ1258" s="4" t="s">
        <v>55</v>
      </c>
      <c r="AK1258" s="117">
        <f>IF(N1258="NTD",1,VLOOKUP(X1258,'8.匯率'!O:Q,2,FALSE))</f>
        <v>1</v>
      </c>
      <c r="AL1258" s="204">
        <f t="shared" si="19"/>
        <v>-162426</v>
      </c>
      <c r="AM1258" s="117" t="str">
        <f>VLOOKUP(AJ1258,'關係企業(人)'!A:C,3,FALSE)</f>
        <v>緯穎科技服務股份有限公司</v>
      </c>
    </row>
    <row r="1259" spans="1:39">
      <c r="A1259" s="4" t="s">
        <v>47</v>
      </c>
      <c r="B1259" s="4" t="s">
        <v>1686</v>
      </c>
      <c r="C1259" s="4" t="s">
        <v>2403</v>
      </c>
      <c r="D1259" s="4" t="s">
        <v>2416</v>
      </c>
      <c r="E1259" s="5">
        <v>45730</v>
      </c>
      <c r="F1259" s="5">
        <v>45730</v>
      </c>
      <c r="H1259" s="4" t="s">
        <v>678</v>
      </c>
      <c r="I1259" s="4" t="s">
        <v>2405</v>
      </c>
      <c r="J1259" s="4" t="s">
        <v>1687</v>
      </c>
      <c r="K1259" s="4" t="s">
        <v>2406</v>
      </c>
      <c r="L1259" s="4" t="s">
        <v>2407</v>
      </c>
      <c r="M1259" s="12">
        <v>-155000</v>
      </c>
      <c r="N1259" s="4" t="s">
        <v>48</v>
      </c>
      <c r="O1259" s="12">
        <v>-155000</v>
      </c>
      <c r="P1259" s="4" t="s">
        <v>48</v>
      </c>
      <c r="Q1259" s="4" t="s">
        <v>683</v>
      </c>
      <c r="R1259" s="4" t="s">
        <v>56</v>
      </c>
      <c r="X1259" s="4" t="s">
        <v>57</v>
      </c>
      <c r="Z1259" s="4" t="s">
        <v>57</v>
      </c>
      <c r="AA1259" s="4" t="s">
        <v>2424</v>
      </c>
      <c r="AD1259" s="4" t="s">
        <v>676</v>
      </c>
      <c r="AG1259" s="5"/>
      <c r="AH1259" s="4" t="s">
        <v>2408</v>
      </c>
      <c r="AJ1259" s="4" t="s">
        <v>55</v>
      </c>
      <c r="AK1259" s="117">
        <f>IF(N1259="NTD",1,VLOOKUP(X1259,'8.匯率'!O:Q,2,FALSE))</f>
        <v>1</v>
      </c>
      <c r="AL1259" s="204">
        <f t="shared" si="19"/>
        <v>-155000</v>
      </c>
      <c r="AM1259" s="117" t="str">
        <f>VLOOKUP(AJ1259,'關係企業(人)'!A:C,3,FALSE)</f>
        <v>緯穎科技服務股份有限公司</v>
      </c>
    </row>
    <row r="1260" spans="1:39">
      <c r="A1260" s="4" t="s">
        <v>47</v>
      </c>
      <c r="B1260" s="4" t="s">
        <v>1686</v>
      </c>
      <c r="C1260" s="4" t="s">
        <v>2403</v>
      </c>
      <c r="D1260" s="4" t="s">
        <v>2416</v>
      </c>
      <c r="E1260" s="5">
        <v>45730</v>
      </c>
      <c r="F1260" s="5">
        <v>45730</v>
      </c>
      <c r="H1260" s="4" t="s">
        <v>678</v>
      </c>
      <c r="I1260" s="4" t="s">
        <v>2405</v>
      </c>
      <c r="J1260" s="4" t="s">
        <v>1687</v>
      </c>
      <c r="K1260" s="4" t="s">
        <v>2406</v>
      </c>
      <c r="L1260" s="4" t="s">
        <v>2407</v>
      </c>
      <c r="M1260" s="12">
        <v>-123510</v>
      </c>
      <c r="N1260" s="4" t="s">
        <v>48</v>
      </c>
      <c r="O1260" s="12">
        <v>-123510</v>
      </c>
      <c r="P1260" s="4" t="s">
        <v>48</v>
      </c>
      <c r="Q1260" s="4" t="s">
        <v>683</v>
      </c>
      <c r="R1260" s="4" t="s">
        <v>56</v>
      </c>
      <c r="X1260" s="4" t="s">
        <v>57</v>
      </c>
      <c r="Z1260" s="4" t="s">
        <v>57</v>
      </c>
      <c r="AA1260" s="4" t="s">
        <v>2424</v>
      </c>
      <c r="AD1260" s="4" t="s">
        <v>676</v>
      </c>
      <c r="AG1260" s="5"/>
      <c r="AH1260" s="4" t="s">
        <v>2408</v>
      </c>
      <c r="AJ1260" s="4" t="s">
        <v>55</v>
      </c>
      <c r="AK1260" s="117">
        <f>IF(N1260="NTD",1,VLOOKUP(X1260,'8.匯率'!O:Q,2,FALSE))</f>
        <v>1</v>
      </c>
      <c r="AL1260" s="204">
        <f t="shared" si="19"/>
        <v>-123510</v>
      </c>
      <c r="AM1260" s="117" t="str">
        <f>VLOOKUP(AJ1260,'關係企業(人)'!A:C,3,FALSE)</f>
        <v>緯穎科技服務股份有限公司</v>
      </c>
    </row>
    <row r="1261" spans="1:39">
      <c r="A1261" s="4" t="s">
        <v>47</v>
      </c>
      <c r="B1261" s="4" t="s">
        <v>1686</v>
      </c>
      <c r="C1261" s="4" t="s">
        <v>2403</v>
      </c>
      <c r="D1261" s="4" t="s">
        <v>2416</v>
      </c>
      <c r="E1261" s="5">
        <v>45730</v>
      </c>
      <c r="F1261" s="5">
        <v>45730</v>
      </c>
      <c r="H1261" s="4" t="s">
        <v>678</v>
      </c>
      <c r="I1261" s="4" t="s">
        <v>2405</v>
      </c>
      <c r="J1261" s="4" t="s">
        <v>1687</v>
      </c>
      <c r="K1261" s="4" t="s">
        <v>2406</v>
      </c>
      <c r="L1261" s="4" t="s">
        <v>2407</v>
      </c>
      <c r="M1261" s="12">
        <v>-65412</v>
      </c>
      <c r="N1261" s="4" t="s">
        <v>48</v>
      </c>
      <c r="O1261" s="12">
        <v>-65412</v>
      </c>
      <c r="P1261" s="4" t="s">
        <v>48</v>
      </c>
      <c r="Q1261" s="4" t="s">
        <v>683</v>
      </c>
      <c r="R1261" s="4" t="s">
        <v>56</v>
      </c>
      <c r="X1261" s="4" t="s">
        <v>57</v>
      </c>
      <c r="Z1261" s="4" t="s">
        <v>57</v>
      </c>
      <c r="AA1261" s="4" t="s">
        <v>2424</v>
      </c>
      <c r="AD1261" s="4" t="s">
        <v>676</v>
      </c>
      <c r="AG1261" s="5"/>
      <c r="AH1261" s="4" t="s">
        <v>2408</v>
      </c>
      <c r="AJ1261" s="4" t="s">
        <v>55</v>
      </c>
      <c r="AK1261" s="117">
        <f>IF(N1261="NTD",1,VLOOKUP(X1261,'8.匯率'!O:Q,2,FALSE))</f>
        <v>1</v>
      </c>
      <c r="AL1261" s="204">
        <f t="shared" si="19"/>
        <v>-65412</v>
      </c>
      <c r="AM1261" s="117" t="str">
        <f>VLOOKUP(AJ1261,'關係企業(人)'!A:C,3,FALSE)</f>
        <v>緯穎科技服務股份有限公司</v>
      </c>
    </row>
    <row r="1262" spans="1:39">
      <c r="A1262" s="4" t="s">
        <v>47</v>
      </c>
      <c r="B1262" s="4" t="s">
        <v>1686</v>
      </c>
      <c r="C1262" s="4" t="s">
        <v>2403</v>
      </c>
      <c r="D1262" s="4" t="s">
        <v>2416</v>
      </c>
      <c r="E1262" s="5">
        <v>45730</v>
      </c>
      <c r="F1262" s="5">
        <v>45730</v>
      </c>
      <c r="H1262" s="4" t="s">
        <v>678</v>
      </c>
      <c r="I1262" s="4" t="s">
        <v>2405</v>
      </c>
      <c r="J1262" s="4" t="s">
        <v>1687</v>
      </c>
      <c r="K1262" s="4" t="s">
        <v>2406</v>
      </c>
      <c r="L1262" s="4" t="s">
        <v>2407</v>
      </c>
      <c r="M1262" s="12">
        <v>-23210</v>
      </c>
      <c r="N1262" s="4" t="s">
        <v>48</v>
      </c>
      <c r="O1262" s="12">
        <v>-23210</v>
      </c>
      <c r="P1262" s="4" t="s">
        <v>48</v>
      </c>
      <c r="Q1262" s="4" t="s">
        <v>683</v>
      </c>
      <c r="R1262" s="4" t="s">
        <v>56</v>
      </c>
      <c r="X1262" s="4" t="s">
        <v>57</v>
      </c>
      <c r="Z1262" s="4" t="s">
        <v>57</v>
      </c>
      <c r="AA1262" s="4" t="s">
        <v>2424</v>
      </c>
      <c r="AD1262" s="4" t="s">
        <v>676</v>
      </c>
      <c r="AG1262" s="5"/>
      <c r="AH1262" s="4" t="s">
        <v>2408</v>
      </c>
      <c r="AJ1262" s="4" t="s">
        <v>55</v>
      </c>
      <c r="AK1262" s="117">
        <f>IF(N1262="NTD",1,VLOOKUP(X1262,'8.匯率'!O:Q,2,FALSE))</f>
        <v>1</v>
      </c>
      <c r="AL1262" s="204">
        <f t="shared" si="19"/>
        <v>-23210</v>
      </c>
      <c r="AM1262" s="117" t="str">
        <f>VLOOKUP(AJ1262,'關係企業(人)'!A:C,3,FALSE)</f>
        <v>緯穎科技服務股份有限公司</v>
      </c>
    </row>
    <row r="1263" spans="1:39">
      <c r="A1263" s="4" t="s">
        <v>47</v>
      </c>
      <c r="B1263" s="4" t="s">
        <v>1686</v>
      </c>
      <c r="C1263" s="4" t="s">
        <v>2403</v>
      </c>
      <c r="D1263" s="4" t="s">
        <v>2416</v>
      </c>
      <c r="E1263" s="5">
        <v>45730</v>
      </c>
      <c r="F1263" s="5">
        <v>45730</v>
      </c>
      <c r="H1263" s="4" t="s">
        <v>678</v>
      </c>
      <c r="I1263" s="4" t="s">
        <v>2405</v>
      </c>
      <c r="J1263" s="4" t="s">
        <v>1687</v>
      </c>
      <c r="K1263" s="4" t="s">
        <v>2406</v>
      </c>
      <c r="L1263" s="4" t="s">
        <v>2407</v>
      </c>
      <c r="M1263" s="12">
        <v>-21804</v>
      </c>
      <c r="N1263" s="4" t="s">
        <v>48</v>
      </c>
      <c r="O1263" s="12">
        <v>-21804</v>
      </c>
      <c r="P1263" s="4" t="s">
        <v>48</v>
      </c>
      <c r="Q1263" s="4" t="s">
        <v>683</v>
      </c>
      <c r="R1263" s="4" t="s">
        <v>56</v>
      </c>
      <c r="X1263" s="4" t="s">
        <v>57</v>
      </c>
      <c r="Z1263" s="4" t="s">
        <v>57</v>
      </c>
      <c r="AA1263" s="4" t="s">
        <v>2424</v>
      </c>
      <c r="AD1263" s="4" t="s">
        <v>676</v>
      </c>
      <c r="AG1263" s="5"/>
      <c r="AH1263" s="4" t="s">
        <v>2408</v>
      </c>
      <c r="AJ1263" s="4" t="s">
        <v>55</v>
      </c>
      <c r="AK1263" s="117">
        <f>IF(N1263="NTD",1,VLOOKUP(X1263,'8.匯率'!O:Q,2,FALSE))</f>
        <v>1</v>
      </c>
      <c r="AL1263" s="204">
        <f t="shared" si="19"/>
        <v>-21804</v>
      </c>
      <c r="AM1263" s="117" t="str">
        <f>VLOOKUP(AJ1263,'關係企業(人)'!A:C,3,FALSE)</f>
        <v>緯穎科技服務股份有限公司</v>
      </c>
    </row>
    <row r="1264" spans="1:39">
      <c r="A1264" s="4" t="s">
        <v>47</v>
      </c>
      <c r="B1264" s="4" t="s">
        <v>1654</v>
      </c>
      <c r="C1264" s="4" t="s">
        <v>2403</v>
      </c>
      <c r="D1264" s="4" t="s">
        <v>2416</v>
      </c>
      <c r="E1264" s="5">
        <v>45735</v>
      </c>
      <c r="F1264" s="5">
        <v>45735</v>
      </c>
      <c r="H1264" s="4" t="s">
        <v>678</v>
      </c>
      <c r="I1264" s="4" t="s">
        <v>2405</v>
      </c>
      <c r="J1264" s="4" t="s">
        <v>1655</v>
      </c>
      <c r="K1264" s="4" t="s">
        <v>2406</v>
      </c>
      <c r="L1264" s="4" t="s">
        <v>2407</v>
      </c>
      <c r="M1264" s="12">
        <v>-141864</v>
      </c>
      <c r="N1264" s="4" t="s">
        <v>48</v>
      </c>
      <c r="O1264" s="12">
        <v>-141864</v>
      </c>
      <c r="P1264" s="4" t="s">
        <v>48</v>
      </c>
      <c r="Q1264" s="4" t="s">
        <v>680</v>
      </c>
      <c r="R1264" s="4" t="s">
        <v>143</v>
      </c>
      <c r="X1264" s="4" t="s">
        <v>50</v>
      </c>
      <c r="Z1264" s="4" t="s">
        <v>50</v>
      </c>
      <c r="AA1264" s="4" t="s">
        <v>2419</v>
      </c>
      <c r="AD1264" s="4" t="s">
        <v>676</v>
      </c>
      <c r="AG1264" s="5"/>
      <c r="AH1264" s="4" t="s">
        <v>2408</v>
      </c>
      <c r="AJ1264" s="4" t="s">
        <v>38</v>
      </c>
      <c r="AK1264" s="117">
        <f>IF(N1264="NTD",1,VLOOKUP(X1264,'8.匯率'!O:Q,2,FALSE))</f>
        <v>1</v>
      </c>
      <c r="AL1264" s="204">
        <f t="shared" si="19"/>
        <v>-141864</v>
      </c>
      <c r="AM1264" s="117" t="str">
        <f>VLOOKUP(AJ1264,'關係企業(人)'!A:C,3,FALSE)</f>
        <v>緯創資通股份有限公司</v>
      </c>
    </row>
    <row r="1265" spans="1:39">
      <c r="A1265" s="4" t="s">
        <v>47</v>
      </c>
      <c r="B1265" s="4" t="s">
        <v>1654</v>
      </c>
      <c r="C1265" s="4" t="s">
        <v>2403</v>
      </c>
      <c r="D1265" s="4" t="s">
        <v>2416</v>
      </c>
      <c r="E1265" s="5">
        <v>45735</v>
      </c>
      <c r="F1265" s="5">
        <v>45735</v>
      </c>
      <c r="H1265" s="4" t="s">
        <v>678</v>
      </c>
      <c r="I1265" s="4" t="s">
        <v>2405</v>
      </c>
      <c r="J1265" s="4" t="s">
        <v>1655</v>
      </c>
      <c r="K1265" s="4" t="s">
        <v>2406</v>
      </c>
      <c r="L1265" s="4" t="s">
        <v>2407</v>
      </c>
      <c r="M1265" s="12">
        <v>-138000</v>
      </c>
      <c r="N1265" s="4" t="s">
        <v>48</v>
      </c>
      <c r="O1265" s="12">
        <v>-138000</v>
      </c>
      <c r="P1265" s="4" t="s">
        <v>48</v>
      </c>
      <c r="Q1265" s="4" t="s">
        <v>680</v>
      </c>
      <c r="R1265" s="4" t="s">
        <v>143</v>
      </c>
      <c r="X1265" s="4" t="s">
        <v>50</v>
      </c>
      <c r="Z1265" s="4" t="s">
        <v>50</v>
      </c>
      <c r="AA1265" s="4" t="s">
        <v>2419</v>
      </c>
      <c r="AD1265" s="4" t="s">
        <v>676</v>
      </c>
      <c r="AG1265" s="5"/>
      <c r="AH1265" s="4" t="s">
        <v>2408</v>
      </c>
      <c r="AJ1265" s="4" t="s">
        <v>38</v>
      </c>
      <c r="AK1265" s="117">
        <f>IF(N1265="NTD",1,VLOOKUP(X1265,'8.匯率'!O:Q,2,FALSE))</f>
        <v>1</v>
      </c>
      <c r="AL1265" s="204">
        <f t="shared" si="19"/>
        <v>-138000</v>
      </c>
      <c r="AM1265" s="117" t="str">
        <f>VLOOKUP(AJ1265,'關係企業(人)'!A:C,3,FALSE)</f>
        <v>緯創資通股份有限公司</v>
      </c>
    </row>
    <row r="1266" spans="1:39">
      <c r="A1266" s="4" t="s">
        <v>47</v>
      </c>
      <c r="B1266" s="4" t="s">
        <v>1654</v>
      </c>
      <c r="C1266" s="4" t="s">
        <v>2403</v>
      </c>
      <c r="D1266" s="4" t="s">
        <v>2416</v>
      </c>
      <c r="E1266" s="5">
        <v>45735</v>
      </c>
      <c r="F1266" s="5">
        <v>45735</v>
      </c>
      <c r="H1266" s="4" t="s">
        <v>678</v>
      </c>
      <c r="I1266" s="4" t="s">
        <v>2405</v>
      </c>
      <c r="J1266" s="4" t="s">
        <v>1655</v>
      </c>
      <c r="K1266" s="4" t="s">
        <v>2406</v>
      </c>
      <c r="L1266" s="4" t="s">
        <v>2407</v>
      </c>
      <c r="M1266" s="12">
        <v>-61225</v>
      </c>
      <c r="N1266" s="4" t="s">
        <v>48</v>
      </c>
      <c r="O1266" s="12">
        <v>-61225</v>
      </c>
      <c r="P1266" s="4" t="s">
        <v>48</v>
      </c>
      <c r="Q1266" s="4" t="s">
        <v>680</v>
      </c>
      <c r="R1266" s="4" t="s">
        <v>143</v>
      </c>
      <c r="X1266" s="4" t="s">
        <v>50</v>
      </c>
      <c r="Z1266" s="4" t="s">
        <v>50</v>
      </c>
      <c r="AA1266" s="4" t="s">
        <v>2419</v>
      </c>
      <c r="AD1266" s="4" t="s">
        <v>676</v>
      </c>
      <c r="AG1266" s="5"/>
      <c r="AH1266" s="4" t="s">
        <v>2408</v>
      </c>
      <c r="AJ1266" s="4" t="s">
        <v>38</v>
      </c>
      <c r="AK1266" s="117">
        <f>IF(N1266="NTD",1,VLOOKUP(X1266,'8.匯率'!O:Q,2,FALSE))</f>
        <v>1</v>
      </c>
      <c r="AL1266" s="204">
        <f t="shared" si="19"/>
        <v>-61225</v>
      </c>
      <c r="AM1266" s="117" t="str">
        <f>VLOOKUP(AJ1266,'關係企業(人)'!A:C,3,FALSE)</f>
        <v>緯創資通股份有限公司</v>
      </c>
    </row>
    <row r="1267" spans="1:39">
      <c r="A1267" s="4" t="s">
        <v>47</v>
      </c>
      <c r="B1267" s="4" t="s">
        <v>1654</v>
      </c>
      <c r="C1267" s="4" t="s">
        <v>2403</v>
      </c>
      <c r="D1267" s="4" t="s">
        <v>2416</v>
      </c>
      <c r="E1267" s="5">
        <v>45735</v>
      </c>
      <c r="F1267" s="5">
        <v>45735</v>
      </c>
      <c r="H1267" s="4" t="s">
        <v>678</v>
      </c>
      <c r="I1267" s="4" t="s">
        <v>2405</v>
      </c>
      <c r="J1267" s="4" t="s">
        <v>1655</v>
      </c>
      <c r="K1267" s="4" t="s">
        <v>2406</v>
      </c>
      <c r="L1267" s="4" t="s">
        <v>2407</v>
      </c>
      <c r="M1267" s="12">
        <v>-146785</v>
      </c>
      <c r="N1267" s="4" t="s">
        <v>48</v>
      </c>
      <c r="O1267" s="12">
        <v>-146785</v>
      </c>
      <c r="P1267" s="4" t="s">
        <v>48</v>
      </c>
      <c r="Q1267" s="4" t="s">
        <v>680</v>
      </c>
      <c r="R1267" s="4" t="s">
        <v>143</v>
      </c>
      <c r="X1267" s="4" t="s">
        <v>50</v>
      </c>
      <c r="Z1267" s="4" t="s">
        <v>50</v>
      </c>
      <c r="AA1267" s="4" t="s">
        <v>2419</v>
      </c>
      <c r="AD1267" s="4" t="s">
        <v>676</v>
      </c>
      <c r="AG1267" s="5"/>
      <c r="AH1267" s="4" t="s">
        <v>2408</v>
      </c>
      <c r="AJ1267" s="4" t="s">
        <v>38</v>
      </c>
      <c r="AK1267" s="117">
        <f>IF(N1267="NTD",1,VLOOKUP(X1267,'8.匯率'!O:Q,2,FALSE))</f>
        <v>1</v>
      </c>
      <c r="AL1267" s="204">
        <f t="shared" si="19"/>
        <v>-146785</v>
      </c>
      <c r="AM1267" s="117" t="str">
        <f>VLOOKUP(AJ1267,'關係企業(人)'!A:C,3,FALSE)</f>
        <v>緯創資通股份有限公司</v>
      </c>
    </row>
    <row r="1268" spans="1:39">
      <c r="A1268" s="4" t="s">
        <v>47</v>
      </c>
      <c r="B1268" s="4" t="s">
        <v>1654</v>
      </c>
      <c r="C1268" s="4" t="s">
        <v>2403</v>
      </c>
      <c r="D1268" s="4" t="s">
        <v>2416</v>
      </c>
      <c r="E1268" s="5">
        <v>45735</v>
      </c>
      <c r="F1268" s="5">
        <v>45735</v>
      </c>
      <c r="H1268" s="4" t="s">
        <v>678</v>
      </c>
      <c r="I1268" s="4" t="s">
        <v>2405</v>
      </c>
      <c r="J1268" s="4" t="s">
        <v>1655</v>
      </c>
      <c r="K1268" s="4" t="s">
        <v>2406</v>
      </c>
      <c r="L1268" s="4" t="s">
        <v>2407</v>
      </c>
      <c r="M1268" s="12">
        <v>-81530</v>
      </c>
      <c r="N1268" s="4" t="s">
        <v>48</v>
      </c>
      <c r="O1268" s="12">
        <v>-81530</v>
      </c>
      <c r="P1268" s="4" t="s">
        <v>48</v>
      </c>
      <c r="Q1268" s="4" t="s">
        <v>680</v>
      </c>
      <c r="R1268" s="4" t="s">
        <v>143</v>
      </c>
      <c r="X1268" s="4" t="s">
        <v>50</v>
      </c>
      <c r="Z1268" s="4" t="s">
        <v>50</v>
      </c>
      <c r="AA1268" s="4" t="s">
        <v>2419</v>
      </c>
      <c r="AD1268" s="4" t="s">
        <v>676</v>
      </c>
      <c r="AG1268" s="5"/>
      <c r="AH1268" s="4" t="s">
        <v>2408</v>
      </c>
      <c r="AJ1268" s="4" t="s">
        <v>38</v>
      </c>
      <c r="AK1268" s="117">
        <f>IF(N1268="NTD",1,VLOOKUP(X1268,'8.匯率'!O:Q,2,FALSE))</f>
        <v>1</v>
      </c>
      <c r="AL1268" s="204">
        <f t="shared" si="19"/>
        <v>-81530</v>
      </c>
      <c r="AM1268" s="117" t="str">
        <f>VLOOKUP(AJ1268,'關係企業(人)'!A:C,3,FALSE)</f>
        <v>緯創資通股份有限公司</v>
      </c>
    </row>
    <row r="1269" spans="1:39">
      <c r="A1269" s="4" t="s">
        <v>47</v>
      </c>
      <c r="B1269" s="4" t="s">
        <v>1654</v>
      </c>
      <c r="C1269" s="4" t="s">
        <v>2403</v>
      </c>
      <c r="D1269" s="4" t="s">
        <v>2416</v>
      </c>
      <c r="E1269" s="5">
        <v>45735</v>
      </c>
      <c r="F1269" s="5">
        <v>45735</v>
      </c>
      <c r="H1269" s="4" t="s">
        <v>678</v>
      </c>
      <c r="I1269" s="4" t="s">
        <v>2405</v>
      </c>
      <c r="J1269" s="4" t="s">
        <v>1655</v>
      </c>
      <c r="K1269" s="4" t="s">
        <v>2406</v>
      </c>
      <c r="L1269" s="4" t="s">
        <v>2407</v>
      </c>
      <c r="M1269" s="12">
        <v>-178000</v>
      </c>
      <c r="N1269" s="4" t="s">
        <v>48</v>
      </c>
      <c r="O1269" s="12">
        <v>-178000</v>
      </c>
      <c r="P1269" s="4" t="s">
        <v>48</v>
      </c>
      <c r="Q1269" s="4" t="s">
        <v>680</v>
      </c>
      <c r="R1269" s="4" t="s">
        <v>143</v>
      </c>
      <c r="X1269" s="4" t="s">
        <v>50</v>
      </c>
      <c r="Z1269" s="4" t="s">
        <v>50</v>
      </c>
      <c r="AA1269" s="4" t="s">
        <v>2419</v>
      </c>
      <c r="AD1269" s="4" t="s">
        <v>676</v>
      </c>
      <c r="AG1269" s="5"/>
      <c r="AH1269" s="4" t="s">
        <v>2408</v>
      </c>
      <c r="AJ1269" s="4" t="s">
        <v>38</v>
      </c>
      <c r="AK1269" s="117">
        <f>IF(N1269="NTD",1,VLOOKUP(X1269,'8.匯率'!O:Q,2,FALSE))</f>
        <v>1</v>
      </c>
      <c r="AL1269" s="204">
        <f t="shared" si="19"/>
        <v>-178000</v>
      </c>
      <c r="AM1269" s="117" t="str">
        <f>VLOOKUP(AJ1269,'關係企業(人)'!A:C,3,FALSE)</f>
        <v>緯創資通股份有限公司</v>
      </c>
    </row>
    <row r="1270" spans="1:39">
      <c r="A1270" s="4" t="s">
        <v>47</v>
      </c>
      <c r="B1270" s="4" t="s">
        <v>1656</v>
      </c>
      <c r="C1270" s="4" t="s">
        <v>2403</v>
      </c>
      <c r="D1270" s="4" t="s">
        <v>2416</v>
      </c>
      <c r="E1270" s="5">
        <v>45735</v>
      </c>
      <c r="F1270" s="5">
        <v>45735</v>
      </c>
      <c r="H1270" s="4" t="s">
        <v>678</v>
      </c>
      <c r="I1270" s="4" t="s">
        <v>2405</v>
      </c>
      <c r="J1270" s="4" t="s">
        <v>1657</v>
      </c>
      <c r="K1270" s="4" t="s">
        <v>2406</v>
      </c>
      <c r="L1270" s="4" t="s">
        <v>2407</v>
      </c>
      <c r="M1270" s="12">
        <v>-104170</v>
      </c>
      <c r="N1270" s="4" t="s">
        <v>48</v>
      </c>
      <c r="O1270" s="12">
        <v>-104170</v>
      </c>
      <c r="P1270" s="4" t="s">
        <v>48</v>
      </c>
      <c r="Q1270" s="4" t="s">
        <v>680</v>
      </c>
      <c r="R1270" s="4" t="s">
        <v>143</v>
      </c>
      <c r="X1270" s="4" t="s">
        <v>50</v>
      </c>
      <c r="Z1270" s="4" t="s">
        <v>50</v>
      </c>
      <c r="AA1270" s="4" t="s">
        <v>2419</v>
      </c>
      <c r="AD1270" s="4" t="s">
        <v>676</v>
      </c>
      <c r="AG1270" s="5"/>
      <c r="AH1270" s="4" t="s">
        <v>2408</v>
      </c>
      <c r="AJ1270" s="4" t="s">
        <v>38</v>
      </c>
      <c r="AK1270" s="117">
        <f>IF(N1270="NTD",1,VLOOKUP(X1270,'8.匯率'!O:Q,2,FALSE))</f>
        <v>1</v>
      </c>
      <c r="AL1270" s="204">
        <f t="shared" si="19"/>
        <v>-104170</v>
      </c>
      <c r="AM1270" s="117" t="str">
        <f>VLOOKUP(AJ1270,'關係企業(人)'!A:C,3,FALSE)</f>
        <v>緯創資通股份有限公司</v>
      </c>
    </row>
    <row r="1271" spans="1:39">
      <c r="A1271" s="4" t="s">
        <v>47</v>
      </c>
      <c r="B1271" s="4" t="s">
        <v>1656</v>
      </c>
      <c r="C1271" s="4" t="s">
        <v>2403</v>
      </c>
      <c r="D1271" s="4" t="s">
        <v>2416</v>
      </c>
      <c r="E1271" s="5">
        <v>45735</v>
      </c>
      <c r="F1271" s="5">
        <v>45735</v>
      </c>
      <c r="H1271" s="4" t="s">
        <v>678</v>
      </c>
      <c r="I1271" s="4" t="s">
        <v>2405</v>
      </c>
      <c r="J1271" s="4" t="s">
        <v>1657</v>
      </c>
      <c r="K1271" s="4" t="s">
        <v>2406</v>
      </c>
      <c r="L1271" s="4" t="s">
        <v>2407</v>
      </c>
      <c r="M1271" s="12">
        <v>-138000</v>
      </c>
      <c r="N1271" s="4" t="s">
        <v>48</v>
      </c>
      <c r="O1271" s="12">
        <v>-138000</v>
      </c>
      <c r="P1271" s="4" t="s">
        <v>48</v>
      </c>
      <c r="Q1271" s="4" t="s">
        <v>680</v>
      </c>
      <c r="R1271" s="4" t="s">
        <v>675</v>
      </c>
      <c r="X1271" s="4" t="s">
        <v>50</v>
      </c>
      <c r="Z1271" s="4" t="s">
        <v>50</v>
      </c>
      <c r="AA1271" s="4" t="s">
        <v>2419</v>
      </c>
      <c r="AD1271" s="4" t="s">
        <v>676</v>
      </c>
      <c r="AG1271" s="5"/>
      <c r="AH1271" s="4" t="s">
        <v>2408</v>
      </c>
      <c r="AJ1271" s="4" t="s">
        <v>38</v>
      </c>
      <c r="AK1271" s="117">
        <f>IF(N1271="NTD",1,VLOOKUP(X1271,'8.匯率'!O:Q,2,FALSE))</f>
        <v>1</v>
      </c>
      <c r="AL1271" s="204">
        <f t="shared" si="19"/>
        <v>-138000</v>
      </c>
      <c r="AM1271" s="117" t="str">
        <f>VLOOKUP(AJ1271,'關係企業(人)'!A:C,3,FALSE)</f>
        <v>緯創資通股份有限公司</v>
      </c>
    </row>
    <row r="1272" spans="1:39">
      <c r="A1272" s="4" t="s">
        <v>47</v>
      </c>
      <c r="B1272" s="4" t="s">
        <v>1658</v>
      </c>
      <c r="C1272" s="4" t="s">
        <v>2403</v>
      </c>
      <c r="D1272" s="4" t="s">
        <v>2416</v>
      </c>
      <c r="E1272" s="5">
        <v>45735</v>
      </c>
      <c r="F1272" s="5">
        <v>45735</v>
      </c>
      <c r="H1272" s="4" t="s">
        <v>678</v>
      </c>
      <c r="I1272" s="4" t="s">
        <v>2405</v>
      </c>
      <c r="J1272" s="4" t="s">
        <v>1659</v>
      </c>
      <c r="K1272" s="4" t="s">
        <v>2406</v>
      </c>
      <c r="L1272" s="4" t="s">
        <v>2407</v>
      </c>
      <c r="M1272" s="12">
        <v>-50784</v>
      </c>
      <c r="N1272" s="4" t="s">
        <v>48</v>
      </c>
      <c r="O1272" s="12">
        <v>-50784</v>
      </c>
      <c r="P1272" s="4" t="s">
        <v>48</v>
      </c>
      <c r="Q1272" s="4" t="s">
        <v>681</v>
      </c>
      <c r="R1272" s="4" t="s">
        <v>54</v>
      </c>
      <c r="X1272" s="4" t="s">
        <v>50</v>
      </c>
      <c r="Z1272" s="4" t="s">
        <v>50</v>
      </c>
      <c r="AA1272" s="4" t="s">
        <v>2419</v>
      </c>
      <c r="AD1272" s="4" t="s">
        <v>676</v>
      </c>
      <c r="AG1272" s="5"/>
      <c r="AH1272" s="4" t="s">
        <v>2408</v>
      </c>
      <c r="AJ1272" s="4" t="s">
        <v>38</v>
      </c>
      <c r="AK1272" s="117">
        <f>IF(N1272="NTD",1,VLOOKUP(X1272,'8.匯率'!O:Q,2,FALSE))</f>
        <v>1</v>
      </c>
      <c r="AL1272" s="204">
        <f t="shared" si="19"/>
        <v>-50784</v>
      </c>
      <c r="AM1272" s="117" t="str">
        <f>VLOOKUP(AJ1272,'關係企業(人)'!A:C,3,FALSE)</f>
        <v>緯創資通股份有限公司</v>
      </c>
    </row>
    <row r="1273" spans="1:39">
      <c r="A1273" s="4" t="s">
        <v>47</v>
      </c>
      <c r="B1273" s="4" t="s">
        <v>1658</v>
      </c>
      <c r="C1273" s="4" t="s">
        <v>2403</v>
      </c>
      <c r="D1273" s="4" t="s">
        <v>2416</v>
      </c>
      <c r="E1273" s="5">
        <v>45735</v>
      </c>
      <c r="F1273" s="5">
        <v>45735</v>
      </c>
      <c r="H1273" s="4" t="s">
        <v>678</v>
      </c>
      <c r="I1273" s="4" t="s">
        <v>2405</v>
      </c>
      <c r="J1273" s="4" t="s">
        <v>1659</v>
      </c>
      <c r="K1273" s="4" t="s">
        <v>2406</v>
      </c>
      <c r="L1273" s="4" t="s">
        <v>2407</v>
      </c>
      <c r="M1273" s="12">
        <v>-138000</v>
      </c>
      <c r="N1273" s="4" t="s">
        <v>48</v>
      </c>
      <c r="O1273" s="12">
        <v>-138000</v>
      </c>
      <c r="P1273" s="4" t="s">
        <v>48</v>
      </c>
      <c r="Q1273" s="4" t="s">
        <v>682</v>
      </c>
      <c r="R1273" s="4" t="s">
        <v>53</v>
      </c>
      <c r="X1273" s="4" t="s">
        <v>50</v>
      </c>
      <c r="Z1273" s="4" t="s">
        <v>50</v>
      </c>
      <c r="AA1273" s="4" t="s">
        <v>2419</v>
      </c>
      <c r="AD1273" s="4" t="s">
        <v>676</v>
      </c>
      <c r="AG1273" s="5"/>
      <c r="AH1273" s="4" t="s">
        <v>2408</v>
      </c>
      <c r="AJ1273" s="4" t="s">
        <v>38</v>
      </c>
      <c r="AK1273" s="117">
        <f>IF(N1273="NTD",1,VLOOKUP(X1273,'8.匯率'!O:Q,2,FALSE))</f>
        <v>1</v>
      </c>
      <c r="AL1273" s="204">
        <f t="shared" si="19"/>
        <v>-138000</v>
      </c>
      <c r="AM1273" s="117" t="str">
        <f>VLOOKUP(AJ1273,'關係企業(人)'!A:C,3,FALSE)</f>
        <v>緯創資通股份有限公司</v>
      </c>
    </row>
    <row r="1274" spans="1:39">
      <c r="A1274" s="4" t="s">
        <v>47</v>
      </c>
      <c r="B1274" s="4" t="s">
        <v>1658</v>
      </c>
      <c r="C1274" s="4" t="s">
        <v>2403</v>
      </c>
      <c r="D1274" s="4" t="s">
        <v>2416</v>
      </c>
      <c r="E1274" s="5">
        <v>45735</v>
      </c>
      <c r="F1274" s="5">
        <v>45735</v>
      </c>
      <c r="H1274" s="4" t="s">
        <v>678</v>
      </c>
      <c r="I1274" s="4" t="s">
        <v>2405</v>
      </c>
      <c r="J1274" s="4" t="s">
        <v>1659</v>
      </c>
      <c r="K1274" s="4" t="s">
        <v>2406</v>
      </c>
      <c r="L1274" s="4" t="s">
        <v>2407</v>
      </c>
      <c r="M1274" s="12">
        <v>-138000</v>
      </c>
      <c r="N1274" s="4" t="s">
        <v>48</v>
      </c>
      <c r="O1274" s="12">
        <v>-138000</v>
      </c>
      <c r="P1274" s="4" t="s">
        <v>48</v>
      </c>
      <c r="Q1274" s="4" t="s">
        <v>682</v>
      </c>
      <c r="R1274" s="4" t="s">
        <v>53</v>
      </c>
      <c r="X1274" s="4" t="s">
        <v>50</v>
      </c>
      <c r="Z1274" s="4" t="s">
        <v>50</v>
      </c>
      <c r="AA1274" s="4" t="s">
        <v>2419</v>
      </c>
      <c r="AD1274" s="4" t="s">
        <v>676</v>
      </c>
      <c r="AG1274" s="5"/>
      <c r="AH1274" s="4" t="s">
        <v>2408</v>
      </c>
      <c r="AJ1274" s="4" t="s">
        <v>38</v>
      </c>
      <c r="AK1274" s="117">
        <f>IF(N1274="NTD",1,VLOOKUP(X1274,'8.匯率'!O:Q,2,FALSE))</f>
        <v>1</v>
      </c>
      <c r="AL1274" s="204">
        <f t="shared" si="19"/>
        <v>-138000</v>
      </c>
      <c r="AM1274" s="117" t="str">
        <f>VLOOKUP(AJ1274,'關係企業(人)'!A:C,3,FALSE)</f>
        <v>緯創資通股份有限公司</v>
      </c>
    </row>
    <row r="1275" spans="1:39">
      <c r="A1275" s="4" t="s">
        <v>47</v>
      </c>
      <c r="B1275" s="4" t="s">
        <v>1658</v>
      </c>
      <c r="C1275" s="4" t="s">
        <v>2403</v>
      </c>
      <c r="D1275" s="4" t="s">
        <v>2416</v>
      </c>
      <c r="E1275" s="5">
        <v>45735</v>
      </c>
      <c r="F1275" s="5">
        <v>45735</v>
      </c>
      <c r="H1275" s="4" t="s">
        <v>678</v>
      </c>
      <c r="I1275" s="4" t="s">
        <v>2405</v>
      </c>
      <c r="J1275" s="4" t="s">
        <v>1659</v>
      </c>
      <c r="K1275" s="4" t="s">
        <v>2406</v>
      </c>
      <c r="L1275" s="4" t="s">
        <v>2407</v>
      </c>
      <c r="M1275" s="12">
        <v>-135240</v>
      </c>
      <c r="N1275" s="4" t="s">
        <v>48</v>
      </c>
      <c r="O1275" s="12">
        <v>-135240</v>
      </c>
      <c r="P1275" s="4" t="s">
        <v>48</v>
      </c>
      <c r="Q1275" s="4" t="s">
        <v>682</v>
      </c>
      <c r="R1275" s="4" t="s">
        <v>53</v>
      </c>
      <c r="X1275" s="4" t="s">
        <v>50</v>
      </c>
      <c r="Z1275" s="4" t="s">
        <v>50</v>
      </c>
      <c r="AA1275" s="4" t="s">
        <v>2419</v>
      </c>
      <c r="AD1275" s="4" t="s">
        <v>676</v>
      </c>
      <c r="AG1275" s="5"/>
      <c r="AH1275" s="4" t="s">
        <v>2408</v>
      </c>
      <c r="AJ1275" s="4" t="s">
        <v>38</v>
      </c>
      <c r="AK1275" s="117">
        <f>IF(N1275="NTD",1,VLOOKUP(X1275,'8.匯率'!O:Q,2,FALSE))</f>
        <v>1</v>
      </c>
      <c r="AL1275" s="204">
        <f t="shared" si="19"/>
        <v>-135240</v>
      </c>
      <c r="AM1275" s="117" t="str">
        <f>VLOOKUP(AJ1275,'關係企業(人)'!A:C,3,FALSE)</f>
        <v>緯創資通股份有限公司</v>
      </c>
    </row>
    <row r="1276" spans="1:39">
      <c r="A1276" s="4" t="s">
        <v>47</v>
      </c>
      <c r="B1276" s="4" t="s">
        <v>1658</v>
      </c>
      <c r="C1276" s="4" t="s">
        <v>2403</v>
      </c>
      <c r="D1276" s="4" t="s">
        <v>2416</v>
      </c>
      <c r="E1276" s="5">
        <v>45735</v>
      </c>
      <c r="F1276" s="5">
        <v>45735</v>
      </c>
      <c r="H1276" s="4" t="s">
        <v>678</v>
      </c>
      <c r="I1276" s="4" t="s">
        <v>2405</v>
      </c>
      <c r="J1276" s="4" t="s">
        <v>1659</v>
      </c>
      <c r="K1276" s="4" t="s">
        <v>2406</v>
      </c>
      <c r="L1276" s="4" t="s">
        <v>2407</v>
      </c>
      <c r="M1276" s="12">
        <v>-110000</v>
      </c>
      <c r="N1276" s="4" t="s">
        <v>48</v>
      </c>
      <c r="O1276" s="12">
        <v>-110000</v>
      </c>
      <c r="P1276" s="4" t="s">
        <v>48</v>
      </c>
      <c r="Q1276" s="4" t="s">
        <v>682</v>
      </c>
      <c r="R1276" s="4" t="s">
        <v>53</v>
      </c>
      <c r="X1276" s="4" t="s">
        <v>50</v>
      </c>
      <c r="Z1276" s="4" t="s">
        <v>50</v>
      </c>
      <c r="AA1276" s="4" t="s">
        <v>2419</v>
      </c>
      <c r="AD1276" s="4" t="s">
        <v>676</v>
      </c>
      <c r="AG1276" s="5"/>
      <c r="AH1276" s="4" t="s">
        <v>2408</v>
      </c>
      <c r="AJ1276" s="4" t="s">
        <v>38</v>
      </c>
      <c r="AK1276" s="117">
        <f>IF(N1276="NTD",1,VLOOKUP(X1276,'8.匯率'!O:Q,2,FALSE))</f>
        <v>1</v>
      </c>
      <c r="AL1276" s="204">
        <f t="shared" si="19"/>
        <v>-110000</v>
      </c>
      <c r="AM1276" s="117" t="str">
        <f>VLOOKUP(AJ1276,'關係企業(人)'!A:C,3,FALSE)</f>
        <v>緯創資通股份有限公司</v>
      </c>
    </row>
    <row r="1277" spans="1:39">
      <c r="A1277" s="4" t="s">
        <v>47</v>
      </c>
      <c r="B1277" s="4" t="s">
        <v>1658</v>
      </c>
      <c r="C1277" s="4" t="s">
        <v>2403</v>
      </c>
      <c r="D1277" s="4" t="s">
        <v>2416</v>
      </c>
      <c r="E1277" s="5">
        <v>45735</v>
      </c>
      <c r="F1277" s="5">
        <v>45735</v>
      </c>
      <c r="H1277" s="4" t="s">
        <v>678</v>
      </c>
      <c r="I1277" s="4" t="s">
        <v>2405</v>
      </c>
      <c r="J1277" s="4" t="s">
        <v>1659</v>
      </c>
      <c r="K1277" s="4" t="s">
        <v>2406</v>
      </c>
      <c r="L1277" s="4" t="s">
        <v>2407</v>
      </c>
      <c r="M1277" s="12">
        <v>-123510</v>
      </c>
      <c r="N1277" s="4" t="s">
        <v>48</v>
      </c>
      <c r="O1277" s="12">
        <v>-123510</v>
      </c>
      <c r="P1277" s="4" t="s">
        <v>48</v>
      </c>
      <c r="Q1277" s="4" t="s">
        <v>682</v>
      </c>
      <c r="R1277" s="4" t="s">
        <v>53</v>
      </c>
      <c r="X1277" s="4" t="s">
        <v>50</v>
      </c>
      <c r="Z1277" s="4" t="s">
        <v>50</v>
      </c>
      <c r="AA1277" s="4" t="s">
        <v>2419</v>
      </c>
      <c r="AD1277" s="4" t="s">
        <v>676</v>
      </c>
      <c r="AG1277" s="5"/>
      <c r="AH1277" s="4" t="s">
        <v>2408</v>
      </c>
      <c r="AJ1277" s="4" t="s">
        <v>38</v>
      </c>
      <c r="AK1277" s="117">
        <f>IF(N1277="NTD",1,VLOOKUP(X1277,'8.匯率'!O:Q,2,FALSE))</f>
        <v>1</v>
      </c>
      <c r="AL1277" s="204">
        <f t="shared" si="19"/>
        <v>-123510</v>
      </c>
      <c r="AM1277" s="117" t="str">
        <f>VLOOKUP(AJ1277,'關係企業(人)'!A:C,3,FALSE)</f>
        <v>緯創資通股份有限公司</v>
      </c>
    </row>
    <row r="1278" spans="1:39">
      <c r="A1278" s="4" t="s">
        <v>47</v>
      </c>
      <c r="B1278" s="4" t="s">
        <v>1658</v>
      </c>
      <c r="C1278" s="4" t="s">
        <v>2403</v>
      </c>
      <c r="D1278" s="4" t="s">
        <v>2416</v>
      </c>
      <c r="E1278" s="5">
        <v>45735</v>
      </c>
      <c r="F1278" s="5">
        <v>45735</v>
      </c>
      <c r="H1278" s="4" t="s">
        <v>678</v>
      </c>
      <c r="I1278" s="4" t="s">
        <v>2405</v>
      </c>
      <c r="J1278" s="4" t="s">
        <v>1659</v>
      </c>
      <c r="K1278" s="4" t="s">
        <v>2406</v>
      </c>
      <c r="L1278" s="4" t="s">
        <v>2407</v>
      </c>
      <c r="M1278" s="12">
        <v>-127098</v>
      </c>
      <c r="N1278" s="4" t="s">
        <v>48</v>
      </c>
      <c r="O1278" s="12">
        <v>-127098</v>
      </c>
      <c r="P1278" s="4" t="s">
        <v>48</v>
      </c>
      <c r="Q1278" s="4" t="s">
        <v>682</v>
      </c>
      <c r="R1278" s="4" t="s">
        <v>53</v>
      </c>
      <c r="X1278" s="4" t="s">
        <v>50</v>
      </c>
      <c r="Z1278" s="4" t="s">
        <v>50</v>
      </c>
      <c r="AA1278" s="4" t="s">
        <v>2419</v>
      </c>
      <c r="AD1278" s="4" t="s">
        <v>676</v>
      </c>
      <c r="AG1278" s="5"/>
      <c r="AH1278" s="4" t="s">
        <v>2408</v>
      </c>
      <c r="AJ1278" s="4" t="s">
        <v>38</v>
      </c>
      <c r="AK1278" s="117">
        <f>IF(N1278="NTD",1,VLOOKUP(X1278,'8.匯率'!O:Q,2,FALSE))</f>
        <v>1</v>
      </c>
      <c r="AL1278" s="204">
        <f t="shared" si="19"/>
        <v>-127098</v>
      </c>
      <c r="AM1278" s="117" t="str">
        <f>VLOOKUP(AJ1278,'關係企業(人)'!A:C,3,FALSE)</f>
        <v>緯創資通股份有限公司</v>
      </c>
    </row>
    <row r="1279" spans="1:39">
      <c r="A1279" s="4" t="s">
        <v>47</v>
      </c>
      <c r="B1279" s="4" t="s">
        <v>1658</v>
      </c>
      <c r="C1279" s="4" t="s">
        <v>2403</v>
      </c>
      <c r="D1279" s="4" t="s">
        <v>2416</v>
      </c>
      <c r="E1279" s="5">
        <v>45735</v>
      </c>
      <c r="F1279" s="5">
        <v>45735</v>
      </c>
      <c r="H1279" s="4" t="s">
        <v>678</v>
      </c>
      <c r="I1279" s="4" t="s">
        <v>2405</v>
      </c>
      <c r="J1279" s="4" t="s">
        <v>1659</v>
      </c>
      <c r="K1279" s="4" t="s">
        <v>2406</v>
      </c>
      <c r="L1279" s="4" t="s">
        <v>2407</v>
      </c>
      <c r="M1279" s="12">
        <v>-96500</v>
      </c>
      <c r="N1279" s="4" t="s">
        <v>48</v>
      </c>
      <c r="O1279" s="12">
        <v>-96500</v>
      </c>
      <c r="P1279" s="4" t="s">
        <v>48</v>
      </c>
      <c r="Q1279" s="4" t="s">
        <v>682</v>
      </c>
      <c r="R1279" s="4" t="s">
        <v>53</v>
      </c>
      <c r="X1279" s="4" t="s">
        <v>50</v>
      </c>
      <c r="Z1279" s="4" t="s">
        <v>50</v>
      </c>
      <c r="AA1279" s="4" t="s">
        <v>2419</v>
      </c>
      <c r="AD1279" s="4" t="s">
        <v>676</v>
      </c>
      <c r="AG1279" s="5"/>
      <c r="AH1279" s="4" t="s">
        <v>2408</v>
      </c>
      <c r="AJ1279" s="4" t="s">
        <v>38</v>
      </c>
      <c r="AK1279" s="117">
        <f>IF(N1279="NTD",1,VLOOKUP(X1279,'8.匯率'!O:Q,2,FALSE))</f>
        <v>1</v>
      </c>
      <c r="AL1279" s="204">
        <f t="shared" si="19"/>
        <v>-96500</v>
      </c>
      <c r="AM1279" s="117" t="str">
        <f>VLOOKUP(AJ1279,'關係企業(人)'!A:C,3,FALSE)</f>
        <v>緯創資通股份有限公司</v>
      </c>
    </row>
    <row r="1280" spans="1:39">
      <c r="A1280" s="4" t="s">
        <v>47</v>
      </c>
      <c r="B1280" s="4" t="s">
        <v>1658</v>
      </c>
      <c r="C1280" s="4" t="s">
        <v>2403</v>
      </c>
      <c r="D1280" s="4" t="s">
        <v>2416</v>
      </c>
      <c r="E1280" s="5">
        <v>45735</v>
      </c>
      <c r="F1280" s="5">
        <v>45735</v>
      </c>
      <c r="H1280" s="4" t="s">
        <v>678</v>
      </c>
      <c r="I1280" s="4" t="s">
        <v>2405</v>
      </c>
      <c r="J1280" s="4" t="s">
        <v>1659</v>
      </c>
      <c r="K1280" s="4" t="s">
        <v>2406</v>
      </c>
      <c r="L1280" s="4" t="s">
        <v>2407</v>
      </c>
      <c r="M1280" s="12">
        <v>-106370</v>
      </c>
      <c r="N1280" s="4" t="s">
        <v>48</v>
      </c>
      <c r="O1280" s="12">
        <v>-106370</v>
      </c>
      <c r="P1280" s="4" t="s">
        <v>48</v>
      </c>
      <c r="Q1280" s="4" t="s">
        <v>682</v>
      </c>
      <c r="R1280" s="4" t="s">
        <v>53</v>
      </c>
      <c r="X1280" s="4" t="s">
        <v>50</v>
      </c>
      <c r="Z1280" s="4" t="s">
        <v>50</v>
      </c>
      <c r="AA1280" s="4" t="s">
        <v>2419</v>
      </c>
      <c r="AD1280" s="4" t="s">
        <v>676</v>
      </c>
      <c r="AG1280" s="5"/>
      <c r="AH1280" s="4" t="s">
        <v>2408</v>
      </c>
      <c r="AJ1280" s="4" t="s">
        <v>38</v>
      </c>
      <c r="AK1280" s="117">
        <f>IF(N1280="NTD",1,VLOOKUP(X1280,'8.匯率'!O:Q,2,FALSE))</f>
        <v>1</v>
      </c>
      <c r="AL1280" s="204">
        <f t="shared" si="19"/>
        <v>-106370</v>
      </c>
      <c r="AM1280" s="117" t="str">
        <f>VLOOKUP(AJ1280,'關係企業(人)'!A:C,3,FALSE)</f>
        <v>緯創資通股份有限公司</v>
      </c>
    </row>
    <row r="1281" spans="1:39">
      <c r="A1281" s="4" t="s">
        <v>47</v>
      </c>
      <c r="B1281" s="4" t="s">
        <v>1658</v>
      </c>
      <c r="C1281" s="4" t="s">
        <v>2403</v>
      </c>
      <c r="D1281" s="4" t="s">
        <v>2416</v>
      </c>
      <c r="E1281" s="5">
        <v>45735</v>
      </c>
      <c r="F1281" s="5">
        <v>45735</v>
      </c>
      <c r="H1281" s="4" t="s">
        <v>678</v>
      </c>
      <c r="I1281" s="4" t="s">
        <v>2405</v>
      </c>
      <c r="J1281" s="4" t="s">
        <v>1659</v>
      </c>
      <c r="K1281" s="4" t="s">
        <v>2406</v>
      </c>
      <c r="L1281" s="4" t="s">
        <v>2407</v>
      </c>
      <c r="M1281" s="12">
        <v>-101706</v>
      </c>
      <c r="N1281" s="4" t="s">
        <v>48</v>
      </c>
      <c r="O1281" s="12">
        <v>-101706</v>
      </c>
      <c r="P1281" s="4" t="s">
        <v>48</v>
      </c>
      <c r="Q1281" s="4" t="s">
        <v>682</v>
      </c>
      <c r="R1281" s="4" t="s">
        <v>53</v>
      </c>
      <c r="X1281" s="4" t="s">
        <v>50</v>
      </c>
      <c r="Z1281" s="4" t="s">
        <v>50</v>
      </c>
      <c r="AA1281" s="4" t="s">
        <v>2419</v>
      </c>
      <c r="AD1281" s="4" t="s">
        <v>676</v>
      </c>
      <c r="AG1281" s="5"/>
      <c r="AH1281" s="4" t="s">
        <v>2408</v>
      </c>
      <c r="AJ1281" s="4" t="s">
        <v>38</v>
      </c>
      <c r="AK1281" s="117">
        <f>IF(N1281="NTD",1,VLOOKUP(X1281,'8.匯率'!O:Q,2,FALSE))</f>
        <v>1</v>
      </c>
      <c r="AL1281" s="204">
        <f t="shared" si="19"/>
        <v>-101706</v>
      </c>
      <c r="AM1281" s="117" t="str">
        <f>VLOOKUP(AJ1281,'關係企業(人)'!A:C,3,FALSE)</f>
        <v>緯創資通股份有限公司</v>
      </c>
    </row>
    <row r="1282" spans="1:39">
      <c r="A1282" s="4" t="s">
        <v>47</v>
      </c>
      <c r="B1282" s="4" t="s">
        <v>1658</v>
      </c>
      <c r="C1282" s="4" t="s">
        <v>2403</v>
      </c>
      <c r="D1282" s="4" t="s">
        <v>2416</v>
      </c>
      <c r="E1282" s="5">
        <v>45735</v>
      </c>
      <c r="F1282" s="5">
        <v>45735</v>
      </c>
      <c r="H1282" s="4" t="s">
        <v>678</v>
      </c>
      <c r="I1282" s="4" t="s">
        <v>2405</v>
      </c>
      <c r="J1282" s="4" t="s">
        <v>1659</v>
      </c>
      <c r="K1282" s="4" t="s">
        <v>2406</v>
      </c>
      <c r="L1282" s="4" t="s">
        <v>2407</v>
      </c>
      <c r="M1282" s="12">
        <v>-129115</v>
      </c>
      <c r="N1282" s="4" t="s">
        <v>48</v>
      </c>
      <c r="O1282" s="12">
        <v>-129115</v>
      </c>
      <c r="P1282" s="4" t="s">
        <v>48</v>
      </c>
      <c r="Q1282" s="4" t="s">
        <v>682</v>
      </c>
      <c r="R1282" s="4" t="s">
        <v>53</v>
      </c>
      <c r="X1282" s="4" t="s">
        <v>50</v>
      </c>
      <c r="Z1282" s="4" t="s">
        <v>50</v>
      </c>
      <c r="AA1282" s="4" t="s">
        <v>2419</v>
      </c>
      <c r="AD1282" s="4" t="s">
        <v>676</v>
      </c>
      <c r="AG1282" s="5"/>
      <c r="AH1282" s="4" t="s">
        <v>2408</v>
      </c>
      <c r="AJ1282" s="4" t="s">
        <v>38</v>
      </c>
      <c r="AK1282" s="117">
        <f>IF(N1282="NTD",1,VLOOKUP(X1282,'8.匯率'!O:Q,2,FALSE))</f>
        <v>1</v>
      </c>
      <c r="AL1282" s="204">
        <f t="shared" si="19"/>
        <v>-129115</v>
      </c>
      <c r="AM1282" s="117" t="str">
        <f>VLOOKUP(AJ1282,'關係企業(人)'!A:C,3,FALSE)</f>
        <v>緯創資通股份有限公司</v>
      </c>
    </row>
    <row r="1283" spans="1:39">
      <c r="A1283" s="4" t="s">
        <v>47</v>
      </c>
      <c r="B1283" s="4" t="s">
        <v>1658</v>
      </c>
      <c r="C1283" s="4" t="s">
        <v>2403</v>
      </c>
      <c r="D1283" s="4" t="s">
        <v>2416</v>
      </c>
      <c r="E1283" s="5">
        <v>45735</v>
      </c>
      <c r="F1283" s="5">
        <v>45735</v>
      </c>
      <c r="H1283" s="4" t="s">
        <v>678</v>
      </c>
      <c r="I1283" s="4" t="s">
        <v>2405</v>
      </c>
      <c r="J1283" s="4" t="s">
        <v>1659</v>
      </c>
      <c r="K1283" s="4" t="s">
        <v>2406</v>
      </c>
      <c r="L1283" s="4" t="s">
        <v>2407</v>
      </c>
      <c r="M1283" s="12">
        <v>-107100</v>
      </c>
      <c r="N1283" s="4" t="s">
        <v>48</v>
      </c>
      <c r="O1283" s="12">
        <v>-107100</v>
      </c>
      <c r="P1283" s="4" t="s">
        <v>48</v>
      </c>
      <c r="Q1283" s="4" t="s">
        <v>682</v>
      </c>
      <c r="R1283" s="4" t="s">
        <v>53</v>
      </c>
      <c r="X1283" s="4" t="s">
        <v>50</v>
      </c>
      <c r="Z1283" s="4" t="s">
        <v>50</v>
      </c>
      <c r="AA1283" s="4" t="s">
        <v>2419</v>
      </c>
      <c r="AD1283" s="4" t="s">
        <v>676</v>
      </c>
      <c r="AG1283" s="5"/>
      <c r="AH1283" s="4" t="s">
        <v>2408</v>
      </c>
      <c r="AJ1283" s="4" t="s">
        <v>38</v>
      </c>
      <c r="AK1283" s="117">
        <f>IF(N1283="NTD",1,VLOOKUP(X1283,'8.匯率'!O:Q,2,FALSE))</f>
        <v>1</v>
      </c>
      <c r="AL1283" s="204">
        <f t="shared" ref="AL1283:AL1346" si="20">M1283*AK1283</f>
        <v>-107100</v>
      </c>
      <c r="AM1283" s="117" t="str">
        <f>VLOOKUP(AJ1283,'關係企業(人)'!A:C,3,FALSE)</f>
        <v>緯創資通股份有限公司</v>
      </c>
    </row>
    <row r="1284" spans="1:39">
      <c r="A1284" s="4" t="s">
        <v>47</v>
      </c>
      <c r="B1284" s="4" t="s">
        <v>1658</v>
      </c>
      <c r="C1284" s="4" t="s">
        <v>2403</v>
      </c>
      <c r="D1284" s="4" t="s">
        <v>2416</v>
      </c>
      <c r="E1284" s="5">
        <v>45735</v>
      </c>
      <c r="F1284" s="5">
        <v>45735</v>
      </c>
      <c r="H1284" s="4" t="s">
        <v>678</v>
      </c>
      <c r="I1284" s="4" t="s">
        <v>2405</v>
      </c>
      <c r="J1284" s="4" t="s">
        <v>1659</v>
      </c>
      <c r="K1284" s="4" t="s">
        <v>2406</v>
      </c>
      <c r="L1284" s="4" t="s">
        <v>2407</v>
      </c>
      <c r="M1284" s="12">
        <v>-159030</v>
      </c>
      <c r="N1284" s="4" t="s">
        <v>48</v>
      </c>
      <c r="O1284" s="12">
        <v>-159030</v>
      </c>
      <c r="P1284" s="4" t="s">
        <v>48</v>
      </c>
      <c r="Q1284" s="4" t="s">
        <v>682</v>
      </c>
      <c r="R1284" s="4" t="s">
        <v>53</v>
      </c>
      <c r="X1284" s="4" t="s">
        <v>50</v>
      </c>
      <c r="Z1284" s="4" t="s">
        <v>50</v>
      </c>
      <c r="AA1284" s="4" t="s">
        <v>2419</v>
      </c>
      <c r="AD1284" s="4" t="s">
        <v>676</v>
      </c>
      <c r="AG1284" s="5"/>
      <c r="AH1284" s="4" t="s">
        <v>2408</v>
      </c>
      <c r="AJ1284" s="4" t="s">
        <v>38</v>
      </c>
      <c r="AK1284" s="117">
        <f>IF(N1284="NTD",1,VLOOKUP(X1284,'8.匯率'!O:Q,2,FALSE))</f>
        <v>1</v>
      </c>
      <c r="AL1284" s="204">
        <f t="shared" si="20"/>
        <v>-159030</v>
      </c>
      <c r="AM1284" s="117" t="str">
        <f>VLOOKUP(AJ1284,'關係企業(人)'!A:C,3,FALSE)</f>
        <v>緯創資通股份有限公司</v>
      </c>
    </row>
    <row r="1285" spans="1:39">
      <c r="A1285" s="4" t="s">
        <v>47</v>
      </c>
      <c r="B1285" s="4" t="s">
        <v>1658</v>
      </c>
      <c r="C1285" s="4" t="s">
        <v>2403</v>
      </c>
      <c r="D1285" s="4" t="s">
        <v>2416</v>
      </c>
      <c r="E1285" s="5">
        <v>45735</v>
      </c>
      <c r="F1285" s="5">
        <v>45735</v>
      </c>
      <c r="H1285" s="4" t="s">
        <v>678</v>
      </c>
      <c r="I1285" s="4" t="s">
        <v>2405</v>
      </c>
      <c r="J1285" s="4" t="s">
        <v>1659</v>
      </c>
      <c r="K1285" s="4" t="s">
        <v>2406</v>
      </c>
      <c r="L1285" s="4" t="s">
        <v>2407</v>
      </c>
      <c r="M1285" s="12">
        <v>-135240</v>
      </c>
      <c r="N1285" s="4" t="s">
        <v>48</v>
      </c>
      <c r="O1285" s="12">
        <v>-135240</v>
      </c>
      <c r="P1285" s="4" t="s">
        <v>48</v>
      </c>
      <c r="Q1285" s="4" t="s">
        <v>682</v>
      </c>
      <c r="R1285" s="4" t="s">
        <v>53</v>
      </c>
      <c r="X1285" s="4" t="s">
        <v>50</v>
      </c>
      <c r="Z1285" s="4" t="s">
        <v>50</v>
      </c>
      <c r="AA1285" s="4" t="s">
        <v>2419</v>
      </c>
      <c r="AD1285" s="4" t="s">
        <v>676</v>
      </c>
      <c r="AG1285" s="5"/>
      <c r="AH1285" s="4" t="s">
        <v>2408</v>
      </c>
      <c r="AJ1285" s="4" t="s">
        <v>38</v>
      </c>
      <c r="AK1285" s="117">
        <f>IF(N1285="NTD",1,VLOOKUP(X1285,'8.匯率'!O:Q,2,FALSE))</f>
        <v>1</v>
      </c>
      <c r="AL1285" s="204">
        <f t="shared" si="20"/>
        <v>-135240</v>
      </c>
      <c r="AM1285" s="117" t="str">
        <f>VLOOKUP(AJ1285,'關係企業(人)'!A:C,3,FALSE)</f>
        <v>緯創資通股份有限公司</v>
      </c>
    </row>
    <row r="1286" spans="1:39">
      <c r="A1286" s="4" t="s">
        <v>47</v>
      </c>
      <c r="B1286" s="4" t="s">
        <v>1658</v>
      </c>
      <c r="C1286" s="4" t="s">
        <v>2403</v>
      </c>
      <c r="D1286" s="4" t="s">
        <v>2416</v>
      </c>
      <c r="E1286" s="5">
        <v>45735</v>
      </c>
      <c r="F1286" s="5">
        <v>45735</v>
      </c>
      <c r="H1286" s="4" t="s">
        <v>678</v>
      </c>
      <c r="I1286" s="4" t="s">
        <v>2405</v>
      </c>
      <c r="J1286" s="4" t="s">
        <v>1659</v>
      </c>
      <c r="K1286" s="4" t="s">
        <v>2406</v>
      </c>
      <c r="L1286" s="4" t="s">
        <v>2407</v>
      </c>
      <c r="M1286" s="12">
        <v>-135240</v>
      </c>
      <c r="N1286" s="4" t="s">
        <v>48</v>
      </c>
      <c r="O1286" s="12">
        <v>-135240</v>
      </c>
      <c r="P1286" s="4" t="s">
        <v>48</v>
      </c>
      <c r="Q1286" s="4" t="s">
        <v>682</v>
      </c>
      <c r="R1286" s="4" t="s">
        <v>53</v>
      </c>
      <c r="X1286" s="4" t="s">
        <v>50</v>
      </c>
      <c r="Z1286" s="4" t="s">
        <v>50</v>
      </c>
      <c r="AA1286" s="4" t="s">
        <v>2419</v>
      </c>
      <c r="AD1286" s="4" t="s">
        <v>676</v>
      </c>
      <c r="AG1286" s="5"/>
      <c r="AH1286" s="4" t="s">
        <v>2408</v>
      </c>
      <c r="AJ1286" s="4" t="s">
        <v>38</v>
      </c>
      <c r="AK1286" s="117">
        <f>IF(N1286="NTD",1,VLOOKUP(X1286,'8.匯率'!O:Q,2,FALSE))</f>
        <v>1</v>
      </c>
      <c r="AL1286" s="204">
        <f t="shared" si="20"/>
        <v>-135240</v>
      </c>
      <c r="AM1286" s="117" t="str">
        <f>VLOOKUP(AJ1286,'關係企業(人)'!A:C,3,FALSE)</f>
        <v>緯創資通股份有限公司</v>
      </c>
    </row>
    <row r="1287" spans="1:39">
      <c r="A1287" s="4" t="s">
        <v>47</v>
      </c>
      <c r="B1287" s="4" t="s">
        <v>1658</v>
      </c>
      <c r="C1287" s="4" t="s">
        <v>2403</v>
      </c>
      <c r="D1287" s="4" t="s">
        <v>2416</v>
      </c>
      <c r="E1287" s="5">
        <v>45735</v>
      </c>
      <c r="F1287" s="5">
        <v>45735</v>
      </c>
      <c r="H1287" s="4" t="s">
        <v>678</v>
      </c>
      <c r="I1287" s="4" t="s">
        <v>2405</v>
      </c>
      <c r="J1287" s="4" t="s">
        <v>1659</v>
      </c>
      <c r="K1287" s="4" t="s">
        <v>2406</v>
      </c>
      <c r="L1287" s="4" t="s">
        <v>2407</v>
      </c>
      <c r="M1287" s="12">
        <v>-116196</v>
      </c>
      <c r="N1287" s="4" t="s">
        <v>48</v>
      </c>
      <c r="O1287" s="12">
        <v>-116196</v>
      </c>
      <c r="P1287" s="4" t="s">
        <v>48</v>
      </c>
      <c r="Q1287" s="4" t="s">
        <v>682</v>
      </c>
      <c r="R1287" s="4" t="s">
        <v>53</v>
      </c>
      <c r="X1287" s="4" t="s">
        <v>50</v>
      </c>
      <c r="Z1287" s="4" t="s">
        <v>50</v>
      </c>
      <c r="AA1287" s="4" t="s">
        <v>2419</v>
      </c>
      <c r="AD1287" s="4" t="s">
        <v>676</v>
      </c>
      <c r="AG1287" s="5"/>
      <c r="AH1287" s="4" t="s">
        <v>2408</v>
      </c>
      <c r="AJ1287" s="4" t="s">
        <v>38</v>
      </c>
      <c r="AK1287" s="117">
        <f>IF(N1287="NTD",1,VLOOKUP(X1287,'8.匯率'!O:Q,2,FALSE))</f>
        <v>1</v>
      </c>
      <c r="AL1287" s="204">
        <f t="shared" si="20"/>
        <v>-116196</v>
      </c>
      <c r="AM1287" s="117" t="str">
        <f>VLOOKUP(AJ1287,'關係企業(人)'!A:C,3,FALSE)</f>
        <v>緯創資通股份有限公司</v>
      </c>
    </row>
    <row r="1288" spans="1:39">
      <c r="A1288" s="4" t="s">
        <v>47</v>
      </c>
      <c r="B1288" s="4" t="s">
        <v>1658</v>
      </c>
      <c r="C1288" s="4" t="s">
        <v>2403</v>
      </c>
      <c r="D1288" s="4" t="s">
        <v>2416</v>
      </c>
      <c r="E1288" s="5">
        <v>45735</v>
      </c>
      <c r="F1288" s="5">
        <v>45735</v>
      </c>
      <c r="H1288" s="4" t="s">
        <v>678</v>
      </c>
      <c r="I1288" s="4" t="s">
        <v>2405</v>
      </c>
      <c r="J1288" s="4" t="s">
        <v>1659</v>
      </c>
      <c r="K1288" s="4" t="s">
        <v>2406</v>
      </c>
      <c r="L1288" s="4" t="s">
        <v>2407</v>
      </c>
      <c r="M1288" s="12">
        <v>-138000</v>
      </c>
      <c r="N1288" s="4" t="s">
        <v>48</v>
      </c>
      <c r="O1288" s="12">
        <v>-138000</v>
      </c>
      <c r="P1288" s="4" t="s">
        <v>48</v>
      </c>
      <c r="Q1288" s="4" t="s">
        <v>682</v>
      </c>
      <c r="R1288" s="4" t="s">
        <v>53</v>
      </c>
      <c r="X1288" s="4" t="s">
        <v>50</v>
      </c>
      <c r="Z1288" s="4" t="s">
        <v>50</v>
      </c>
      <c r="AA1288" s="4" t="s">
        <v>2419</v>
      </c>
      <c r="AD1288" s="4" t="s">
        <v>676</v>
      </c>
      <c r="AG1288" s="5"/>
      <c r="AH1288" s="4" t="s">
        <v>2408</v>
      </c>
      <c r="AJ1288" s="4" t="s">
        <v>38</v>
      </c>
      <c r="AK1288" s="117">
        <f>IF(N1288="NTD",1,VLOOKUP(X1288,'8.匯率'!O:Q,2,FALSE))</f>
        <v>1</v>
      </c>
      <c r="AL1288" s="204">
        <f t="shared" si="20"/>
        <v>-138000</v>
      </c>
      <c r="AM1288" s="117" t="str">
        <f>VLOOKUP(AJ1288,'關係企業(人)'!A:C,3,FALSE)</f>
        <v>緯創資通股份有限公司</v>
      </c>
    </row>
    <row r="1289" spans="1:39">
      <c r="A1289" s="4" t="s">
        <v>47</v>
      </c>
      <c r="B1289" s="4" t="s">
        <v>1658</v>
      </c>
      <c r="C1289" s="4" t="s">
        <v>2403</v>
      </c>
      <c r="D1289" s="4" t="s">
        <v>2416</v>
      </c>
      <c r="E1289" s="5">
        <v>45735</v>
      </c>
      <c r="F1289" s="5">
        <v>45735</v>
      </c>
      <c r="H1289" s="4" t="s">
        <v>678</v>
      </c>
      <c r="I1289" s="4" t="s">
        <v>2405</v>
      </c>
      <c r="J1289" s="4" t="s">
        <v>1659</v>
      </c>
      <c r="K1289" s="4" t="s">
        <v>2406</v>
      </c>
      <c r="L1289" s="4" t="s">
        <v>2407</v>
      </c>
      <c r="M1289" s="12">
        <v>-155000</v>
      </c>
      <c r="N1289" s="4" t="s">
        <v>48</v>
      </c>
      <c r="O1289" s="12">
        <v>-155000</v>
      </c>
      <c r="P1289" s="4" t="s">
        <v>48</v>
      </c>
      <c r="Q1289" s="4" t="s">
        <v>682</v>
      </c>
      <c r="R1289" s="4" t="s">
        <v>53</v>
      </c>
      <c r="X1289" s="4" t="s">
        <v>50</v>
      </c>
      <c r="Z1289" s="4" t="s">
        <v>50</v>
      </c>
      <c r="AA1289" s="4" t="s">
        <v>2419</v>
      </c>
      <c r="AD1289" s="4" t="s">
        <v>676</v>
      </c>
      <c r="AG1289" s="5"/>
      <c r="AH1289" s="4" t="s">
        <v>2408</v>
      </c>
      <c r="AJ1289" s="4" t="s">
        <v>38</v>
      </c>
      <c r="AK1289" s="117">
        <f>IF(N1289="NTD",1,VLOOKUP(X1289,'8.匯率'!O:Q,2,FALSE))</f>
        <v>1</v>
      </c>
      <c r="AL1289" s="204">
        <f t="shared" si="20"/>
        <v>-155000</v>
      </c>
      <c r="AM1289" s="117" t="str">
        <f>VLOOKUP(AJ1289,'關係企業(人)'!A:C,3,FALSE)</f>
        <v>緯創資通股份有限公司</v>
      </c>
    </row>
    <row r="1290" spans="1:39">
      <c r="A1290" s="4" t="s">
        <v>47</v>
      </c>
      <c r="B1290" s="4" t="s">
        <v>1658</v>
      </c>
      <c r="C1290" s="4" t="s">
        <v>2403</v>
      </c>
      <c r="D1290" s="4" t="s">
        <v>2416</v>
      </c>
      <c r="E1290" s="5">
        <v>45735</v>
      </c>
      <c r="F1290" s="5">
        <v>45735</v>
      </c>
      <c r="H1290" s="4" t="s">
        <v>678</v>
      </c>
      <c r="I1290" s="4" t="s">
        <v>2405</v>
      </c>
      <c r="J1290" s="4" t="s">
        <v>1659</v>
      </c>
      <c r="K1290" s="4" t="s">
        <v>2406</v>
      </c>
      <c r="L1290" s="4" t="s">
        <v>2407</v>
      </c>
      <c r="M1290" s="12">
        <v>-128892</v>
      </c>
      <c r="N1290" s="4" t="s">
        <v>48</v>
      </c>
      <c r="O1290" s="12">
        <v>-128892</v>
      </c>
      <c r="P1290" s="4" t="s">
        <v>48</v>
      </c>
      <c r="Q1290" s="4" t="s">
        <v>682</v>
      </c>
      <c r="R1290" s="4" t="s">
        <v>53</v>
      </c>
      <c r="X1290" s="4" t="s">
        <v>50</v>
      </c>
      <c r="Z1290" s="4" t="s">
        <v>50</v>
      </c>
      <c r="AA1290" s="4" t="s">
        <v>2419</v>
      </c>
      <c r="AD1290" s="4" t="s">
        <v>676</v>
      </c>
      <c r="AG1290" s="5"/>
      <c r="AH1290" s="4" t="s">
        <v>2408</v>
      </c>
      <c r="AJ1290" s="4" t="s">
        <v>38</v>
      </c>
      <c r="AK1290" s="117">
        <f>IF(N1290="NTD",1,VLOOKUP(X1290,'8.匯率'!O:Q,2,FALSE))</f>
        <v>1</v>
      </c>
      <c r="AL1290" s="204">
        <f t="shared" si="20"/>
        <v>-128892</v>
      </c>
      <c r="AM1290" s="117" t="str">
        <f>VLOOKUP(AJ1290,'關係企業(人)'!A:C,3,FALSE)</f>
        <v>緯創資通股份有限公司</v>
      </c>
    </row>
    <row r="1291" spans="1:39">
      <c r="A1291" s="4" t="s">
        <v>47</v>
      </c>
      <c r="B1291" s="4" t="s">
        <v>1658</v>
      </c>
      <c r="C1291" s="4" t="s">
        <v>2403</v>
      </c>
      <c r="D1291" s="4" t="s">
        <v>2416</v>
      </c>
      <c r="E1291" s="5">
        <v>45735</v>
      </c>
      <c r="F1291" s="5">
        <v>45735</v>
      </c>
      <c r="H1291" s="4" t="s">
        <v>678</v>
      </c>
      <c r="I1291" s="4" t="s">
        <v>2405</v>
      </c>
      <c r="J1291" s="4" t="s">
        <v>1659</v>
      </c>
      <c r="K1291" s="4" t="s">
        <v>2406</v>
      </c>
      <c r="L1291" s="4" t="s">
        <v>2407</v>
      </c>
      <c r="M1291" s="12">
        <v>-140740</v>
      </c>
      <c r="N1291" s="4" t="s">
        <v>48</v>
      </c>
      <c r="O1291" s="12">
        <v>-140740</v>
      </c>
      <c r="P1291" s="4" t="s">
        <v>48</v>
      </c>
      <c r="Q1291" s="4" t="s">
        <v>682</v>
      </c>
      <c r="R1291" s="4" t="s">
        <v>53</v>
      </c>
      <c r="X1291" s="4" t="s">
        <v>50</v>
      </c>
      <c r="Z1291" s="4" t="s">
        <v>50</v>
      </c>
      <c r="AA1291" s="4" t="s">
        <v>2419</v>
      </c>
      <c r="AD1291" s="4" t="s">
        <v>676</v>
      </c>
      <c r="AG1291" s="5"/>
      <c r="AH1291" s="4" t="s">
        <v>2408</v>
      </c>
      <c r="AJ1291" s="4" t="s">
        <v>38</v>
      </c>
      <c r="AK1291" s="117">
        <f>IF(N1291="NTD",1,VLOOKUP(X1291,'8.匯率'!O:Q,2,FALSE))</f>
        <v>1</v>
      </c>
      <c r="AL1291" s="204">
        <f t="shared" si="20"/>
        <v>-140740</v>
      </c>
      <c r="AM1291" s="117" t="str">
        <f>VLOOKUP(AJ1291,'關係企業(人)'!A:C,3,FALSE)</f>
        <v>緯創資通股份有限公司</v>
      </c>
    </row>
    <row r="1292" spans="1:39">
      <c r="A1292" s="4" t="s">
        <v>47</v>
      </c>
      <c r="B1292" s="4" t="s">
        <v>1658</v>
      </c>
      <c r="C1292" s="4" t="s">
        <v>2403</v>
      </c>
      <c r="D1292" s="4" t="s">
        <v>2416</v>
      </c>
      <c r="E1292" s="5">
        <v>45735</v>
      </c>
      <c r="F1292" s="5">
        <v>45735</v>
      </c>
      <c r="H1292" s="4" t="s">
        <v>678</v>
      </c>
      <c r="I1292" s="4" t="s">
        <v>2405</v>
      </c>
      <c r="J1292" s="4" t="s">
        <v>1659</v>
      </c>
      <c r="K1292" s="4" t="s">
        <v>2406</v>
      </c>
      <c r="L1292" s="4" t="s">
        <v>2407</v>
      </c>
      <c r="M1292" s="12">
        <v>-108020</v>
      </c>
      <c r="N1292" s="4" t="s">
        <v>48</v>
      </c>
      <c r="O1292" s="12">
        <v>-108020</v>
      </c>
      <c r="P1292" s="4" t="s">
        <v>48</v>
      </c>
      <c r="Q1292" s="4" t="s">
        <v>682</v>
      </c>
      <c r="R1292" s="4" t="s">
        <v>53</v>
      </c>
      <c r="X1292" s="4" t="s">
        <v>50</v>
      </c>
      <c r="Z1292" s="4" t="s">
        <v>50</v>
      </c>
      <c r="AA1292" s="4" t="s">
        <v>2419</v>
      </c>
      <c r="AD1292" s="4" t="s">
        <v>676</v>
      </c>
      <c r="AG1292" s="5"/>
      <c r="AH1292" s="4" t="s">
        <v>2408</v>
      </c>
      <c r="AJ1292" s="4" t="s">
        <v>38</v>
      </c>
      <c r="AK1292" s="117">
        <f>IF(N1292="NTD",1,VLOOKUP(X1292,'8.匯率'!O:Q,2,FALSE))</f>
        <v>1</v>
      </c>
      <c r="AL1292" s="204">
        <f t="shared" si="20"/>
        <v>-108020</v>
      </c>
      <c r="AM1292" s="117" t="str">
        <f>VLOOKUP(AJ1292,'關係企業(人)'!A:C,3,FALSE)</f>
        <v>緯創資通股份有限公司</v>
      </c>
    </row>
    <row r="1293" spans="1:39">
      <c r="A1293" s="4" t="s">
        <v>47</v>
      </c>
      <c r="B1293" s="4" t="s">
        <v>1658</v>
      </c>
      <c r="C1293" s="4" t="s">
        <v>2403</v>
      </c>
      <c r="D1293" s="4" t="s">
        <v>2416</v>
      </c>
      <c r="E1293" s="5">
        <v>45735</v>
      </c>
      <c r="F1293" s="5">
        <v>45735</v>
      </c>
      <c r="H1293" s="4" t="s">
        <v>678</v>
      </c>
      <c r="I1293" s="4" t="s">
        <v>2405</v>
      </c>
      <c r="J1293" s="4" t="s">
        <v>1659</v>
      </c>
      <c r="K1293" s="4" t="s">
        <v>2406</v>
      </c>
      <c r="L1293" s="4" t="s">
        <v>2407</v>
      </c>
      <c r="M1293" s="12">
        <v>-92620</v>
      </c>
      <c r="N1293" s="4" t="s">
        <v>48</v>
      </c>
      <c r="O1293" s="12">
        <v>-92620</v>
      </c>
      <c r="P1293" s="4" t="s">
        <v>48</v>
      </c>
      <c r="Q1293" s="4" t="s">
        <v>682</v>
      </c>
      <c r="R1293" s="4" t="s">
        <v>53</v>
      </c>
      <c r="X1293" s="4" t="s">
        <v>50</v>
      </c>
      <c r="Z1293" s="4" t="s">
        <v>50</v>
      </c>
      <c r="AA1293" s="4" t="s">
        <v>2419</v>
      </c>
      <c r="AD1293" s="4" t="s">
        <v>676</v>
      </c>
      <c r="AG1293" s="5"/>
      <c r="AH1293" s="4" t="s">
        <v>2408</v>
      </c>
      <c r="AJ1293" s="4" t="s">
        <v>38</v>
      </c>
      <c r="AK1293" s="117">
        <f>IF(N1293="NTD",1,VLOOKUP(X1293,'8.匯率'!O:Q,2,FALSE))</f>
        <v>1</v>
      </c>
      <c r="AL1293" s="204">
        <f t="shared" si="20"/>
        <v>-92620</v>
      </c>
      <c r="AM1293" s="117" t="str">
        <f>VLOOKUP(AJ1293,'關係企業(人)'!A:C,3,FALSE)</f>
        <v>緯創資通股份有限公司</v>
      </c>
    </row>
    <row r="1294" spans="1:39">
      <c r="A1294" s="4" t="s">
        <v>47</v>
      </c>
      <c r="B1294" s="4" t="s">
        <v>1658</v>
      </c>
      <c r="C1294" s="4" t="s">
        <v>2403</v>
      </c>
      <c r="D1294" s="4" t="s">
        <v>2416</v>
      </c>
      <c r="E1294" s="5">
        <v>45735</v>
      </c>
      <c r="F1294" s="5">
        <v>45735</v>
      </c>
      <c r="H1294" s="4" t="s">
        <v>678</v>
      </c>
      <c r="I1294" s="4" t="s">
        <v>2405</v>
      </c>
      <c r="J1294" s="4" t="s">
        <v>1659</v>
      </c>
      <c r="K1294" s="4" t="s">
        <v>2406</v>
      </c>
      <c r="L1294" s="4" t="s">
        <v>2407</v>
      </c>
      <c r="M1294" s="12">
        <v>-101706</v>
      </c>
      <c r="N1294" s="4" t="s">
        <v>48</v>
      </c>
      <c r="O1294" s="12">
        <v>-101706</v>
      </c>
      <c r="P1294" s="4" t="s">
        <v>48</v>
      </c>
      <c r="Q1294" s="4" t="s">
        <v>682</v>
      </c>
      <c r="R1294" s="4" t="s">
        <v>53</v>
      </c>
      <c r="X1294" s="4" t="s">
        <v>50</v>
      </c>
      <c r="Z1294" s="4" t="s">
        <v>50</v>
      </c>
      <c r="AA1294" s="4" t="s">
        <v>2419</v>
      </c>
      <c r="AD1294" s="4" t="s">
        <v>676</v>
      </c>
      <c r="AG1294" s="5"/>
      <c r="AH1294" s="4" t="s">
        <v>2408</v>
      </c>
      <c r="AJ1294" s="4" t="s">
        <v>38</v>
      </c>
      <c r="AK1294" s="117">
        <f>IF(N1294="NTD",1,VLOOKUP(X1294,'8.匯率'!O:Q,2,FALSE))</f>
        <v>1</v>
      </c>
      <c r="AL1294" s="204">
        <f t="shared" si="20"/>
        <v>-101706</v>
      </c>
      <c r="AM1294" s="117" t="str">
        <f>VLOOKUP(AJ1294,'關係企業(人)'!A:C,3,FALSE)</f>
        <v>緯創資通股份有限公司</v>
      </c>
    </row>
    <row r="1295" spans="1:39">
      <c r="A1295" s="4" t="s">
        <v>47</v>
      </c>
      <c r="B1295" s="4" t="s">
        <v>1658</v>
      </c>
      <c r="C1295" s="4" t="s">
        <v>2403</v>
      </c>
      <c r="D1295" s="4" t="s">
        <v>2416</v>
      </c>
      <c r="E1295" s="5">
        <v>45735</v>
      </c>
      <c r="F1295" s="5">
        <v>45735</v>
      </c>
      <c r="H1295" s="4" t="s">
        <v>678</v>
      </c>
      <c r="I1295" s="4" t="s">
        <v>2405</v>
      </c>
      <c r="J1295" s="4" t="s">
        <v>1659</v>
      </c>
      <c r="K1295" s="4" t="s">
        <v>2406</v>
      </c>
      <c r="L1295" s="4" t="s">
        <v>2407</v>
      </c>
      <c r="M1295" s="12">
        <v>-120750</v>
      </c>
      <c r="N1295" s="4" t="s">
        <v>48</v>
      </c>
      <c r="O1295" s="12">
        <v>-120750</v>
      </c>
      <c r="P1295" s="4" t="s">
        <v>48</v>
      </c>
      <c r="Q1295" s="4" t="s">
        <v>682</v>
      </c>
      <c r="R1295" s="4" t="s">
        <v>53</v>
      </c>
      <c r="X1295" s="4" t="s">
        <v>50</v>
      </c>
      <c r="Z1295" s="4" t="s">
        <v>50</v>
      </c>
      <c r="AA1295" s="4" t="s">
        <v>2419</v>
      </c>
      <c r="AD1295" s="4" t="s">
        <v>676</v>
      </c>
      <c r="AG1295" s="5"/>
      <c r="AH1295" s="4" t="s">
        <v>2408</v>
      </c>
      <c r="AJ1295" s="4" t="s">
        <v>38</v>
      </c>
      <c r="AK1295" s="117">
        <f>IF(N1295="NTD",1,VLOOKUP(X1295,'8.匯率'!O:Q,2,FALSE))</f>
        <v>1</v>
      </c>
      <c r="AL1295" s="204">
        <f t="shared" si="20"/>
        <v>-120750</v>
      </c>
      <c r="AM1295" s="117" t="str">
        <f>VLOOKUP(AJ1295,'關係企業(人)'!A:C,3,FALSE)</f>
        <v>緯創資通股份有限公司</v>
      </c>
    </row>
    <row r="1296" spans="1:39">
      <c r="A1296" s="4" t="s">
        <v>47</v>
      </c>
      <c r="B1296" s="4" t="s">
        <v>1658</v>
      </c>
      <c r="C1296" s="4" t="s">
        <v>2403</v>
      </c>
      <c r="D1296" s="4" t="s">
        <v>2416</v>
      </c>
      <c r="E1296" s="5">
        <v>45735</v>
      </c>
      <c r="F1296" s="5">
        <v>45735</v>
      </c>
      <c r="H1296" s="4" t="s">
        <v>678</v>
      </c>
      <c r="I1296" s="4" t="s">
        <v>2405</v>
      </c>
      <c r="J1296" s="4" t="s">
        <v>1659</v>
      </c>
      <c r="K1296" s="4" t="s">
        <v>2406</v>
      </c>
      <c r="L1296" s="4" t="s">
        <v>2407</v>
      </c>
      <c r="M1296" s="12">
        <v>-146785</v>
      </c>
      <c r="N1296" s="4" t="s">
        <v>48</v>
      </c>
      <c r="O1296" s="12">
        <v>-146785</v>
      </c>
      <c r="P1296" s="4" t="s">
        <v>48</v>
      </c>
      <c r="Q1296" s="4" t="s">
        <v>682</v>
      </c>
      <c r="R1296" s="4" t="s">
        <v>53</v>
      </c>
      <c r="X1296" s="4" t="s">
        <v>50</v>
      </c>
      <c r="Z1296" s="4" t="s">
        <v>50</v>
      </c>
      <c r="AA1296" s="4" t="s">
        <v>2419</v>
      </c>
      <c r="AD1296" s="4" t="s">
        <v>676</v>
      </c>
      <c r="AG1296" s="5"/>
      <c r="AH1296" s="4" t="s">
        <v>2408</v>
      </c>
      <c r="AJ1296" s="4" t="s">
        <v>38</v>
      </c>
      <c r="AK1296" s="117">
        <f>IF(N1296="NTD",1,VLOOKUP(X1296,'8.匯率'!O:Q,2,FALSE))</f>
        <v>1</v>
      </c>
      <c r="AL1296" s="204">
        <f t="shared" si="20"/>
        <v>-146785</v>
      </c>
      <c r="AM1296" s="117" t="str">
        <f>VLOOKUP(AJ1296,'關係企業(人)'!A:C,3,FALSE)</f>
        <v>緯創資通股份有限公司</v>
      </c>
    </row>
    <row r="1297" spans="1:39">
      <c r="A1297" s="4" t="s">
        <v>47</v>
      </c>
      <c r="B1297" s="4" t="s">
        <v>1658</v>
      </c>
      <c r="C1297" s="4" t="s">
        <v>2403</v>
      </c>
      <c r="D1297" s="4" t="s">
        <v>2416</v>
      </c>
      <c r="E1297" s="5">
        <v>45735</v>
      </c>
      <c r="F1297" s="5">
        <v>45735</v>
      </c>
      <c r="H1297" s="4" t="s">
        <v>678</v>
      </c>
      <c r="I1297" s="4" t="s">
        <v>2405</v>
      </c>
      <c r="J1297" s="4" t="s">
        <v>1659</v>
      </c>
      <c r="K1297" s="4" t="s">
        <v>2406</v>
      </c>
      <c r="L1297" s="4" t="s">
        <v>2407</v>
      </c>
      <c r="M1297" s="12">
        <v>-138000</v>
      </c>
      <c r="N1297" s="4" t="s">
        <v>48</v>
      </c>
      <c r="O1297" s="12">
        <v>-138000</v>
      </c>
      <c r="P1297" s="4" t="s">
        <v>48</v>
      </c>
      <c r="Q1297" s="4" t="s">
        <v>682</v>
      </c>
      <c r="R1297" s="4" t="s">
        <v>53</v>
      </c>
      <c r="X1297" s="4" t="s">
        <v>50</v>
      </c>
      <c r="Z1297" s="4" t="s">
        <v>50</v>
      </c>
      <c r="AA1297" s="4" t="s">
        <v>2419</v>
      </c>
      <c r="AD1297" s="4" t="s">
        <v>676</v>
      </c>
      <c r="AG1297" s="5"/>
      <c r="AH1297" s="4" t="s">
        <v>2408</v>
      </c>
      <c r="AJ1297" s="4" t="s">
        <v>38</v>
      </c>
      <c r="AK1297" s="117">
        <f>IF(N1297="NTD",1,VLOOKUP(X1297,'8.匯率'!O:Q,2,FALSE))</f>
        <v>1</v>
      </c>
      <c r="AL1297" s="204">
        <f t="shared" si="20"/>
        <v>-138000</v>
      </c>
      <c r="AM1297" s="117" t="str">
        <f>VLOOKUP(AJ1297,'關係企業(人)'!A:C,3,FALSE)</f>
        <v>緯創資通股份有限公司</v>
      </c>
    </row>
    <row r="1298" spans="1:39">
      <c r="A1298" s="4" t="s">
        <v>47</v>
      </c>
      <c r="B1298" s="4" t="s">
        <v>1658</v>
      </c>
      <c r="C1298" s="4" t="s">
        <v>2403</v>
      </c>
      <c r="D1298" s="4" t="s">
        <v>2416</v>
      </c>
      <c r="E1298" s="5">
        <v>45735</v>
      </c>
      <c r="F1298" s="5">
        <v>45735</v>
      </c>
      <c r="H1298" s="4" t="s">
        <v>678</v>
      </c>
      <c r="I1298" s="4" t="s">
        <v>2405</v>
      </c>
      <c r="J1298" s="4" t="s">
        <v>1659</v>
      </c>
      <c r="K1298" s="4" t="s">
        <v>2406</v>
      </c>
      <c r="L1298" s="4" t="s">
        <v>2407</v>
      </c>
      <c r="M1298" s="12">
        <v>-130686</v>
      </c>
      <c r="N1298" s="4" t="s">
        <v>48</v>
      </c>
      <c r="O1298" s="12">
        <v>-130686</v>
      </c>
      <c r="P1298" s="4" t="s">
        <v>48</v>
      </c>
      <c r="Q1298" s="4" t="s">
        <v>682</v>
      </c>
      <c r="R1298" s="4" t="s">
        <v>53</v>
      </c>
      <c r="X1298" s="4" t="s">
        <v>50</v>
      </c>
      <c r="Z1298" s="4" t="s">
        <v>50</v>
      </c>
      <c r="AA1298" s="4" t="s">
        <v>2419</v>
      </c>
      <c r="AD1298" s="4" t="s">
        <v>676</v>
      </c>
      <c r="AG1298" s="5"/>
      <c r="AH1298" s="4" t="s">
        <v>2408</v>
      </c>
      <c r="AJ1298" s="4" t="s">
        <v>38</v>
      </c>
      <c r="AK1298" s="117">
        <f>IF(N1298="NTD",1,VLOOKUP(X1298,'8.匯率'!O:Q,2,FALSE))</f>
        <v>1</v>
      </c>
      <c r="AL1298" s="204">
        <f t="shared" si="20"/>
        <v>-130686</v>
      </c>
      <c r="AM1298" s="117" t="str">
        <f>VLOOKUP(AJ1298,'關係企業(人)'!A:C,3,FALSE)</f>
        <v>緯創資通股份有限公司</v>
      </c>
    </row>
    <row r="1299" spans="1:39">
      <c r="A1299" s="4" t="s">
        <v>47</v>
      </c>
      <c r="B1299" s="4" t="s">
        <v>1658</v>
      </c>
      <c r="C1299" s="4" t="s">
        <v>2403</v>
      </c>
      <c r="D1299" s="4" t="s">
        <v>2416</v>
      </c>
      <c r="E1299" s="5">
        <v>45735</v>
      </c>
      <c r="F1299" s="5">
        <v>45735</v>
      </c>
      <c r="H1299" s="4" t="s">
        <v>678</v>
      </c>
      <c r="I1299" s="4" t="s">
        <v>2405</v>
      </c>
      <c r="J1299" s="4" t="s">
        <v>1659</v>
      </c>
      <c r="K1299" s="4" t="s">
        <v>2406</v>
      </c>
      <c r="L1299" s="4" t="s">
        <v>2407</v>
      </c>
      <c r="M1299" s="12">
        <v>-17380</v>
      </c>
      <c r="N1299" s="4" t="s">
        <v>48</v>
      </c>
      <c r="O1299" s="12">
        <v>-17380</v>
      </c>
      <c r="P1299" s="4" t="s">
        <v>48</v>
      </c>
      <c r="Q1299" s="4" t="s">
        <v>682</v>
      </c>
      <c r="R1299" s="4" t="s">
        <v>53</v>
      </c>
      <c r="X1299" s="4" t="s">
        <v>50</v>
      </c>
      <c r="Z1299" s="4" t="s">
        <v>50</v>
      </c>
      <c r="AA1299" s="4" t="s">
        <v>2419</v>
      </c>
      <c r="AD1299" s="4" t="s">
        <v>676</v>
      </c>
      <c r="AG1299" s="5"/>
      <c r="AH1299" s="4" t="s">
        <v>2408</v>
      </c>
      <c r="AJ1299" s="4" t="s">
        <v>38</v>
      </c>
      <c r="AK1299" s="117">
        <f>IF(N1299="NTD",1,VLOOKUP(X1299,'8.匯率'!O:Q,2,FALSE))</f>
        <v>1</v>
      </c>
      <c r="AL1299" s="204">
        <f t="shared" si="20"/>
        <v>-17380</v>
      </c>
      <c r="AM1299" s="117" t="str">
        <f>VLOOKUP(AJ1299,'關係企業(人)'!A:C,3,FALSE)</f>
        <v>緯創資通股份有限公司</v>
      </c>
    </row>
    <row r="1300" spans="1:39">
      <c r="A1300" s="4" t="s">
        <v>47</v>
      </c>
      <c r="B1300" s="4" t="s">
        <v>1660</v>
      </c>
      <c r="C1300" s="4" t="s">
        <v>2403</v>
      </c>
      <c r="D1300" s="4" t="s">
        <v>2416</v>
      </c>
      <c r="E1300" s="5">
        <v>45735</v>
      </c>
      <c r="F1300" s="5">
        <v>45735</v>
      </c>
      <c r="H1300" s="4" t="s">
        <v>678</v>
      </c>
      <c r="I1300" s="4" t="s">
        <v>2405</v>
      </c>
      <c r="J1300" s="4" t="s">
        <v>1661</v>
      </c>
      <c r="K1300" s="4" t="s">
        <v>2406</v>
      </c>
      <c r="L1300" s="4" t="s">
        <v>2407</v>
      </c>
      <c r="M1300" s="12">
        <v>-155000</v>
      </c>
      <c r="N1300" s="4" t="s">
        <v>48</v>
      </c>
      <c r="O1300" s="12">
        <v>-155000</v>
      </c>
      <c r="P1300" s="4" t="s">
        <v>48</v>
      </c>
      <c r="Q1300" s="4" t="s">
        <v>680</v>
      </c>
      <c r="R1300" s="4" t="s">
        <v>698</v>
      </c>
      <c r="X1300" s="4" t="s">
        <v>50</v>
      </c>
      <c r="Z1300" s="4" t="s">
        <v>50</v>
      </c>
      <c r="AA1300" s="4" t="s">
        <v>2419</v>
      </c>
      <c r="AD1300" s="4" t="s">
        <v>676</v>
      </c>
      <c r="AG1300" s="5"/>
      <c r="AH1300" s="4" t="s">
        <v>2408</v>
      </c>
      <c r="AJ1300" s="4" t="s">
        <v>38</v>
      </c>
      <c r="AK1300" s="117">
        <f>IF(N1300="NTD",1,VLOOKUP(X1300,'8.匯率'!O:Q,2,FALSE))</f>
        <v>1</v>
      </c>
      <c r="AL1300" s="204">
        <f t="shared" si="20"/>
        <v>-155000</v>
      </c>
      <c r="AM1300" s="117" t="str">
        <f>VLOOKUP(AJ1300,'關係企業(人)'!A:C,3,FALSE)</f>
        <v>緯創資通股份有限公司</v>
      </c>
    </row>
    <row r="1301" spans="1:39">
      <c r="A1301" s="4" t="s">
        <v>47</v>
      </c>
      <c r="B1301" s="4" t="s">
        <v>1660</v>
      </c>
      <c r="C1301" s="4" t="s">
        <v>2403</v>
      </c>
      <c r="D1301" s="4" t="s">
        <v>2416</v>
      </c>
      <c r="E1301" s="5">
        <v>45735</v>
      </c>
      <c r="F1301" s="5">
        <v>45735</v>
      </c>
      <c r="H1301" s="4" t="s">
        <v>678</v>
      </c>
      <c r="I1301" s="4" t="s">
        <v>2405</v>
      </c>
      <c r="J1301" s="4" t="s">
        <v>1661</v>
      </c>
      <c r="K1301" s="4" t="s">
        <v>2406</v>
      </c>
      <c r="L1301" s="4" t="s">
        <v>2407</v>
      </c>
      <c r="M1301" s="12">
        <v>-150970</v>
      </c>
      <c r="N1301" s="4" t="s">
        <v>48</v>
      </c>
      <c r="O1301" s="12">
        <v>-150970</v>
      </c>
      <c r="P1301" s="4" t="s">
        <v>48</v>
      </c>
      <c r="Q1301" s="4" t="s">
        <v>680</v>
      </c>
      <c r="R1301" s="4" t="s">
        <v>698</v>
      </c>
      <c r="X1301" s="4" t="s">
        <v>50</v>
      </c>
      <c r="Z1301" s="4" t="s">
        <v>50</v>
      </c>
      <c r="AA1301" s="4" t="s">
        <v>2419</v>
      </c>
      <c r="AD1301" s="4" t="s">
        <v>676</v>
      </c>
      <c r="AG1301" s="5"/>
      <c r="AH1301" s="4" t="s">
        <v>2408</v>
      </c>
      <c r="AJ1301" s="4" t="s">
        <v>38</v>
      </c>
      <c r="AK1301" s="117">
        <f>IF(N1301="NTD",1,VLOOKUP(X1301,'8.匯率'!O:Q,2,FALSE))</f>
        <v>1</v>
      </c>
      <c r="AL1301" s="204">
        <f t="shared" si="20"/>
        <v>-150970</v>
      </c>
      <c r="AM1301" s="117" t="str">
        <f>VLOOKUP(AJ1301,'關係企業(人)'!A:C,3,FALSE)</f>
        <v>緯創資通股份有限公司</v>
      </c>
    </row>
    <row r="1302" spans="1:39">
      <c r="A1302" s="4" t="s">
        <v>47</v>
      </c>
      <c r="B1302" s="4" t="s">
        <v>1660</v>
      </c>
      <c r="C1302" s="4" t="s">
        <v>2403</v>
      </c>
      <c r="D1302" s="4" t="s">
        <v>2416</v>
      </c>
      <c r="E1302" s="5">
        <v>45735</v>
      </c>
      <c r="F1302" s="5">
        <v>45735</v>
      </c>
      <c r="H1302" s="4" t="s">
        <v>678</v>
      </c>
      <c r="I1302" s="4" t="s">
        <v>2405</v>
      </c>
      <c r="J1302" s="4" t="s">
        <v>1661</v>
      </c>
      <c r="K1302" s="4" t="s">
        <v>2406</v>
      </c>
      <c r="L1302" s="4" t="s">
        <v>2407</v>
      </c>
      <c r="M1302" s="12">
        <v>-130686</v>
      </c>
      <c r="N1302" s="4" t="s">
        <v>48</v>
      </c>
      <c r="O1302" s="12">
        <v>-130686</v>
      </c>
      <c r="P1302" s="4" t="s">
        <v>48</v>
      </c>
      <c r="Q1302" s="4" t="s">
        <v>680</v>
      </c>
      <c r="R1302" s="4" t="s">
        <v>698</v>
      </c>
      <c r="X1302" s="4" t="s">
        <v>50</v>
      </c>
      <c r="Z1302" s="4" t="s">
        <v>50</v>
      </c>
      <c r="AA1302" s="4" t="s">
        <v>2419</v>
      </c>
      <c r="AD1302" s="4" t="s">
        <v>676</v>
      </c>
      <c r="AG1302" s="5"/>
      <c r="AH1302" s="4" t="s">
        <v>2408</v>
      </c>
      <c r="AJ1302" s="4" t="s">
        <v>38</v>
      </c>
      <c r="AK1302" s="117">
        <f>IF(N1302="NTD",1,VLOOKUP(X1302,'8.匯率'!O:Q,2,FALSE))</f>
        <v>1</v>
      </c>
      <c r="AL1302" s="204">
        <f t="shared" si="20"/>
        <v>-130686</v>
      </c>
      <c r="AM1302" s="117" t="str">
        <f>VLOOKUP(AJ1302,'關係企業(人)'!A:C,3,FALSE)</f>
        <v>緯創資通股份有限公司</v>
      </c>
    </row>
    <row r="1303" spans="1:39">
      <c r="A1303" s="4" t="s">
        <v>47</v>
      </c>
      <c r="B1303" s="4" t="s">
        <v>1660</v>
      </c>
      <c r="C1303" s="4" t="s">
        <v>2403</v>
      </c>
      <c r="D1303" s="4" t="s">
        <v>2416</v>
      </c>
      <c r="E1303" s="5">
        <v>45735</v>
      </c>
      <c r="F1303" s="5">
        <v>45735</v>
      </c>
      <c r="H1303" s="4" t="s">
        <v>678</v>
      </c>
      <c r="I1303" s="4" t="s">
        <v>2405</v>
      </c>
      <c r="J1303" s="4" t="s">
        <v>1661</v>
      </c>
      <c r="K1303" s="4" t="s">
        <v>2406</v>
      </c>
      <c r="L1303" s="4" t="s">
        <v>2407</v>
      </c>
      <c r="M1303" s="12">
        <v>-179958</v>
      </c>
      <c r="N1303" s="4" t="s">
        <v>48</v>
      </c>
      <c r="O1303" s="12">
        <v>-179958</v>
      </c>
      <c r="P1303" s="4" t="s">
        <v>48</v>
      </c>
      <c r="Q1303" s="4" t="s">
        <v>680</v>
      </c>
      <c r="R1303" s="4" t="s">
        <v>698</v>
      </c>
      <c r="X1303" s="4" t="s">
        <v>50</v>
      </c>
      <c r="Z1303" s="4" t="s">
        <v>50</v>
      </c>
      <c r="AA1303" s="4" t="s">
        <v>2419</v>
      </c>
      <c r="AD1303" s="4" t="s">
        <v>676</v>
      </c>
      <c r="AG1303" s="5"/>
      <c r="AH1303" s="4" t="s">
        <v>2408</v>
      </c>
      <c r="AJ1303" s="4" t="s">
        <v>38</v>
      </c>
      <c r="AK1303" s="117">
        <f>IF(N1303="NTD",1,VLOOKUP(X1303,'8.匯率'!O:Q,2,FALSE))</f>
        <v>1</v>
      </c>
      <c r="AL1303" s="204">
        <f t="shared" si="20"/>
        <v>-179958</v>
      </c>
      <c r="AM1303" s="117" t="str">
        <f>VLOOKUP(AJ1303,'關係企業(人)'!A:C,3,FALSE)</f>
        <v>緯創資通股份有限公司</v>
      </c>
    </row>
    <row r="1304" spans="1:39">
      <c r="A1304" s="4" t="s">
        <v>47</v>
      </c>
      <c r="B1304" s="4" t="s">
        <v>1660</v>
      </c>
      <c r="C1304" s="4" t="s">
        <v>2403</v>
      </c>
      <c r="D1304" s="4" t="s">
        <v>2416</v>
      </c>
      <c r="E1304" s="5">
        <v>45735</v>
      </c>
      <c r="F1304" s="5">
        <v>45735</v>
      </c>
      <c r="H1304" s="4" t="s">
        <v>678</v>
      </c>
      <c r="I1304" s="4" t="s">
        <v>2405</v>
      </c>
      <c r="J1304" s="4" t="s">
        <v>1661</v>
      </c>
      <c r="K1304" s="4" t="s">
        <v>2406</v>
      </c>
      <c r="L1304" s="4" t="s">
        <v>2407</v>
      </c>
      <c r="M1304" s="12">
        <v>-150970</v>
      </c>
      <c r="N1304" s="4" t="s">
        <v>48</v>
      </c>
      <c r="O1304" s="12">
        <v>-150970</v>
      </c>
      <c r="P1304" s="4" t="s">
        <v>48</v>
      </c>
      <c r="Q1304" s="4" t="s">
        <v>680</v>
      </c>
      <c r="R1304" s="4" t="s">
        <v>698</v>
      </c>
      <c r="X1304" s="4" t="s">
        <v>50</v>
      </c>
      <c r="Z1304" s="4" t="s">
        <v>50</v>
      </c>
      <c r="AA1304" s="4" t="s">
        <v>2419</v>
      </c>
      <c r="AD1304" s="4" t="s">
        <v>676</v>
      </c>
      <c r="AG1304" s="5"/>
      <c r="AH1304" s="4" t="s">
        <v>2408</v>
      </c>
      <c r="AJ1304" s="4" t="s">
        <v>38</v>
      </c>
      <c r="AK1304" s="117">
        <f>IF(N1304="NTD",1,VLOOKUP(X1304,'8.匯率'!O:Q,2,FALSE))</f>
        <v>1</v>
      </c>
      <c r="AL1304" s="204">
        <f t="shared" si="20"/>
        <v>-150970</v>
      </c>
      <c r="AM1304" s="117" t="str">
        <f>VLOOKUP(AJ1304,'關係企業(人)'!A:C,3,FALSE)</f>
        <v>緯創資通股份有限公司</v>
      </c>
    </row>
    <row r="1305" spans="1:39">
      <c r="A1305" s="4" t="s">
        <v>47</v>
      </c>
      <c r="B1305" s="4" t="s">
        <v>1660</v>
      </c>
      <c r="C1305" s="4" t="s">
        <v>2403</v>
      </c>
      <c r="D1305" s="4" t="s">
        <v>2416</v>
      </c>
      <c r="E1305" s="5">
        <v>45735</v>
      </c>
      <c r="F1305" s="5">
        <v>45735</v>
      </c>
      <c r="H1305" s="4" t="s">
        <v>678</v>
      </c>
      <c r="I1305" s="4" t="s">
        <v>2405</v>
      </c>
      <c r="J1305" s="4" t="s">
        <v>1661</v>
      </c>
      <c r="K1305" s="4" t="s">
        <v>2406</v>
      </c>
      <c r="L1305" s="4" t="s">
        <v>2407</v>
      </c>
      <c r="M1305" s="12">
        <v>-159310</v>
      </c>
      <c r="N1305" s="4" t="s">
        <v>48</v>
      </c>
      <c r="O1305" s="12">
        <v>-159310</v>
      </c>
      <c r="P1305" s="4" t="s">
        <v>48</v>
      </c>
      <c r="Q1305" s="4" t="s">
        <v>680</v>
      </c>
      <c r="R1305" s="4" t="s">
        <v>698</v>
      </c>
      <c r="X1305" s="4" t="s">
        <v>50</v>
      </c>
      <c r="Z1305" s="4" t="s">
        <v>50</v>
      </c>
      <c r="AA1305" s="4" t="s">
        <v>2419</v>
      </c>
      <c r="AD1305" s="4" t="s">
        <v>676</v>
      </c>
      <c r="AG1305" s="5"/>
      <c r="AH1305" s="4" t="s">
        <v>2408</v>
      </c>
      <c r="AJ1305" s="4" t="s">
        <v>38</v>
      </c>
      <c r="AK1305" s="117">
        <f>IF(N1305="NTD",1,VLOOKUP(X1305,'8.匯率'!O:Q,2,FALSE))</f>
        <v>1</v>
      </c>
      <c r="AL1305" s="204">
        <f t="shared" si="20"/>
        <v>-159310</v>
      </c>
      <c r="AM1305" s="117" t="str">
        <f>VLOOKUP(AJ1305,'關係企業(人)'!A:C,3,FALSE)</f>
        <v>緯創資通股份有限公司</v>
      </c>
    </row>
    <row r="1306" spans="1:39">
      <c r="A1306" s="4" t="s">
        <v>47</v>
      </c>
      <c r="B1306" s="4" t="s">
        <v>1660</v>
      </c>
      <c r="C1306" s="4" t="s">
        <v>2403</v>
      </c>
      <c r="D1306" s="4" t="s">
        <v>2416</v>
      </c>
      <c r="E1306" s="5">
        <v>45735</v>
      </c>
      <c r="F1306" s="5">
        <v>45735</v>
      </c>
      <c r="H1306" s="4" t="s">
        <v>678</v>
      </c>
      <c r="I1306" s="4" t="s">
        <v>2405</v>
      </c>
      <c r="J1306" s="4" t="s">
        <v>1661</v>
      </c>
      <c r="K1306" s="4" t="s">
        <v>2406</v>
      </c>
      <c r="L1306" s="4" t="s">
        <v>2407</v>
      </c>
      <c r="M1306" s="12">
        <v>-148490</v>
      </c>
      <c r="N1306" s="4" t="s">
        <v>48</v>
      </c>
      <c r="O1306" s="12">
        <v>-148490</v>
      </c>
      <c r="P1306" s="4" t="s">
        <v>48</v>
      </c>
      <c r="Q1306" s="4" t="s">
        <v>680</v>
      </c>
      <c r="R1306" s="4" t="s">
        <v>698</v>
      </c>
      <c r="X1306" s="4" t="s">
        <v>50</v>
      </c>
      <c r="Z1306" s="4" t="s">
        <v>50</v>
      </c>
      <c r="AA1306" s="4" t="s">
        <v>2419</v>
      </c>
      <c r="AD1306" s="4" t="s">
        <v>676</v>
      </c>
      <c r="AG1306" s="5"/>
      <c r="AH1306" s="4" t="s">
        <v>2408</v>
      </c>
      <c r="AJ1306" s="4" t="s">
        <v>38</v>
      </c>
      <c r="AK1306" s="117">
        <f>IF(N1306="NTD",1,VLOOKUP(X1306,'8.匯率'!O:Q,2,FALSE))</f>
        <v>1</v>
      </c>
      <c r="AL1306" s="204">
        <f t="shared" si="20"/>
        <v>-148490</v>
      </c>
      <c r="AM1306" s="117" t="str">
        <f>VLOOKUP(AJ1306,'關係企業(人)'!A:C,3,FALSE)</f>
        <v>緯創資通股份有限公司</v>
      </c>
    </row>
    <row r="1307" spans="1:39">
      <c r="A1307" s="4" t="s">
        <v>47</v>
      </c>
      <c r="B1307" s="4" t="s">
        <v>1662</v>
      </c>
      <c r="C1307" s="4" t="s">
        <v>2403</v>
      </c>
      <c r="D1307" s="4" t="s">
        <v>2416</v>
      </c>
      <c r="E1307" s="5">
        <v>45741</v>
      </c>
      <c r="F1307" s="5">
        <v>45741</v>
      </c>
      <c r="H1307" s="4" t="s">
        <v>678</v>
      </c>
      <c r="I1307" s="4" t="s">
        <v>2405</v>
      </c>
      <c r="J1307" s="4" t="s">
        <v>1663</v>
      </c>
      <c r="K1307" s="4" t="s">
        <v>2406</v>
      </c>
      <c r="L1307" s="4" t="s">
        <v>2407</v>
      </c>
      <c r="M1307" s="12">
        <v>-98450</v>
      </c>
      <c r="N1307" s="4" t="s">
        <v>48</v>
      </c>
      <c r="O1307" s="12">
        <v>-98450</v>
      </c>
      <c r="P1307" s="4" t="s">
        <v>48</v>
      </c>
      <c r="Q1307" s="4" t="s">
        <v>681</v>
      </c>
      <c r="R1307" s="4" t="s">
        <v>54</v>
      </c>
      <c r="X1307" s="4" t="s">
        <v>50</v>
      </c>
      <c r="Z1307" s="4" t="s">
        <v>50</v>
      </c>
      <c r="AA1307" s="4" t="s">
        <v>2419</v>
      </c>
      <c r="AD1307" s="4" t="s">
        <v>676</v>
      </c>
      <c r="AG1307" s="5"/>
      <c r="AH1307" s="4" t="s">
        <v>2408</v>
      </c>
      <c r="AJ1307" s="4" t="s">
        <v>38</v>
      </c>
      <c r="AK1307" s="117">
        <f>IF(N1307="NTD",1,VLOOKUP(X1307,'8.匯率'!O:Q,2,FALSE))</f>
        <v>1</v>
      </c>
      <c r="AL1307" s="204">
        <f t="shared" si="20"/>
        <v>-98450</v>
      </c>
      <c r="AM1307" s="117" t="str">
        <f>VLOOKUP(AJ1307,'關係企業(人)'!A:C,3,FALSE)</f>
        <v>緯創資通股份有限公司</v>
      </c>
    </row>
    <row r="1308" spans="1:39">
      <c r="A1308" s="4" t="s">
        <v>47</v>
      </c>
      <c r="B1308" s="4" t="s">
        <v>1662</v>
      </c>
      <c r="C1308" s="4" t="s">
        <v>2403</v>
      </c>
      <c r="D1308" s="4" t="s">
        <v>2416</v>
      </c>
      <c r="E1308" s="5">
        <v>45741</v>
      </c>
      <c r="F1308" s="5">
        <v>45741</v>
      </c>
      <c r="H1308" s="4" t="s">
        <v>678</v>
      </c>
      <c r="I1308" s="4" t="s">
        <v>2405</v>
      </c>
      <c r="J1308" s="4" t="s">
        <v>1663</v>
      </c>
      <c r="K1308" s="4" t="s">
        <v>2406</v>
      </c>
      <c r="L1308" s="4" t="s">
        <v>2407</v>
      </c>
      <c r="M1308" s="12">
        <v>-92070</v>
      </c>
      <c r="N1308" s="4" t="s">
        <v>48</v>
      </c>
      <c r="O1308" s="12">
        <v>-92070</v>
      </c>
      <c r="P1308" s="4" t="s">
        <v>48</v>
      </c>
      <c r="Q1308" s="4" t="s">
        <v>681</v>
      </c>
      <c r="R1308" s="4" t="s">
        <v>54</v>
      </c>
      <c r="X1308" s="4" t="s">
        <v>50</v>
      </c>
      <c r="Z1308" s="4" t="s">
        <v>50</v>
      </c>
      <c r="AA1308" s="4" t="s">
        <v>2419</v>
      </c>
      <c r="AD1308" s="4" t="s">
        <v>676</v>
      </c>
      <c r="AG1308" s="5"/>
      <c r="AH1308" s="4" t="s">
        <v>2408</v>
      </c>
      <c r="AJ1308" s="4" t="s">
        <v>38</v>
      </c>
      <c r="AK1308" s="117">
        <f>IF(N1308="NTD",1,VLOOKUP(X1308,'8.匯率'!O:Q,2,FALSE))</f>
        <v>1</v>
      </c>
      <c r="AL1308" s="204">
        <f t="shared" si="20"/>
        <v>-92070</v>
      </c>
      <c r="AM1308" s="117" t="str">
        <f>VLOOKUP(AJ1308,'關係企業(人)'!A:C,3,FALSE)</f>
        <v>緯創資通股份有限公司</v>
      </c>
    </row>
    <row r="1309" spans="1:39">
      <c r="A1309" s="4" t="s">
        <v>47</v>
      </c>
      <c r="B1309" s="4" t="s">
        <v>1662</v>
      </c>
      <c r="C1309" s="4" t="s">
        <v>2403</v>
      </c>
      <c r="D1309" s="4" t="s">
        <v>2416</v>
      </c>
      <c r="E1309" s="5">
        <v>45741</v>
      </c>
      <c r="F1309" s="5">
        <v>45741</v>
      </c>
      <c r="H1309" s="4" t="s">
        <v>678</v>
      </c>
      <c r="I1309" s="4" t="s">
        <v>2405</v>
      </c>
      <c r="J1309" s="4" t="s">
        <v>1663</v>
      </c>
      <c r="K1309" s="4" t="s">
        <v>2406</v>
      </c>
      <c r="L1309" s="4" t="s">
        <v>2407</v>
      </c>
      <c r="M1309" s="12">
        <v>-88830</v>
      </c>
      <c r="N1309" s="4" t="s">
        <v>48</v>
      </c>
      <c r="O1309" s="12">
        <v>-88830</v>
      </c>
      <c r="P1309" s="4" t="s">
        <v>48</v>
      </c>
      <c r="Q1309" s="4" t="s">
        <v>681</v>
      </c>
      <c r="R1309" s="4" t="s">
        <v>54</v>
      </c>
      <c r="X1309" s="4" t="s">
        <v>50</v>
      </c>
      <c r="Z1309" s="4" t="s">
        <v>50</v>
      </c>
      <c r="AA1309" s="4" t="s">
        <v>2419</v>
      </c>
      <c r="AD1309" s="4" t="s">
        <v>676</v>
      </c>
      <c r="AG1309" s="5"/>
      <c r="AH1309" s="4" t="s">
        <v>2408</v>
      </c>
      <c r="AJ1309" s="4" t="s">
        <v>38</v>
      </c>
      <c r="AK1309" s="117">
        <f>IF(N1309="NTD",1,VLOOKUP(X1309,'8.匯率'!O:Q,2,FALSE))</f>
        <v>1</v>
      </c>
      <c r="AL1309" s="204">
        <f t="shared" si="20"/>
        <v>-88830</v>
      </c>
      <c r="AM1309" s="117" t="str">
        <f>VLOOKUP(AJ1309,'關係企業(人)'!A:C,3,FALSE)</f>
        <v>緯創資通股份有限公司</v>
      </c>
    </row>
    <row r="1310" spans="1:39">
      <c r="A1310" s="4" t="s">
        <v>47</v>
      </c>
      <c r="B1310" s="4" t="s">
        <v>1662</v>
      </c>
      <c r="C1310" s="4" t="s">
        <v>2403</v>
      </c>
      <c r="D1310" s="4" t="s">
        <v>2416</v>
      </c>
      <c r="E1310" s="5">
        <v>45741</v>
      </c>
      <c r="F1310" s="5">
        <v>45741</v>
      </c>
      <c r="H1310" s="4" t="s">
        <v>678</v>
      </c>
      <c r="I1310" s="4" t="s">
        <v>2405</v>
      </c>
      <c r="J1310" s="4" t="s">
        <v>1663</v>
      </c>
      <c r="K1310" s="4" t="s">
        <v>2406</v>
      </c>
      <c r="L1310" s="4" t="s">
        <v>2407</v>
      </c>
      <c r="M1310" s="12">
        <v>-1</v>
      </c>
      <c r="N1310" s="4" t="s">
        <v>48</v>
      </c>
      <c r="O1310" s="12">
        <v>-1</v>
      </c>
      <c r="P1310" s="4" t="s">
        <v>48</v>
      </c>
      <c r="Q1310" s="4" t="s">
        <v>682</v>
      </c>
      <c r="R1310" s="4" t="s">
        <v>53</v>
      </c>
      <c r="X1310" s="4" t="s">
        <v>50</v>
      </c>
      <c r="Z1310" s="4" t="s">
        <v>50</v>
      </c>
      <c r="AA1310" s="4" t="s">
        <v>2419</v>
      </c>
      <c r="AD1310" s="4" t="s">
        <v>676</v>
      </c>
      <c r="AG1310" s="5"/>
      <c r="AH1310" s="4" t="s">
        <v>2408</v>
      </c>
      <c r="AJ1310" s="4" t="s">
        <v>38</v>
      </c>
      <c r="AK1310" s="117">
        <f>IF(N1310="NTD",1,VLOOKUP(X1310,'8.匯率'!O:Q,2,FALSE))</f>
        <v>1</v>
      </c>
      <c r="AL1310" s="204">
        <f t="shared" si="20"/>
        <v>-1</v>
      </c>
      <c r="AM1310" s="117" t="str">
        <f>VLOOKUP(AJ1310,'關係企業(人)'!A:C,3,FALSE)</f>
        <v>緯創資通股份有限公司</v>
      </c>
    </row>
    <row r="1311" spans="1:39">
      <c r="A1311" s="4" t="s">
        <v>47</v>
      </c>
      <c r="B1311" s="4" t="s">
        <v>1662</v>
      </c>
      <c r="C1311" s="4" t="s">
        <v>2403</v>
      </c>
      <c r="D1311" s="4" t="s">
        <v>2416</v>
      </c>
      <c r="E1311" s="5">
        <v>45741</v>
      </c>
      <c r="F1311" s="5">
        <v>45741</v>
      </c>
      <c r="H1311" s="4" t="s">
        <v>678</v>
      </c>
      <c r="I1311" s="4" t="s">
        <v>2405</v>
      </c>
      <c r="J1311" s="4" t="s">
        <v>1663</v>
      </c>
      <c r="K1311" s="4" t="s">
        <v>2406</v>
      </c>
      <c r="L1311" s="4" t="s">
        <v>2407</v>
      </c>
      <c r="M1311" s="12">
        <v>-110000</v>
      </c>
      <c r="N1311" s="4" t="s">
        <v>48</v>
      </c>
      <c r="O1311" s="12">
        <v>-110000</v>
      </c>
      <c r="P1311" s="4" t="s">
        <v>48</v>
      </c>
      <c r="Q1311" s="4" t="s">
        <v>681</v>
      </c>
      <c r="R1311" s="4" t="s">
        <v>54</v>
      </c>
      <c r="X1311" s="4" t="s">
        <v>50</v>
      </c>
      <c r="Z1311" s="4" t="s">
        <v>50</v>
      </c>
      <c r="AA1311" s="4" t="s">
        <v>2419</v>
      </c>
      <c r="AD1311" s="4" t="s">
        <v>676</v>
      </c>
      <c r="AG1311" s="5"/>
      <c r="AH1311" s="4" t="s">
        <v>2408</v>
      </c>
      <c r="AJ1311" s="4" t="s">
        <v>38</v>
      </c>
      <c r="AK1311" s="117">
        <f>IF(N1311="NTD",1,VLOOKUP(X1311,'8.匯率'!O:Q,2,FALSE))</f>
        <v>1</v>
      </c>
      <c r="AL1311" s="204">
        <f t="shared" si="20"/>
        <v>-110000</v>
      </c>
      <c r="AM1311" s="117" t="str">
        <f>VLOOKUP(AJ1311,'關係企業(人)'!A:C,3,FALSE)</f>
        <v>緯創資通股份有限公司</v>
      </c>
    </row>
    <row r="1312" spans="1:39">
      <c r="A1312" s="4" t="s">
        <v>47</v>
      </c>
      <c r="B1312" s="4" t="s">
        <v>1662</v>
      </c>
      <c r="C1312" s="4" t="s">
        <v>2403</v>
      </c>
      <c r="D1312" s="4" t="s">
        <v>2416</v>
      </c>
      <c r="E1312" s="5">
        <v>45741</v>
      </c>
      <c r="F1312" s="5">
        <v>45741</v>
      </c>
      <c r="H1312" s="4" t="s">
        <v>678</v>
      </c>
      <c r="I1312" s="4" t="s">
        <v>2405</v>
      </c>
      <c r="J1312" s="4" t="s">
        <v>1663</v>
      </c>
      <c r="K1312" s="4" t="s">
        <v>2406</v>
      </c>
      <c r="L1312" s="4" t="s">
        <v>2407</v>
      </c>
      <c r="M1312" s="12">
        <v>-85230</v>
      </c>
      <c r="N1312" s="4" t="s">
        <v>48</v>
      </c>
      <c r="O1312" s="12">
        <v>-85230</v>
      </c>
      <c r="P1312" s="4" t="s">
        <v>48</v>
      </c>
      <c r="Q1312" s="4" t="s">
        <v>681</v>
      </c>
      <c r="R1312" s="4" t="s">
        <v>54</v>
      </c>
      <c r="X1312" s="4" t="s">
        <v>50</v>
      </c>
      <c r="Z1312" s="4" t="s">
        <v>50</v>
      </c>
      <c r="AA1312" s="4" t="s">
        <v>2419</v>
      </c>
      <c r="AD1312" s="4" t="s">
        <v>676</v>
      </c>
      <c r="AG1312" s="5"/>
      <c r="AH1312" s="4" t="s">
        <v>2408</v>
      </c>
      <c r="AJ1312" s="4" t="s">
        <v>38</v>
      </c>
      <c r="AK1312" s="117">
        <f>IF(N1312="NTD",1,VLOOKUP(X1312,'8.匯率'!O:Q,2,FALSE))</f>
        <v>1</v>
      </c>
      <c r="AL1312" s="204">
        <f t="shared" si="20"/>
        <v>-85230</v>
      </c>
      <c r="AM1312" s="117" t="str">
        <f>VLOOKUP(AJ1312,'關係企業(人)'!A:C,3,FALSE)</f>
        <v>緯創資通股份有限公司</v>
      </c>
    </row>
    <row r="1313" spans="1:39">
      <c r="A1313" s="4" t="s">
        <v>47</v>
      </c>
      <c r="B1313" s="4" t="s">
        <v>1662</v>
      </c>
      <c r="C1313" s="4" t="s">
        <v>2403</v>
      </c>
      <c r="D1313" s="4" t="s">
        <v>2416</v>
      </c>
      <c r="E1313" s="5">
        <v>45741</v>
      </c>
      <c r="F1313" s="5">
        <v>45741</v>
      </c>
      <c r="H1313" s="4" t="s">
        <v>678</v>
      </c>
      <c r="I1313" s="4" t="s">
        <v>2405</v>
      </c>
      <c r="J1313" s="4" t="s">
        <v>1663</v>
      </c>
      <c r="K1313" s="4" t="s">
        <v>2406</v>
      </c>
      <c r="L1313" s="4" t="s">
        <v>2407</v>
      </c>
      <c r="M1313" s="12">
        <v>-130686</v>
      </c>
      <c r="N1313" s="4" t="s">
        <v>48</v>
      </c>
      <c r="O1313" s="12">
        <v>-130686</v>
      </c>
      <c r="P1313" s="4" t="s">
        <v>48</v>
      </c>
      <c r="Q1313" s="4" t="s">
        <v>681</v>
      </c>
      <c r="R1313" s="4" t="s">
        <v>54</v>
      </c>
      <c r="X1313" s="4" t="s">
        <v>50</v>
      </c>
      <c r="Z1313" s="4" t="s">
        <v>50</v>
      </c>
      <c r="AA1313" s="4" t="s">
        <v>2419</v>
      </c>
      <c r="AD1313" s="4" t="s">
        <v>676</v>
      </c>
      <c r="AG1313" s="5"/>
      <c r="AH1313" s="4" t="s">
        <v>2408</v>
      </c>
      <c r="AJ1313" s="4" t="s">
        <v>38</v>
      </c>
      <c r="AK1313" s="117">
        <f>IF(N1313="NTD",1,VLOOKUP(X1313,'8.匯率'!O:Q,2,FALSE))</f>
        <v>1</v>
      </c>
      <c r="AL1313" s="204">
        <f t="shared" si="20"/>
        <v>-130686</v>
      </c>
      <c r="AM1313" s="117" t="str">
        <f>VLOOKUP(AJ1313,'關係企業(人)'!A:C,3,FALSE)</f>
        <v>緯創資通股份有限公司</v>
      </c>
    </row>
    <row r="1314" spans="1:39">
      <c r="A1314" s="4" t="s">
        <v>47</v>
      </c>
      <c r="B1314" s="4" t="s">
        <v>1662</v>
      </c>
      <c r="C1314" s="4" t="s">
        <v>2403</v>
      </c>
      <c r="D1314" s="4" t="s">
        <v>2416</v>
      </c>
      <c r="E1314" s="5">
        <v>45741</v>
      </c>
      <c r="F1314" s="5">
        <v>45741</v>
      </c>
      <c r="H1314" s="4" t="s">
        <v>678</v>
      </c>
      <c r="I1314" s="4" t="s">
        <v>2405</v>
      </c>
      <c r="J1314" s="4" t="s">
        <v>1663</v>
      </c>
      <c r="K1314" s="4" t="s">
        <v>2406</v>
      </c>
      <c r="L1314" s="4" t="s">
        <v>2407</v>
      </c>
      <c r="M1314" s="12">
        <v>-134412</v>
      </c>
      <c r="N1314" s="4" t="s">
        <v>48</v>
      </c>
      <c r="O1314" s="12">
        <v>-134412</v>
      </c>
      <c r="P1314" s="4" t="s">
        <v>48</v>
      </c>
      <c r="Q1314" s="4" t="s">
        <v>681</v>
      </c>
      <c r="R1314" s="4" t="s">
        <v>54</v>
      </c>
      <c r="X1314" s="4" t="s">
        <v>50</v>
      </c>
      <c r="Z1314" s="4" t="s">
        <v>50</v>
      </c>
      <c r="AA1314" s="4" t="s">
        <v>2419</v>
      </c>
      <c r="AD1314" s="4" t="s">
        <v>676</v>
      </c>
      <c r="AG1314" s="5"/>
      <c r="AH1314" s="4" t="s">
        <v>2408</v>
      </c>
      <c r="AJ1314" s="4" t="s">
        <v>38</v>
      </c>
      <c r="AK1314" s="117">
        <f>IF(N1314="NTD",1,VLOOKUP(X1314,'8.匯率'!O:Q,2,FALSE))</f>
        <v>1</v>
      </c>
      <c r="AL1314" s="204">
        <f t="shared" si="20"/>
        <v>-134412</v>
      </c>
      <c r="AM1314" s="117" t="str">
        <f>VLOOKUP(AJ1314,'關係企業(人)'!A:C,3,FALSE)</f>
        <v>緯創資通股份有限公司</v>
      </c>
    </row>
    <row r="1315" spans="1:39">
      <c r="A1315" s="4" t="s">
        <v>47</v>
      </c>
      <c r="B1315" s="4" t="s">
        <v>1662</v>
      </c>
      <c r="C1315" s="4" t="s">
        <v>2403</v>
      </c>
      <c r="D1315" s="4" t="s">
        <v>2416</v>
      </c>
      <c r="E1315" s="5">
        <v>45741</v>
      </c>
      <c r="F1315" s="5">
        <v>45741</v>
      </c>
      <c r="H1315" s="4" t="s">
        <v>678</v>
      </c>
      <c r="I1315" s="4" t="s">
        <v>2405</v>
      </c>
      <c r="J1315" s="4" t="s">
        <v>1663</v>
      </c>
      <c r="K1315" s="4" t="s">
        <v>2406</v>
      </c>
      <c r="L1315" s="4" t="s">
        <v>2407</v>
      </c>
      <c r="M1315" s="12">
        <v>-125510</v>
      </c>
      <c r="N1315" s="4" t="s">
        <v>48</v>
      </c>
      <c r="O1315" s="12">
        <v>-125510</v>
      </c>
      <c r="P1315" s="4" t="s">
        <v>48</v>
      </c>
      <c r="Q1315" s="4" t="s">
        <v>681</v>
      </c>
      <c r="R1315" s="4" t="s">
        <v>54</v>
      </c>
      <c r="X1315" s="4" t="s">
        <v>50</v>
      </c>
      <c r="Z1315" s="4" t="s">
        <v>50</v>
      </c>
      <c r="AA1315" s="4" t="s">
        <v>2419</v>
      </c>
      <c r="AD1315" s="4" t="s">
        <v>676</v>
      </c>
      <c r="AG1315" s="5"/>
      <c r="AH1315" s="4" t="s">
        <v>2408</v>
      </c>
      <c r="AJ1315" s="4" t="s">
        <v>38</v>
      </c>
      <c r="AK1315" s="117">
        <f>IF(N1315="NTD",1,VLOOKUP(X1315,'8.匯率'!O:Q,2,FALSE))</f>
        <v>1</v>
      </c>
      <c r="AL1315" s="204">
        <f t="shared" si="20"/>
        <v>-125510</v>
      </c>
      <c r="AM1315" s="117" t="str">
        <f>VLOOKUP(AJ1315,'關係企業(人)'!A:C,3,FALSE)</f>
        <v>緯創資通股份有限公司</v>
      </c>
    </row>
    <row r="1316" spans="1:39">
      <c r="A1316" s="4" t="s">
        <v>47</v>
      </c>
      <c r="B1316" s="4" t="s">
        <v>1662</v>
      </c>
      <c r="C1316" s="4" t="s">
        <v>2403</v>
      </c>
      <c r="D1316" s="4" t="s">
        <v>2416</v>
      </c>
      <c r="E1316" s="5">
        <v>45741</v>
      </c>
      <c r="F1316" s="5">
        <v>45741</v>
      </c>
      <c r="H1316" s="4" t="s">
        <v>678</v>
      </c>
      <c r="I1316" s="4" t="s">
        <v>2405</v>
      </c>
      <c r="J1316" s="4" t="s">
        <v>1663</v>
      </c>
      <c r="K1316" s="4" t="s">
        <v>2406</v>
      </c>
      <c r="L1316" s="4" t="s">
        <v>2407</v>
      </c>
      <c r="M1316" s="12">
        <v>-104170</v>
      </c>
      <c r="N1316" s="4" t="s">
        <v>48</v>
      </c>
      <c r="O1316" s="12">
        <v>-104170</v>
      </c>
      <c r="P1316" s="4" t="s">
        <v>48</v>
      </c>
      <c r="Q1316" s="4" t="s">
        <v>681</v>
      </c>
      <c r="R1316" s="4" t="s">
        <v>54</v>
      </c>
      <c r="X1316" s="4" t="s">
        <v>50</v>
      </c>
      <c r="Z1316" s="4" t="s">
        <v>50</v>
      </c>
      <c r="AA1316" s="4" t="s">
        <v>2419</v>
      </c>
      <c r="AD1316" s="4" t="s">
        <v>676</v>
      </c>
      <c r="AG1316" s="5"/>
      <c r="AH1316" s="4" t="s">
        <v>2408</v>
      </c>
      <c r="AJ1316" s="4" t="s">
        <v>38</v>
      </c>
      <c r="AK1316" s="117">
        <f>IF(N1316="NTD",1,VLOOKUP(X1316,'8.匯率'!O:Q,2,FALSE))</f>
        <v>1</v>
      </c>
      <c r="AL1316" s="204">
        <f t="shared" si="20"/>
        <v>-104170</v>
      </c>
      <c r="AM1316" s="117" t="str">
        <f>VLOOKUP(AJ1316,'關係企業(人)'!A:C,3,FALSE)</f>
        <v>緯創資通股份有限公司</v>
      </c>
    </row>
    <row r="1317" spans="1:39">
      <c r="A1317" s="4" t="s">
        <v>47</v>
      </c>
      <c r="B1317" s="4" t="s">
        <v>1662</v>
      </c>
      <c r="C1317" s="4" t="s">
        <v>2403</v>
      </c>
      <c r="D1317" s="4" t="s">
        <v>2416</v>
      </c>
      <c r="E1317" s="5">
        <v>45741</v>
      </c>
      <c r="F1317" s="5">
        <v>45741</v>
      </c>
      <c r="H1317" s="4" t="s">
        <v>678</v>
      </c>
      <c r="I1317" s="4" t="s">
        <v>2405</v>
      </c>
      <c r="J1317" s="4" t="s">
        <v>1663</v>
      </c>
      <c r="K1317" s="4" t="s">
        <v>2406</v>
      </c>
      <c r="L1317" s="4" t="s">
        <v>2407</v>
      </c>
      <c r="M1317" s="12">
        <v>-104170</v>
      </c>
      <c r="N1317" s="4" t="s">
        <v>48</v>
      </c>
      <c r="O1317" s="12">
        <v>-104170</v>
      </c>
      <c r="P1317" s="4" t="s">
        <v>48</v>
      </c>
      <c r="Q1317" s="4" t="s">
        <v>681</v>
      </c>
      <c r="R1317" s="4" t="s">
        <v>54</v>
      </c>
      <c r="X1317" s="4" t="s">
        <v>50</v>
      </c>
      <c r="Z1317" s="4" t="s">
        <v>50</v>
      </c>
      <c r="AA1317" s="4" t="s">
        <v>2419</v>
      </c>
      <c r="AD1317" s="4" t="s">
        <v>676</v>
      </c>
      <c r="AG1317" s="5"/>
      <c r="AH1317" s="4" t="s">
        <v>2408</v>
      </c>
      <c r="AJ1317" s="4" t="s">
        <v>38</v>
      </c>
      <c r="AK1317" s="117">
        <f>IF(N1317="NTD",1,VLOOKUP(X1317,'8.匯率'!O:Q,2,FALSE))</f>
        <v>1</v>
      </c>
      <c r="AL1317" s="204">
        <f t="shared" si="20"/>
        <v>-104170</v>
      </c>
      <c r="AM1317" s="117" t="str">
        <f>VLOOKUP(AJ1317,'關係企業(人)'!A:C,3,FALSE)</f>
        <v>緯創資通股份有限公司</v>
      </c>
    </row>
    <row r="1318" spans="1:39">
      <c r="A1318" s="4" t="s">
        <v>47</v>
      </c>
      <c r="B1318" s="4" t="s">
        <v>1662</v>
      </c>
      <c r="C1318" s="4" t="s">
        <v>2403</v>
      </c>
      <c r="D1318" s="4" t="s">
        <v>2416</v>
      </c>
      <c r="E1318" s="5">
        <v>45741</v>
      </c>
      <c r="F1318" s="5">
        <v>45741</v>
      </c>
      <c r="H1318" s="4" t="s">
        <v>678</v>
      </c>
      <c r="I1318" s="4" t="s">
        <v>2405</v>
      </c>
      <c r="J1318" s="4" t="s">
        <v>1663</v>
      </c>
      <c r="K1318" s="4" t="s">
        <v>2406</v>
      </c>
      <c r="L1318" s="4" t="s">
        <v>2407</v>
      </c>
      <c r="M1318" s="12">
        <v>-138000</v>
      </c>
      <c r="N1318" s="4" t="s">
        <v>48</v>
      </c>
      <c r="O1318" s="12">
        <v>-138000</v>
      </c>
      <c r="P1318" s="4" t="s">
        <v>48</v>
      </c>
      <c r="Q1318" s="4" t="s">
        <v>681</v>
      </c>
      <c r="R1318" s="4" t="s">
        <v>54</v>
      </c>
      <c r="X1318" s="4" t="s">
        <v>50</v>
      </c>
      <c r="Z1318" s="4" t="s">
        <v>50</v>
      </c>
      <c r="AA1318" s="4" t="s">
        <v>2419</v>
      </c>
      <c r="AD1318" s="4" t="s">
        <v>676</v>
      </c>
      <c r="AG1318" s="5"/>
      <c r="AH1318" s="4" t="s">
        <v>2408</v>
      </c>
      <c r="AJ1318" s="4" t="s">
        <v>38</v>
      </c>
      <c r="AK1318" s="117">
        <f>IF(N1318="NTD",1,VLOOKUP(X1318,'8.匯率'!O:Q,2,FALSE))</f>
        <v>1</v>
      </c>
      <c r="AL1318" s="204">
        <f t="shared" si="20"/>
        <v>-138000</v>
      </c>
      <c r="AM1318" s="117" t="str">
        <f>VLOOKUP(AJ1318,'關係企業(人)'!A:C,3,FALSE)</f>
        <v>緯創資通股份有限公司</v>
      </c>
    </row>
    <row r="1319" spans="1:39">
      <c r="A1319" s="4" t="s">
        <v>47</v>
      </c>
      <c r="B1319" s="4" t="s">
        <v>1662</v>
      </c>
      <c r="C1319" s="4" t="s">
        <v>2403</v>
      </c>
      <c r="D1319" s="4" t="s">
        <v>2416</v>
      </c>
      <c r="E1319" s="5">
        <v>45741</v>
      </c>
      <c r="F1319" s="5">
        <v>45741</v>
      </c>
      <c r="H1319" s="4" t="s">
        <v>678</v>
      </c>
      <c r="I1319" s="4" t="s">
        <v>2405</v>
      </c>
      <c r="J1319" s="4" t="s">
        <v>1663</v>
      </c>
      <c r="K1319" s="4" t="s">
        <v>2406</v>
      </c>
      <c r="L1319" s="4" t="s">
        <v>2407</v>
      </c>
      <c r="M1319" s="12">
        <v>-90000</v>
      </c>
      <c r="N1319" s="4" t="s">
        <v>48</v>
      </c>
      <c r="O1319" s="12">
        <v>-90000</v>
      </c>
      <c r="P1319" s="4" t="s">
        <v>48</v>
      </c>
      <c r="Q1319" s="4" t="s">
        <v>681</v>
      </c>
      <c r="R1319" s="4" t="s">
        <v>54</v>
      </c>
      <c r="X1319" s="4" t="s">
        <v>50</v>
      </c>
      <c r="Z1319" s="4" t="s">
        <v>50</v>
      </c>
      <c r="AA1319" s="4" t="s">
        <v>2419</v>
      </c>
      <c r="AD1319" s="4" t="s">
        <v>676</v>
      </c>
      <c r="AG1319" s="5"/>
      <c r="AH1319" s="4" t="s">
        <v>2408</v>
      </c>
      <c r="AJ1319" s="4" t="s">
        <v>38</v>
      </c>
      <c r="AK1319" s="117">
        <f>IF(N1319="NTD",1,VLOOKUP(X1319,'8.匯率'!O:Q,2,FALSE))</f>
        <v>1</v>
      </c>
      <c r="AL1319" s="204">
        <f t="shared" si="20"/>
        <v>-90000</v>
      </c>
      <c r="AM1319" s="117" t="str">
        <f>VLOOKUP(AJ1319,'關係企業(人)'!A:C,3,FALSE)</f>
        <v>緯創資通股份有限公司</v>
      </c>
    </row>
    <row r="1320" spans="1:39">
      <c r="A1320" s="4" t="s">
        <v>47</v>
      </c>
      <c r="B1320" s="4" t="s">
        <v>1662</v>
      </c>
      <c r="C1320" s="4" t="s">
        <v>2403</v>
      </c>
      <c r="D1320" s="4" t="s">
        <v>2416</v>
      </c>
      <c r="E1320" s="5">
        <v>45741</v>
      </c>
      <c r="F1320" s="5">
        <v>45741</v>
      </c>
      <c r="H1320" s="4" t="s">
        <v>678</v>
      </c>
      <c r="I1320" s="4" t="s">
        <v>2405</v>
      </c>
      <c r="J1320" s="4" t="s">
        <v>1663</v>
      </c>
      <c r="K1320" s="4" t="s">
        <v>2406</v>
      </c>
      <c r="L1320" s="4" t="s">
        <v>2407</v>
      </c>
      <c r="M1320" s="12">
        <v>-116196</v>
      </c>
      <c r="N1320" s="4" t="s">
        <v>48</v>
      </c>
      <c r="O1320" s="12">
        <v>-116196</v>
      </c>
      <c r="P1320" s="4" t="s">
        <v>48</v>
      </c>
      <c r="Q1320" s="4" t="s">
        <v>681</v>
      </c>
      <c r="R1320" s="4" t="s">
        <v>54</v>
      </c>
      <c r="X1320" s="4" t="s">
        <v>50</v>
      </c>
      <c r="Z1320" s="4" t="s">
        <v>50</v>
      </c>
      <c r="AA1320" s="4" t="s">
        <v>2419</v>
      </c>
      <c r="AD1320" s="4" t="s">
        <v>676</v>
      </c>
      <c r="AG1320" s="5"/>
      <c r="AH1320" s="4" t="s">
        <v>2408</v>
      </c>
      <c r="AJ1320" s="4" t="s">
        <v>38</v>
      </c>
      <c r="AK1320" s="117">
        <f>IF(N1320="NTD",1,VLOOKUP(X1320,'8.匯率'!O:Q,2,FALSE))</f>
        <v>1</v>
      </c>
      <c r="AL1320" s="204">
        <f t="shared" si="20"/>
        <v>-116196</v>
      </c>
      <c r="AM1320" s="117" t="str">
        <f>VLOOKUP(AJ1320,'關係企業(人)'!A:C,3,FALSE)</f>
        <v>緯創資通股份有限公司</v>
      </c>
    </row>
    <row r="1321" spans="1:39">
      <c r="A1321" s="4" t="s">
        <v>47</v>
      </c>
      <c r="B1321" s="4" t="s">
        <v>1662</v>
      </c>
      <c r="C1321" s="4" t="s">
        <v>2403</v>
      </c>
      <c r="D1321" s="4" t="s">
        <v>2416</v>
      </c>
      <c r="E1321" s="5">
        <v>45741</v>
      </c>
      <c r="F1321" s="5">
        <v>45741</v>
      </c>
      <c r="H1321" s="4" t="s">
        <v>678</v>
      </c>
      <c r="I1321" s="4" t="s">
        <v>2405</v>
      </c>
      <c r="J1321" s="4" t="s">
        <v>1663</v>
      </c>
      <c r="K1321" s="4" t="s">
        <v>2406</v>
      </c>
      <c r="L1321" s="4" t="s">
        <v>2407</v>
      </c>
      <c r="M1321" s="12">
        <v>-158410</v>
      </c>
      <c r="N1321" s="4" t="s">
        <v>48</v>
      </c>
      <c r="O1321" s="12">
        <v>-158410</v>
      </c>
      <c r="P1321" s="4" t="s">
        <v>48</v>
      </c>
      <c r="Q1321" s="4" t="s">
        <v>681</v>
      </c>
      <c r="R1321" s="4" t="s">
        <v>54</v>
      </c>
      <c r="X1321" s="4" t="s">
        <v>50</v>
      </c>
      <c r="Z1321" s="4" t="s">
        <v>50</v>
      </c>
      <c r="AA1321" s="4" t="s">
        <v>2419</v>
      </c>
      <c r="AD1321" s="4" t="s">
        <v>676</v>
      </c>
      <c r="AG1321" s="5"/>
      <c r="AH1321" s="4" t="s">
        <v>2408</v>
      </c>
      <c r="AJ1321" s="4" t="s">
        <v>38</v>
      </c>
      <c r="AK1321" s="117">
        <f>IF(N1321="NTD",1,VLOOKUP(X1321,'8.匯率'!O:Q,2,FALSE))</f>
        <v>1</v>
      </c>
      <c r="AL1321" s="204">
        <f t="shared" si="20"/>
        <v>-158410</v>
      </c>
      <c r="AM1321" s="117" t="str">
        <f>VLOOKUP(AJ1321,'關係企業(人)'!A:C,3,FALSE)</f>
        <v>緯創資通股份有限公司</v>
      </c>
    </row>
    <row r="1322" spans="1:39">
      <c r="A1322" s="4" t="s">
        <v>47</v>
      </c>
      <c r="B1322" s="4" t="s">
        <v>1662</v>
      </c>
      <c r="C1322" s="4" t="s">
        <v>2403</v>
      </c>
      <c r="D1322" s="4" t="s">
        <v>2416</v>
      </c>
      <c r="E1322" s="5">
        <v>45741</v>
      </c>
      <c r="F1322" s="5">
        <v>45741</v>
      </c>
      <c r="H1322" s="4" t="s">
        <v>678</v>
      </c>
      <c r="I1322" s="4" t="s">
        <v>2405</v>
      </c>
      <c r="J1322" s="4" t="s">
        <v>1663</v>
      </c>
      <c r="K1322" s="4" t="s">
        <v>2406</v>
      </c>
      <c r="L1322" s="4" t="s">
        <v>2407</v>
      </c>
      <c r="M1322" s="12">
        <v>-110000</v>
      </c>
      <c r="N1322" s="4" t="s">
        <v>48</v>
      </c>
      <c r="O1322" s="12">
        <v>-110000</v>
      </c>
      <c r="P1322" s="4" t="s">
        <v>48</v>
      </c>
      <c r="Q1322" s="4" t="s">
        <v>681</v>
      </c>
      <c r="R1322" s="4" t="s">
        <v>54</v>
      </c>
      <c r="X1322" s="4" t="s">
        <v>50</v>
      </c>
      <c r="Z1322" s="4" t="s">
        <v>50</v>
      </c>
      <c r="AA1322" s="4" t="s">
        <v>2419</v>
      </c>
      <c r="AD1322" s="4" t="s">
        <v>676</v>
      </c>
      <c r="AG1322" s="5"/>
      <c r="AH1322" s="4" t="s">
        <v>2408</v>
      </c>
      <c r="AJ1322" s="4" t="s">
        <v>38</v>
      </c>
      <c r="AK1322" s="117">
        <f>IF(N1322="NTD",1,VLOOKUP(X1322,'8.匯率'!O:Q,2,FALSE))</f>
        <v>1</v>
      </c>
      <c r="AL1322" s="204">
        <f t="shared" si="20"/>
        <v>-110000</v>
      </c>
      <c r="AM1322" s="117" t="str">
        <f>VLOOKUP(AJ1322,'關係企業(人)'!A:C,3,FALSE)</f>
        <v>緯創資通股份有限公司</v>
      </c>
    </row>
    <row r="1323" spans="1:39">
      <c r="A1323" s="4" t="s">
        <v>47</v>
      </c>
      <c r="B1323" s="4" t="s">
        <v>1662</v>
      </c>
      <c r="C1323" s="4" t="s">
        <v>2403</v>
      </c>
      <c r="D1323" s="4" t="s">
        <v>2416</v>
      </c>
      <c r="E1323" s="5">
        <v>45741</v>
      </c>
      <c r="F1323" s="5">
        <v>45741</v>
      </c>
      <c r="H1323" s="4" t="s">
        <v>678</v>
      </c>
      <c r="I1323" s="4" t="s">
        <v>2405</v>
      </c>
      <c r="J1323" s="4" t="s">
        <v>1663</v>
      </c>
      <c r="K1323" s="4" t="s">
        <v>2406</v>
      </c>
      <c r="L1323" s="4" t="s">
        <v>2407</v>
      </c>
      <c r="M1323" s="12">
        <v>-130686</v>
      </c>
      <c r="N1323" s="4" t="s">
        <v>48</v>
      </c>
      <c r="O1323" s="12">
        <v>-130686</v>
      </c>
      <c r="P1323" s="4" t="s">
        <v>48</v>
      </c>
      <c r="Q1323" s="4" t="s">
        <v>681</v>
      </c>
      <c r="R1323" s="4" t="s">
        <v>54</v>
      </c>
      <c r="X1323" s="4" t="s">
        <v>50</v>
      </c>
      <c r="Z1323" s="4" t="s">
        <v>50</v>
      </c>
      <c r="AA1323" s="4" t="s">
        <v>2419</v>
      </c>
      <c r="AD1323" s="4" t="s">
        <v>676</v>
      </c>
      <c r="AG1323" s="5"/>
      <c r="AH1323" s="4" t="s">
        <v>2408</v>
      </c>
      <c r="AJ1323" s="4" t="s">
        <v>38</v>
      </c>
      <c r="AK1323" s="117">
        <f>IF(N1323="NTD",1,VLOOKUP(X1323,'8.匯率'!O:Q,2,FALSE))</f>
        <v>1</v>
      </c>
      <c r="AL1323" s="204">
        <f t="shared" si="20"/>
        <v>-130686</v>
      </c>
      <c r="AM1323" s="117" t="str">
        <f>VLOOKUP(AJ1323,'關係企業(人)'!A:C,3,FALSE)</f>
        <v>緯創資通股份有限公司</v>
      </c>
    </row>
    <row r="1324" spans="1:39">
      <c r="A1324" s="4" t="s">
        <v>47</v>
      </c>
      <c r="B1324" s="4" t="s">
        <v>1662</v>
      </c>
      <c r="C1324" s="4" t="s">
        <v>2403</v>
      </c>
      <c r="D1324" s="4" t="s">
        <v>2416</v>
      </c>
      <c r="E1324" s="5">
        <v>45741</v>
      </c>
      <c r="F1324" s="5">
        <v>45741</v>
      </c>
      <c r="H1324" s="4" t="s">
        <v>678</v>
      </c>
      <c r="I1324" s="4" t="s">
        <v>2405</v>
      </c>
      <c r="J1324" s="4" t="s">
        <v>1663</v>
      </c>
      <c r="K1324" s="4" t="s">
        <v>2406</v>
      </c>
      <c r="L1324" s="4" t="s">
        <v>2407</v>
      </c>
      <c r="M1324" s="12">
        <v>-123510</v>
      </c>
      <c r="N1324" s="4" t="s">
        <v>48</v>
      </c>
      <c r="O1324" s="12">
        <v>-123510</v>
      </c>
      <c r="P1324" s="4" t="s">
        <v>48</v>
      </c>
      <c r="Q1324" s="4" t="s">
        <v>681</v>
      </c>
      <c r="R1324" s="4" t="s">
        <v>54</v>
      </c>
      <c r="X1324" s="4" t="s">
        <v>50</v>
      </c>
      <c r="Z1324" s="4" t="s">
        <v>50</v>
      </c>
      <c r="AA1324" s="4" t="s">
        <v>2419</v>
      </c>
      <c r="AD1324" s="4" t="s">
        <v>676</v>
      </c>
      <c r="AG1324" s="5"/>
      <c r="AH1324" s="4" t="s">
        <v>2408</v>
      </c>
      <c r="AJ1324" s="4" t="s">
        <v>38</v>
      </c>
      <c r="AK1324" s="117">
        <f>IF(N1324="NTD",1,VLOOKUP(X1324,'8.匯率'!O:Q,2,FALSE))</f>
        <v>1</v>
      </c>
      <c r="AL1324" s="204">
        <f t="shared" si="20"/>
        <v>-123510</v>
      </c>
      <c r="AM1324" s="117" t="str">
        <f>VLOOKUP(AJ1324,'關係企業(人)'!A:C,3,FALSE)</f>
        <v>緯創資通股份有限公司</v>
      </c>
    </row>
    <row r="1325" spans="1:39">
      <c r="A1325" s="4" t="s">
        <v>47</v>
      </c>
      <c r="B1325" s="4" t="s">
        <v>1662</v>
      </c>
      <c r="C1325" s="4" t="s">
        <v>2403</v>
      </c>
      <c r="D1325" s="4" t="s">
        <v>2416</v>
      </c>
      <c r="E1325" s="5">
        <v>45741</v>
      </c>
      <c r="F1325" s="5">
        <v>45741</v>
      </c>
      <c r="H1325" s="4" t="s">
        <v>678</v>
      </c>
      <c r="I1325" s="4" t="s">
        <v>2405</v>
      </c>
      <c r="J1325" s="4" t="s">
        <v>1663</v>
      </c>
      <c r="K1325" s="4" t="s">
        <v>2406</v>
      </c>
      <c r="L1325" s="4" t="s">
        <v>2407</v>
      </c>
      <c r="M1325" s="12">
        <v>-138000</v>
      </c>
      <c r="N1325" s="4" t="s">
        <v>48</v>
      </c>
      <c r="O1325" s="12">
        <v>-138000</v>
      </c>
      <c r="P1325" s="4" t="s">
        <v>48</v>
      </c>
      <c r="Q1325" s="4" t="s">
        <v>681</v>
      </c>
      <c r="R1325" s="4" t="s">
        <v>54</v>
      </c>
      <c r="X1325" s="4" t="s">
        <v>50</v>
      </c>
      <c r="Z1325" s="4" t="s">
        <v>50</v>
      </c>
      <c r="AA1325" s="4" t="s">
        <v>2419</v>
      </c>
      <c r="AD1325" s="4" t="s">
        <v>676</v>
      </c>
      <c r="AG1325" s="5"/>
      <c r="AH1325" s="4" t="s">
        <v>2408</v>
      </c>
      <c r="AJ1325" s="4" t="s">
        <v>38</v>
      </c>
      <c r="AK1325" s="117">
        <f>IF(N1325="NTD",1,VLOOKUP(X1325,'8.匯率'!O:Q,2,FALSE))</f>
        <v>1</v>
      </c>
      <c r="AL1325" s="204">
        <f t="shared" si="20"/>
        <v>-138000</v>
      </c>
      <c r="AM1325" s="117" t="str">
        <f>VLOOKUP(AJ1325,'關係企業(人)'!A:C,3,FALSE)</f>
        <v>緯創資通股份有限公司</v>
      </c>
    </row>
    <row r="1326" spans="1:39">
      <c r="A1326" s="4" t="s">
        <v>47</v>
      </c>
      <c r="B1326" s="4" t="s">
        <v>1662</v>
      </c>
      <c r="C1326" s="4" t="s">
        <v>2403</v>
      </c>
      <c r="D1326" s="4" t="s">
        <v>2416</v>
      </c>
      <c r="E1326" s="5">
        <v>45741</v>
      </c>
      <c r="F1326" s="5">
        <v>45741</v>
      </c>
      <c r="H1326" s="4" t="s">
        <v>678</v>
      </c>
      <c r="I1326" s="4" t="s">
        <v>2405</v>
      </c>
      <c r="J1326" s="4" t="s">
        <v>1663</v>
      </c>
      <c r="K1326" s="4" t="s">
        <v>2406</v>
      </c>
      <c r="L1326" s="4" t="s">
        <v>2407</v>
      </c>
      <c r="M1326" s="12">
        <v>-130686</v>
      </c>
      <c r="N1326" s="4" t="s">
        <v>48</v>
      </c>
      <c r="O1326" s="12">
        <v>-130686</v>
      </c>
      <c r="P1326" s="4" t="s">
        <v>48</v>
      </c>
      <c r="Q1326" s="4" t="s">
        <v>681</v>
      </c>
      <c r="R1326" s="4" t="s">
        <v>54</v>
      </c>
      <c r="X1326" s="4" t="s">
        <v>50</v>
      </c>
      <c r="Z1326" s="4" t="s">
        <v>50</v>
      </c>
      <c r="AA1326" s="4" t="s">
        <v>2419</v>
      </c>
      <c r="AD1326" s="4" t="s">
        <v>676</v>
      </c>
      <c r="AG1326" s="5"/>
      <c r="AH1326" s="4" t="s">
        <v>2408</v>
      </c>
      <c r="AJ1326" s="4" t="s">
        <v>38</v>
      </c>
      <c r="AK1326" s="117">
        <f>IF(N1326="NTD",1,VLOOKUP(X1326,'8.匯率'!O:Q,2,FALSE))</f>
        <v>1</v>
      </c>
      <c r="AL1326" s="204">
        <f t="shared" si="20"/>
        <v>-130686</v>
      </c>
      <c r="AM1326" s="117" t="str">
        <f>VLOOKUP(AJ1326,'關係企業(人)'!A:C,3,FALSE)</f>
        <v>緯創資通股份有限公司</v>
      </c>
    </row>
    <row r="1327" spans="1:39">
      <c r="A1327" s="4" t="s">
        <v>47</v>
      </c>
      <c r="B1327" s="4" t="s">
        <v>1662</v>
      </c>
      <c r="C1327" s="4" t="s">
        <v>2403</v>
      </c>
      <c r="D1327" s="4" t="s">
        <v>2416</v>
      </c>
      <c r="E1327" s="5">
        <v>45741</v>
      </c>
      <c r="F1327" s="5">
        <v>45741</v>
      </c>
      <c r="H1327" s="4" t="s">
        <v>678</v>
      </c>
      <c r="I1327" s="4" t="s">
        <v>2405</v>
      </c>
      <c r="J1327" s="4" t="s">
        <v>1663</v>
      </c>
      <c r="K1327" s="4" t="s">
        <v>2406</v>
      </c>
      <c r="L1327" s="4" t="s">
        <v>2407</v>
      </c>
      <c r="M1327" s="12">
        <v>-160030</v>
      </c>
      <c r="N1327" s="4" t="s">
        <v>48</v>
      </c>
      <c r="O1327" s="12">
        <v>-160030</v>
      </c>
      <c r="P1327" s="4" t="s">
        <v>48</v>
      </c>
      <c r="Q1327" s="4" t="s">
        <v>681</v>
      </c>
      <c r="R1327" s="4" t="s">
        <v>54</v>
      </c>
      <c r="X1327" s="4" t="s">
        <v>50</v>
      </c>
      <c r="Z1327" s="4" t="s">
        <v>50</v>
      </c>
      <c r="AA1327" s="4" t="s">
        <v>2419</v>
      </c>
      <c r="AD1327" s="4" t="s">
        <v>676</v>
      </c>
      <c r="AG1327" s="5"/>
      <c r="AH1327" s="4" t="s">
        <v>2408</v>
      </c>
      <c r="AJ1327" s="4" t="s">
        <v>38</v>
      </c>
      <c r="AK1327" s="117">
        <f>IF(N1327="NTD",1,VLOOKUP(X1327,'8.匯率'!O:Q,2,FALSE))</f>
        <v>1</v>
      </c>
      <c r="AL1327" s="204">
        <f t="shared" si="20"/>
        <v>-160030</v>
      </c>
      <c r="AM1327" s="117" t="str">
        <f>VLOOKUP(AJ1327,'關係企業(人)'!A:C,3,FALSE)</f>
        <v>緯創資通股份有限公司</v>
      </c>
    </row>
    <row r="1328" spans="1:39">
      <c r="A1328" s="4" t="s">
        <v>47</v>
      </c>
      <c r="B1328" s="4" t="s">
        <v>1662</v>
      </c>
      <c r="C1328" s="4" t="s">
        <v>2403</v>
      </c>
      <c r="D1328" s="4" t="s">
        <v>2416</v>
      </c>
      <c r="E1328" s="5">
        <v>45741</v>
      </c>
      <c r="F1328" s="5">
        <v>45741</v>
      </c>
      <c r="H1328" s="4" t="s">
        <v>678</v>
      </c>
      <c r="I1328" s="4" t="s">
        <v>2405</v>
      </c>
      <c r="J1328" s="4" t="s">
        <v>1663</v>
      </c>
      <c r="K1328" s="4" t="s">
        <v>2406</v>
      </c>
      <c r="L1328" s="4" t="s">
        <v>2407</v>
      </c>
      <c r="M1328" s="12">
        <v>-1170</v>
      </c>
      <c r="N1328" s="4" t="s">
        <v>48</v>
      </c>
      <c r="O1328" s="12">
        <v>-1170</v>
      </c>
      <c r="P1328" s="4" t="s">
        <v>48</v>
      </c>
      <c r="Q1328" s="4" t="s">
        <v>681</v>
      </c>
      <c r="R1328" s="4" t="s">
        <v>54</v>
      </c>
      <c r="X1328" s="4" t="s">
        <v>50</v>
      </c>
      <c r="Z1328" s="4" t="s">
        <v>50</v>
      </c>
      <c r="AA1328" s="4" t="s">
        <v>2419</v>
      </c>
      <c r="AD1328" s="4" t="s">
        <v>676</v>
      </c>
      <c r="AG1328" s="5"/>
      <c r="AH1328" s="4" t="s">
        <v>2408</v>
      </c>
      <c r="AJ1328" s="4" t="s">
        <v>38</v>
      </c>
      <c r="AK1328" s="117">
        <f>IF(N1328="NTD",1,VLOOKUP(X1328,'8.匯率'!O:Q,2,FALSE))</f>
        <v>1</v>
      </c>
      <c r="AL1328" s="204">
        <f t="shared" si="20"/>
        <v>-1170</v>
      </c>
      <c r="AM1328" s="117" t="str">
        <f>VLOOKUP(AJ1328,'關係企業(人)'!A:C,3,FALSE)</f>
        <v>緯創資通股份有限公司</v>
      </c>
    </row>
    <row r="1329" spans="1:39">
      <c r="A1329" s="4" t="s">
        <v>47</v>
      </c>
      <c r="B1329" s="4" t="s">
        <v>2037</v>
      </c>
      <c r="C1329" s="4" t="s">
        <v>2403</v>
      </c>
      <c r="D1329" s="4" t="s">
        <v>2417</v>
      </c>
      <c r="E1329" s="5">
        <v>45761</v>
      </c>
      <c r="F1329" s="5">
        <v>45761</v>
      </c>
      <c r="H1329" s="4" t="s">
        <v>678</v>
      </c>
      <c r="I1329" s="4" t="s">
        <v>2405</v>
      </c>
      <c r="J1329" s="4" t="s">
        <v>2038</v>
      </c>
      <c r="K1329" s="4" t="s">
        <v>2406</v>
      </c>
      <c r="L1329" s="4" t="s">
        <v>2407</v>
      </c>
      <c r="M1329" s="12">
        <v>-82938</v>
      </c>
      <c r="N1329" s="4" t="s">
        <v>48</v>
      </c>
      <c r="O1329" s="12">
        <v>-82938</v>
      </c>
      <c r="P1329" s="4" t="s">
        <v>48</v>
      </c>
      <c r="Q1329" s="4" t="s">
        <v>680</v>
      </c>
      <c r="R1329" s="4" t="s">
        <v>701</v>
      </c>
      <c r="X1329" s="4" t="s">
        <v>702</v>
      </c>
      <c r="Z1329" s="4" t="s">
        <v>702</v>
      </c>
      <c r="AA1329" s="4" t="s">
        <v>2422</v>
      </c>
      <c r="AD1329" s="4" t="s">
        <v>676</v>
      </c>
      <c r="AG1329" s="5"/>
      <c r="AH1329" s="4" t="s">
        <v>2408</v>
      </c>
      <c r="AJ1329" s="4" t="s">
        <v>700</v>
      </c>
      <c r="AK1329" s="117">
        <f>IF(N1329="NTD",1,VLOOKUP(X1329,'8.匯率'!O:Q,2,FALSE))</f>
        <v>1</v>
      </c>
      <c r="AL1329" s="204">
        <f t="shared" si="20"/>
        <v>-82938</v>
      </c>
      <c r="AM1329" s="117" t="str">
        <f>VLOOKUP(AJ1329,'關係企業(人)'!A:C,3,FALSE)</f>
        <v>緯育股份有限公司</v>
      </c>
    </row>
    <row r="1330" spans="1:39">
      <c r="A1330" s="4" t="s">
        <v>47</v>
      </c>
      <c r="B1330" s="4" t="s">
        <v>2013</v>
      </c>
      <c r="C1330" s="4" t="s">
        <v>2403</v>
      </c>
      <c r="D1330" s="4" t="s">
        <v>2417</v>
      </c>
      <c r="E1330" s="5">
        <v>45762</v>
      </c>
      <c r="F1330" s="5">
        <v>45762</v>
      </c>
      <c r="H1330" s="4" t="s">
        <v>678</v>
      </c>
      <c r="I1330" s="4" t="s">
        <v>2405</v>
      </c>
      <c r="J1330" s="4" t="s">
        <v>2014</v>
      </c>
      <c r="K1330" s="4" t="s">
        <v>2406</v>
      </c>
      <c r="L1330" s="4" t="s">
        <v>2407</v>
      </c>
      <c r="M1330" s="12">
        <v>-140275</v>
      </c>
      <c r="N1330" s="4" t="s">
        <v>48</v>
      </c>
      <c r="O1330" s="12">
        <v>-140275</v>
      </c>
      <c r="P1330" s="4" t="s">
        <v>48</v>
      </c>
      <c r="Q1330" s="4" t="s">
        <v>683</v>
      </c>
      <c r="R1330" s="4" t="s">
        <v>56</v>
      </c>
      <c r="X1330" s="4" t="s">
        <v>57</v>
      </c>
      <c r="Z1330" s="4" t="s">
        <v>57</v>
      </c>
      <c r="AA1330" s="4" t="s">
        <v>2424</v>
      </c>
      <c r="AD1330" s="4" t="s">
        <v>676</v>
      </c>
      <c r="AG1330" s="5"/>
      <c r="AH1330" s="4" t="s">
        <v>2408</v>
      </c>
      <c r="AJ1330" s="4" t="s">
        <v>55</v>
      </c>
      <c r="AK1330" s="117">
        <f>IF(N1330="NTD",1,VLOOKUP(X1330,'8.匯率'!O:Q,2,FALSE))</f>
        <v>1</v>
      </c>
      <c r="AL1330" s="204">
        <f t="shared" si="20"/>
        <v>-140275</v>
      </c>
      <c r="AM1330" s="117" t="str">
        <f>VLOOKUP(AJ1330,'關係企業(人)'!A:C,3,FALSE)</f>
        <v>緯穎科技服務股份有限公司</v>
      </c>
    </row>
    <row r="1331" spans="1:39">
      <c r="A1331" s="4" t="s">
        <v>47</v>
      </c>
      <c r="B1331" s="4" t="s">
        <v>2013</v>
      </c>
      <c r="C1331" s="4" t="s">
        <v>2403</v>
      </c>
      <c r="D1331" s="4" t="s">
        <v>2417</v>
      </c>
      <c r="E1331" s="5">
        <v>45762</v>
      </c>
      <c r="F1331" s="5">
        <v>45762</v>
      </c>
      <c r="H1331" s="4" t="s">
        <v>678</v>
      </c>
      <c r="I1331" s="4" t="s">
        <v>2405</v>
      </c>
      <c r="J1331" s="4" t="s">
        <v>2014</v>
      </c>
      <c r="K1331" s="4" t="s">
        <v>2406</v>
      </c>
      <c r="L1331" s="4" t="s">
        <v>2407</v>
      </c>
      <c r="M1331" s="12">
        <v>-99550</v>
      </c>
      <c r="N1331" s="4" t="s">
        <v>48</v>
      </c>
      <c r="O1331" s="12">
        <v>-99550</v>
      </c>
      <c r="P1331" s="4" t="s">
        <v>48</v>
      </c>
      <c r="Q1331" s="4" t="s">
        <v>683</v>
      </c>
      <c r="R1331" s="4" t="s">
        <v>56</v>
      </c>
      <c r="X1331" s="4" t="s">
        <v>57</v>
      </c>
      <c r="Z1331" s="4" t="s">
        <v>57</v>
      </c>
      <c r="AA1331" s="4" t="s">
        <v>2424</v>
      </c>
      <c r="AD1331" s="4" t="s">
        <v>676</v>
      </c>
      <c r="AG1331" s="5"/>
      <c r="AH1331" s="4" t="s">
        <v>2408</v>
      </c>
      <c r="AJ1331" s="4" t="s">
        <v>55</v>
      </c>
      <c r="AK1331" s="117">
        <f>IF(N1331="NTD",1,VLOOKUP(X1331,'8.匯率'!O:Q,2,FALSE))</f>
        <v>1</v>
      </c>
      <c r="AL1331" s="204">
        <f t="shared" si="20"/>
        <v>-99550</v>
      </c>
      <c r="AM1331" s="117" t="str">
        <f>VLOOKUP(AJ1331,'關係企業(人)'!A:C,3,FALSE)</f>
        <v>緯穎科技服務股份有限公司</v>
      </c>
    </row>
    <row r="1332" spans="1:39">
      <c r="A1332" s="4" t="s">
        <v>47</v>
      </c>
      <c r="B1332" s="4" t="s">
        <v>2015</v>
      </c>
      <c r="C1332" s="4" t="s">
        <v>2403</v>
      </c>
      <c r="D1332" s="4" t="s">
        <v>2417</v>
      </c>
      <c r="E1332" s="5">
        <v>45762</v>
      </c>
      <c r="F1332" s="5">
        <v>45762</v>
      </c>
      <c r="H1332" s="4" t="s">
        <v>678</v>
      </c>
      <c r="I1332" s="4" t="s">
        <v>2405</v>
      </c>
      <c r="J1332" s="4" t="s">
        <v>2016</v>
      </c>
      <c r="K1332" s="4" t="s">
        <v>2406</v>
      </c>
      <c r="L1332" s="4" t="s">
        <v>2407</v>
      </c>
      <c r="M1332" s="12">
        <v>-141588</v>
      </c>
      <c r="N1332" s="4" t="s">
        <v>48</v>
      </c>
      <c r="O1332" s="12">
        <v>-141588</v>
      </c>
      <c r="P1332" s="4" t="s">
        <v>48</v>
      </c>
      <c r="Q1332" s="4" t="s">
        <v>683</v>
      </c>
      <c r="R1332" s="4" t="s">
        <v>56</v>
      </c>
      <c r="X1332" s="4" t="s">
        <v>57</v>
      </c>
      <c r="Z1332" s="4" t="s">
        <v>57</v>
      </c>
      <c r="AA1332" s="4" t="s">
        <v>2424</v>
      </c>
      <c r="AD1332" s="4" t="s">
        <v>676</v>
      </c>
      <c r="AG1332" s="5"/>
      <c r="AH1332" s="4" t="s">
        <v>2408</v>
      </c>
      <c r="AJ1332" s="4" t="s">
        <v>55</v>
      </c>
      <c r="AK1332" s="117">
        <f>IF(N1332="NTD",1,VLOOKUP(X1332,'8.匯率'!O:Q,2,FALSE))</f>
        <v>1</v>
      </c>
      <c r="AL1332" s="204">
        <f t="shared" si="20"/>
        <v>-141588</v>
      </c>
      <c r="AM1332" s="117" t="str">
        <f>VLOOKUP(AJ1332,'關係企業(人)'!A:C,3,FALSE)</f>
        <v>緯穎科技服務股份有限公司</v>
      </c>
    </row>
    <row r="1333" spans="1:39">
      <c r="A1333" s="4" t="s">
        <v>47</v>
      </c>
      <c r="B1333" s="4" t="s">
        <v>2015</v>
      </c>
      <c r="C1333" s="4" t="s">
        <v>2403</v>
      </c>
      <c r="D1333" s="4" t="s">
        <v>2417</v>
      </c>
      <c r="E1333" s="5">
        <v>45762</v>
      </c>
      <c r="F1333" s="5">
        <v>45762</v>
      </c>
      <c r="H1333" s="4" t="s">
        <v>678</v>
      </c>
      <c r="I1333" s="4" t="s">
        <v>2405</v>
      </c>
      <c r="J1333" s="4" t="s">
        <v>2016</v>
      </c>
      <c r="K1333" s="4" t="s">
        <v>2406</v>
      </c>
      <c r="L1333" s="4" t="s">
        <v>2407</v>
      </c>
      <c r="M1333" s="12">
        <v>-110000</v>
      </c>
      <c r="N1333" s="4" t="s">
        <v>48</v>
      </c>
      <c r="O1333" s="12">
        <v>-110000</v>
      </c>
      <c r="P1333" s="4" t="s">
        <v>48</v>
      </c>
      <c r="Q1333" s="4" t="s">
        <v>683</v>
      </c>
      <c r="R1333" s="4" t="s">
        <v>56</v>
      </c>
      <c r="X1333" s="4" t="s">
        <v>57</v>
      </c>
      <c r="Z1333" s="4" t="s">
        <v>57</v>
      </c>
      <c r="AA1333" s="4" t="s">
        <v>2424</v>
      </c>
      <c r="AD1333" s="4" t="s">
        <v>676</v>
      </c>
      <c r="AG1333" s="5"/>
      <c r="AH1333" s="4" t="s">
        <v>2408</v>
      </c>
      <c r="AJ1333" s="4" t="s">
        <v>55</v>
      </c>
      <c r="AK1333" s="117">
        <f>IF(N1333="NTD",1,VLOOKUP(X1333,'8.匯率'!O:Q,2,FALSE))</f>
        <v>1</v>
      </c>
      <c r="AL1333" s="204">
        <f t="shared" si="20"/>
        <v>-110000</v>
      </c>
      <c r="AM1333" s="117" t="str">
        <f>VLOOKUP(AJ1333,'關係企業(人)'!A:C,3,FALSE)</f>
        <v>緯穎科技服務股份有限公司</v>
      </c>
    </row>
    <row r="1334" spans="1:39">
      <c r="A1334" s="4" t="s">
        <v>47</v>
      </c>
      <c r="B1334" s="4" t="s">
        <v>2015</v>
      </c>
      <c r="C1334" s="4" t="s">
        <v>2403</v>
      </c>
      <c r="D1334" s="4" t="s">
        <v>2417</v>
      </c>
      <c r="E1334" s="5">
        <v>45762</v>
      </c>
      <c r="F1334" s="5">
        <v>45762</v>
      </c>
      <c r="H1334" s="4" t="s">
        <v>678</v>
      </c>
      <c r="I1334" s="4" t="s">
        <v>2405</v>
      </c>
      <c r="J1334" s="4" t="s">
        <v>2016</v>
      </c>
      <c r="K1334" s="4" t="s">
        <v>2406</v>
      </c>
      <c r="L1334" s="4" t="s">
        <v>2407</v>
      </c>
      <c r="M1334" s="12">
        <v>-138000</v>
      </c>
      <c r="N1334" s="4" t="s">
        <v>48</v>
      </c>
      <c r="O1334" s="12">
        <v>-138000</v>
      </c>
      <c r="P1334" s="4" t="s">
        <v>48</v>
      </c>
      <c r="Q1334" s="4" t="s">
        <v>683</v>
      </c>
      <c r="R1334" s="4" t="s">
        <v>56</v>
      </c>
      <c r="X1334" s="4" t="s">
        <v>57</v>
      </c>
      <c r="Z1334" s="4" t="s">
        <v>57</v>
      </c>
      <c r="AA1334" s="4" t="s">
        <v>2424</v>
      </c>
      <c r="AD1334" s="4" t="s">
        <v>676</v>
      </c>
      <c r="AG1334" s="5"/>
      <c r="AH1334" s="4" t="s">
        <v>2408</v>
      </c>
      <c r="AJ1334" s="4" t="s">
        <v>55</v>
      </c>
      <c r="AK1334" s="117">
        <f>IF(N1334="NTD",1,VLOOKUP(X1334,'8.匯率'!O:Q,2,FALSE))</f>
        <v>1</v>
      </c>
      <c r="AL1334" s="204">
        <f t="shared" si="20"/>
        <v>-138000</v>
      </c>
      <c r="AM1334" s="117" t="str">
        <f>VLOOKUP(AJ1334,'關係企業(人)'!A:C,3,FALSE)</f>
        <v>緯穎科技服務股份有限公司</v>
      </c>
    </row>
    <row r="1335" spans="1:39">
      <c r="A1335" s="4" t="s">
        <v>47</v>
      </c>
      <c r="B1335" s="4" t="s">
        <v>2015</v>
      </c>
      <c r="C1335" s="4" t="s">
        <v>2403</v>
      </c>
      <c r="D1335" s="4" t="s">
        <v>2417</v>
      </c>
      <c r="E1335" s="5">
        <v>45762</v>
      </c>
      <c r="F1335" s="5">
        <v>45762</v>
      </c>
      <c r="H1335" s="4" t="s">
        <v>678</v>
      </c>
      <c r="I1335" s="4" t="s">
        <v>2405</v>
      </c>
      <c r="J1335" s="4" t="s">
        <v>2016</v>
      </c>
      <c r="K1335" s="4" t="s">
        <v>2406</v>
      </c>
      <c r="L1335" s="4" t="s">
        <v>2407</v>
      </c>
      <c r="M1335" s="12">
        <v>-110000</v>
      </c>
      <c r="N1335" s="4" t="s">
        <v>48</v>
      </c>
      <c r="O1335" s="12">
        <v>-110000</v>
      </c>
      <c r="P1335" s="4" t="s">
        <v>48</v>
      </c>
      <c r="Q1335" s="4" t="s">
        <v>683</v>
      </c>
      <c r="R1335" s="4" t="s">
        <v>56</v>
      </c>
      <c r="X1335" s="4" t="s">
        <v>57</v>
      </c>
      <c r="Z1335" s="4" t="s">
        <v>57</v>
      </c>
      <c r="AA1335" s="4" t="s">
        <v>2424</v>
      </c>
      <c r="AD1335" s="4" t="s">
        <v>676</v>
      </c>
      <c r="AG1335" s="5"/>
      <c r="AH1335" s="4" t="s">
        <v>2408</v>
      </c>
      <c r="AJ1335" s="4" t="s">
        <v>55</v>
      </c>
      <c r="AK1335" s="117">
        <f>IF(N1335="NTD",1,VLOOKUP(X1335,'8.匯率'!O:Q,2,FALSE))</f>
        <v>1</v>
      </c>
      <c r="AL1335" s="204">
        <f t="shared" si="20"/>
        <v>-110000</v>
      </c>
      <c r="AM1335" s="117" t="str">
        <f>VLOOKUP(AJ1335,'關係企業(人)'!A:C,3,FALSE)</f>
        <v>緯穎科技服務股份有限公司</v>
      </c>
    </row>
    <row r="1336" spans="1:39">
      <c r="A1336" s="4" t="s">
        <v>47</v>
      </c>
      <c r="B1336" s="4" t="s">
        <v>2015</v>
      </c>
      <c r="C1336" s="4" t="s">
        <v>2403</v>
      </c>
      <c r="D1336" s="4" t="s">
        <v>2417</v>
      </c>
      <c r="E1336" s="5">
        <v>45762</v>
      </c>
      <c r="F1336" s="5">
        <v>45762</v>
      </c>
      <c r="H1336" s="4" t="s">
        <v>678</v>
      </c>
      <c r="I1336" s="4" t="s">
        <v>2405</v>
      </c>
      <c r="J1336" s="4" t="s">
        <v>2016</v>
      </c>
      <c r="K1336" s="4" t="s">
        <v>2406</v>
      </c>
      <c r="L1336" s="4" t="s">
        <v>2407</v>
      </c>
      <c r="M1336" s="12">
        <v>-103400</v>
      </c>
      <c r="N1336" s="4" t="s">
        <v>48</v>
      </c>
      <c r="O1336" s="12">
        <v>-103400</v>
      </c>
      <c r="P1336" s="4" t="s">
        <v>48</v>
      </c>
      <c r="Q1336" s="4" t="s">
        <v>683</v>
      </c>
      <c r="R1336" s="4" t="s">
        <v>56</v>
      </c>
      <c r="X1336" s="4" t="s">
        <v>57</v>
      </c>
      <c r="Z1336" s="4" t="s">
        <v>57</v>
      </c>
      <c r="AA1336" s="4" t="s">
        <v>2424</v>
      </c>
      <c r="AD1336" s="4" t="s">
        <v>676</v>
      </c>
      <c r="AG1336" s="5"/>
      <c r="AH1336" s="4" t="s">
        <v>2408</v>
      </c>
      <c r="AJ1336" s="4" t="s">
        <v>55</v>
      </c>
      <c r="AK1336" s="117">
        <f>IF(N1336="NTD",1,VLOOKUP(X1336,'8.匯率'!O:Q,2,FALSE))</f>
        <v>1</v>
      </c>
      <c r="AL1336" s="204">
        <f t="shared" si="20"/>
        <v>-103400</v>
      </c>
      <c r="AM1336" s="117" t="str">
        <f>VLOOKUP(AJ1336,'關係企業(人)'!A:C,3,FALSE)</f>
        <v>緯穎科技服務股份有限公司</v>
      </c>
    </row>
    <row r="1337" spans="1:39">
      <c r="A1337" s="4" t="s">
        <v>47</v>
      </c>
      <c r="B1337" s="4" t="s">
        <v>2015</v>
      </c>
      <c r="C1337" s="4" t="s">
        <v>2403</v>
      </c>
      <c r="D1337" s="4" t="s">
        <v>2417</v>
      </c>
      <c r="E1337" s="5">
        <v>45762</v>
      </c>
      <c r="F1337" s="5">
        <v>45762</v>
      </c>
      <c r="H1337" s="4" t="s">
        <v>678</v>
      </c>
      <c r="I1337" s="4" t="s">
        <v>2405</v>
      </c>
      <c r="J1337" s="4" t="s">
        <v>2016</v>
      </c>
      <c r="K1337" s="4" t="s">
        <v>2406</v>
      </c>
      <c r="L1337" s="4" t="s">
        <v>2407</v>
      </c>
      <c r="M1337" s="12">
        <v>-133032</v>
      </c>
      <c r="N1337" s="4" t="s">
        <v>48</v>
      </c>
      <c r="O1337" s="12">
        <v>-133032</v>
      </c>
      <c r="P1337" s="4" t="s">
        <v>48</v>
      </c>
      <c r="Q1337" s="4" t="s">
        <v>683</v>
      </c>
      <c r="R1337" s="4" t="s">
        <v>56</v>
      </c>
      <c r="X1337" s="4" t="s">
        <v>57</v>
      </c>
      <c r="Z1337" s="4" t="s">
        <v>57</v>
      </c>
      <c r="AA1337" s="4" t="s">
        <v>2424</v>
      </c>
      <c r="AD1337" s="4" t="s">
        <v>676</v>
      </c>
      <c r="AG1337" s="5"/>
      <c r="AH1337" s="4" t="s">
        <v>2408</v>
      </c>
      <c r="AJ1337" s="4" t="s">
        <v>55</v>
      </c>
      <c r="AK1337" s="117">
        <f>IF(N1337="NTD",1,VLOOKUP(X1337,'8.匯率'!O:Q,2,FALSE))</f>
        <v>1</v>
      </c>
      <c r="AL1337" s="204">
        <f t="shared" si="20"/>
        <v>-133032</v>
      </c>
      <c r="AM1337" s="117" t="str">
        <f>VLOOKUP(AJ1337,'關係企業(人)'!A:C,3,FALSE)</f>
        <v>緯穎科技服務股份有限公司</v>
      </c>
    </row>
    <row r="1338" spans="1:39">
      <c r="A1338" s="4" t="s">
        <v>47</v>
      </c>
      <c r="B1338" s="4" t="s">
        <v>2015</v>
      </c>
      <c r="C1338" s="4" t="s">
        <v>2403</v>
      </c>
      <c r="D1338" s="4" t="s">
        <v>2417</v>
      </c>
      <c r="E1338" s="5">
        <v>45762</v>
      </c>
      <c r="F1338" s="5">
        <v>45762</v>
      </c>
      <c r="H1338" s="4" t="s">
        <v>678</v>
      </c>
      <c r="I1338" s="4" t="s">
        <v>2405</v>
      </c>
      <c r="J1338" s="4" t="s">
        <v>2016</v>
      </c>
      <c r="K1338" s="4" t="s">
        <v>2406</v>
      </c>
      <c r="L1338" s="4" t="s">
        <v>2407</v>
      </c>
      <c r="M1338" s="12">
        <v>-110000</v>
      </c>
      <c r="N1338" s="4" t="s">
        <v>48</v>
      </c>
      <c r="O1338" s="12">
        <v>-110000</v>
      </c>
      <c r="P1338" s="4" t="s">
        <v>48</v>
      </c>
      <c r="Q1338" s="4" t="s">
        <v>683</v>
      </c>
      <c r="R1338" s="4" t="s">
        <v>56</v>
      </c>
      <c r="X1338" s="4" t="s">
        <v>57</v>
      </c>
      <c r="Z1338" s="4" t="s">
        <v>57</v>
      </c>
      <c r="AA1338" s="4" t="s">
        <v>2424</v>
      </c>
      <c r="AD1338" s="4" t="s">
        <v>676</v>
      </c>
      <c r="AG1338" s="5"/>
      <c r="AH1338" s="4" t="s">
        <v>2408</v>
      </c>
      <c r="AJ1338" s="4" t="s">
        <v>55</v>
      </c>
      <c r="AK1338" s="117">
        <f>IF(N1338="NTD",1,VLOOKUP(X1338,'8.匯率'!O:Q,2,FALSE))</f>
        <v>1</v>
      </c>
      <c r="AL1338" s="204">
        <f t="shared" si="20"/>
        <v>-110000</v>
      </c>
      <c r="AM1338" s="117" t="str">
        <f>VLOOKUP(AJ1338,'關係企業(人)'!A:C,3,FALSE)</f>
        <v>緯穎科技服務股份有限公司</v>
      </c>
    </row>
    <row r="1339" spans="1:39">
      <c r="A1339" s="4" t="s">
        <v>47</v>
      </c>
      <c r="B1339" s="4" t="s">
        <v>2017</v>
      </c>
      <c r="C1339" s="4" t="s">
        <v>2403</v>
      </c>
      <c r="D1339" s="4" t="s">
        <v>2417</v>
      </c>
      <c r="E1339" s="5">
        <v>45762</v>
      </c>
      <c r="F1339" s="5">
        <v>45762</v>
      </c>
      <c r="H1339" s="4" t="s">
        <v>678</v>
      </c>
      <c r="I1339" s="4" t="s">
        <v>2405</v>
      </c>
      <c r="J1339" s="4" t="s">
        <v>2018</v>
      </c>
      <c r="K1339" s="4" t="s">
        <v>2406</v>
      </c>
      <c r="L1339" s="4" t="s">
        <v>2407</v>
      </c>
      <c r="M1339" s="12">
        <v>-65500</v>
      </c>
      <c r="N1339" s="4" t="s">
        <v>48</v>
      </c>
      <c r="O1339" s="12">
        <v>-65500</v>
      </c>
      <c r="P1339" s="4" t="s">
        <v>48</v>
      </c>
      <c r="Q1339" s="4" t="s">
        <v>683</v>
      </c>
      <c r="R1339" s="4" t="s">
        <v>56</v>
      </c>
      <c r="X1339" s="4" t="s">
        <v>57</v>
      </c>
      <c r="Z1339" s="4" t="s">
        <v>57</v>
      </c>
      <c r="AA1339" s="4" t="s">
        <v>2424</v>
      </c>
      <c r="AD1339" s="4" t="s">
        <v>676</v>
      </c>
      <c r="AG1339" s="5"/>
      <c r="AH1339" s="4" t="s">
        <v>2408</v>
      </c>
      <c r="AJ1339" s="4" t="s">
        <v>55</v>
      </c>
      <c r="AK1339" s="117">
        <f>IF(N1339="NTD",1,VLOOKUP(X1339,'8.匯率'!O:Q,2,FALSE))</f>
        <v>1</v>
      </c>
      <c r="AL1339" s="204">
        <f t="shared" si="20"/>
        <v>-65500</v>
      </c>
      <c r="AM1339" s="117" t="str">
        <f>VLOOKUP(AJ1339,'關係企業(人)'!A:C,3,FALSE)</f>
        <v>緯穎科技服務股份有限公司</v>
      </c>
    </row>
    <row r="1340" spans="1:39">
      <c r="A1340" s="4" t="s">
        <v>47</v>
      </c>
      <c r="B1340" s="4" t="s">
        <v>2019</v>
      </c>
      <c r="C1340" s="4" t="s">
        <v>2403</v>
      </c>
      <c r="D1340" s="4" t="s">
        <v>2417</v>
      </c>
      <c r="E1340" s="5">
        <v>45762</v>
      </c>
      <c r="F1340" s="5">
        <v>45762</v>
      </c>
      <c r="H1340" s="4" t="s">
        <v>678</v>
      </c>
      <c r="I1340" s="4" t="s">
        <v>2405</v>
      </c>
      <c r="J1340" s="4" t="s">
        <v>2020</v>
      </c>
      <c r="K1340" s="4" t="s">
        <v>2406</v>
      </c>
      <c r="L1340" s="4" t="s">
        <v>2407</v>
      </c>
      <c r="M1340" s="12">
        <v>-75000</v>
      </c>
      <c r="N1340" s="4" t="s">
        <v>48</v>
      </c>
      <c r="O1340" s="12">
        <v>-75000</v>
      </c>
      <c r="P1340" s="4" t="s">
        <v>48</v>
      </c>
      <c r="Q1340" s="4" t="s">
        <v>683</v>
      </c>
      <c r="R1340" s="4" t="s">
        <v>56</v>
      </c>
      <c r="X1340" s="4" t="s">
        <v>57</v>
      </c>
      <c r="Z1340" s="4" t="s">
        <v>57</v>
      </c>
      <c r="AA1340" s="4" t="s">
        <v>2424</v>
      </c>
      <c r="AD1340" s="4" t="s">
        <v>676</v>
      </c>
      <c r="AG1340" s="5"/>
      <c r="AH1340" s="4" t="s">
        <v>2408</v>
      </c>
      <c r="AJ1340" s="4" t="s">
        <v>55</v>
      </c>
      <c r="AK1340" s="117">
        <f>IF(N1340="NTD",1,VLOOKUP(X1340,'8.匯率'!O:Q,2,FALSE))</f>
        <v>1</v>
      </c>
      <c r="AL1340" s="204">
        <f t="shared" si="20"/>
        <v>-75000</v>
      </c>
      <c r="AM1340" s="117" t="str">
        <f>VLOOKUP(AJ1340,'關係企業(人)'!A:C,3,FALSE)</f>
        <v>緯穎科技服務股份有限公司</v>
      </c>
    </row>
    <row r="1341" spans="1:39">
      <c r="A1341" s="4" t="s">
        <v>47</v>
      </c>
      <c r="B1341" s="4" t="s">
        <v>2021</v>
      </c>
      <c r="C1341" s="4" t="s">
        <v>2403</v>
      </c>
      <c r="D1341" s="4" t="s">
        <v>2417</v>
      </c>
      <c r="E1341" s="5">
        <v>45762</v>
      </c>
      <c r="F1341" s="5">
        <v>45762</v>
      </c>
      <c r="H1341" s="4" t="s">
        <v>678</v>
      </c>
      <c r="I1341" s="4" t="s">
        <v>2405</v>
      </c>
      <c r="J1341" s="4" t="s">
        <v>2022</v>
      </c>
      <c r="K1341" s="4" t="s">
        <v>2406</v>
      </c>
      <c r="L1341" s="4" t="s">
        <v>2407</v>
      </c>
      <c r="M1341" s="12">
        <v>-174685</v>
      </c>
      <c r="N1341" s="4" t="s">
        <v>48</v>
      </c>
      <c r="O1341" s="12">
        <v>-174685</v>
      </c>
      <c r="P1341" s="4" t="s">
        <v>48</v>
      </c>
      <c r="Q1341" s="4" t="s">
        <v>683</v>
      </c>
      <c r="R1341" s="4" t="s">
        <v>56</v>
      </c>
      <c r="X1341" s="4" t="s">
        <v>57</v>
      </c>
      <c r="Z1341" s="4" t="s">
        <v>57</v>
      </c>
      <c r="AA1341" s="4" t="s">
        <v>2424</v>
      </c>
      <c r="AD1341" s="4" t="s">
        <v>676</v>
      </c>
      <c r="AG1341" s="5"/>
      <c r="AH1341" s="4" t="s">
        <v>2408</v>
      </c>
      <c r="AJ1341" s="4" t="s">
        <v>55</v>
      </c>
      <c r="AK1341" s="117">
        <f>IF(N1341="NTD",1,VLOOKUP(X1341,'8.匯率'!O:Q,2,FALSE))</f>
        <v>1</v>
      </c>
      <c r="AL1341" s="204">
        <f t="shared" si="20"/>
        <v>-174685</v>
      </c>
      <c r="AM1341" s="117" t="str">
        <f>VLOOKUP(AJ1341,'關係企業(人)'!A:C,3,FALSE)</f>
        <v>緯穎科技服務股份有限公司</v>
      </c>
    </row>
    <row r="1342" spans="1:39">
      <c r="A1342" s="4" t="s">
        <v>47</v>
      </c>
      <c r="B1342" s="4" t="s">
        <v>2023</v>
      </c>
      <c r="C1342" s="4" t="s">
        <v>2403</v>
      </c>
      <c r="D1342" s="4" t="s">
        <v>2417</v>
      </c>
      <c r="E1342" s="5">
        <v>45762</v>
      </c>
      <c r="F1342" s="5">
        <v>45762</v>
      </c>
      <c r="H1342" s="4" t="s">
        <v>678</v>
      </c>
      <c r="I1342" s="4" t="s">
        <v>2405</v>
      </c>
      <c r="J1342" s="4" t="s">
        <v>2024</v>
      </c>
      <c r="K1342" s="4" t="s">
        <v>2406</v>
      </c>
      <c r="L1342" s="4" t="s">
        <v>2407</v>
      </c>
      <c r="M1342" s="12">
        <v>-146320</v>
      </c>
      <c r="N1342" s="4" t="s">
        <v>48</v>
      </c>
      <c r="O1342" s="12">
        <v>-146320</v>
      </c>
      <c r="P1342" s="4" t="s">
        <v>48</v>
      </c>
      <c r="Q1342" s="4" t="s">
        <v>683</v>
      </c>
      <c r="R1342" s="4" t="s">
        <v>56</v>
      </c>
      <c r="X1342" s="4" t="s">
        <v>57</v>
      </c>
      <c r="Z1342" s="4" t="s">
        <v>57</v>
      </c>
      <c r="AA1342" s="4" t="s">
        <v>2424</v>
      </c>
      <c r="AD1342" s="4" t="s">
        <v>676</v>
      </c>
      <c r="AG1342" s="5"/>
      <c r="AH1342" s="4" t="s">
        <v>2408</v>
      </c>
      <c r="AJ1342" s="4" t="s">
        <v>55</v>
      </c>
      <c r="AK1342" s="117">
        <f>IF(N1342="NTD",1,VLOOKUP(X1342,'8.匯率'!O:Q,2,FALSE))</f>
        <v>1</v>
      </c>
      <c r="AL1342" s="204">
        <f t="shared" si="20"/>
        <v>-146320</v>
      </c>
      <c r="AM1342" s="117" t="str">
        <f>VLOOKUP(AJ1342,'關係企業(人)'!A:C,3,FALSE)</f>
        <v>緯穎科技服務股份有限公司</v>
      </c>
    </row>
    <row r="1343" spans="1:39">
      <c r="A1343" s="4" t="s">
        <v>47</v>
      </c>
      <c r="B1343" s="4" t="s">
        <v>2025</v>
      </c>
      <c r="C1343" s="4" t="s">
        <v>2403</v>
      </c>
      <c r="D1343" s="4" t="s">
        <v>2417</v>
      </c>
      <c r="E1343" s="5">
        <v>45762</v>
      </c>
      <c r="F1343" s="5">
        <v>45762</v>
      </c>
      <c r="H1343" s="4" t="s">
        <v>678</v>
      </c>
      <c r="I1343" s="4" t="s">
        <v>2405</v>
      </c>
      <c r="J1343" s="4" t="s">
        <v>2026</v>
      </c>
      <c r="K1343" s="4" t="s">
        <v>2406</v>
      </c>
      <c r="L1343" s="4" t="s">
        <v>2407</v>
      </c>
      <c r="M1343" s="12">
        <v>-140208</v>
      </c>
      <c r="N1343" s="4" t="s">
        <v>48</v>
      </c>
      <c r="O1343" s="12">
        <v>-140208</v>
      </c>
      <c r="P1343" s="4" t="s">
        <v>48</v>
      </c>
      <c r="Q1343" s="4" t="s">
        <v>683</v>
      </c>
      <c r="R1343" s="4" t="s">
        <v>56</v>
      </c>
      <c r="X1343" s="4" t="s">
        <v>57</v>
      </c>
      <c r="Z1343" s="4" t="s">
        <v>57</v>
      </c>
      <c r="AA1343" s="4" t="s">
        <v>2424</v>
      </c>
      <c r="AD1343" s="4" t="s">
        <v>676</v>
      </c>
      <c r="AG1343" s="5"/>
      <c r="AH1343" s="4" t="s">
        <v>2408</v>
      </c>
      <c r="AJ1343" s="4" t="s">
        <v>55</v>
      </c>
      <c r="AK1343" s="117">
        <f>IF(N1343="NTD",1,VLOOKUP(X1343,'8.匯率'!O:Q,2,FALSE))</f>
        <v>1</v>
      </c>
      <c r="AL1343" s="204">
        <f t="shared" si="20"/>
        <v>-140208</v>
      </c>
      <c r="AM1343" s="117" t="str">
        <f>VLOOKUP(AJ1343,'關係企業(人)'!A:C,3,FALSE)</f>
        <v>緯穎科技服務股份有限公司</v>
      </c>
    </row>
    <row r="1344" spans="1:39">
      <c r="A1344" s="4" t="s">
        <v>47</v>
      </c>
      <c r="B1344" s="4" t="s">
        <v>2027</v>
      </c>
      <c r="C1344" s="4" t="s">
        <v>2403</v>
      </c>
      <c r="D1344" s="4" t="s">
        <v>2417</v>
      </c>
      <c r="E1344" s="5">
        <v>45762</v>
      </c>
      <c r="F1344" s="5">
        <v>45762</v>
      </c>
      <c r="H1344" s="4" t="s">
        <v>678</v>
      </c>
      <c r="I1344" s="4" t="s">
        <v>2405</v>
      </c>
      <c r="J1344" s="4" t="s">
        <v>2028</v>
      </c>
      <c r="K1344" s="4" t="s">
        <v>2406</v>
      </c>
      <c r="L1344" s="4" t="s">
        <v>2407</v>
      </c>
      <c r="M1344" s="12">
        <v>-137172</v>
      </c>
      <c r="N1344" s="4" t="s">
        <v>48</v>
      </c>
      <c r="O1344" s="12">
        <v>-137172</v>
      </c>
      <c r="P1344" s="4" t="s">
        <v>48</v>
      </c>
      <c r="Q1344" s="4" t="s">
        <v>683</v>
      </c>
      <c r="R1344" s="4" t="s">
        <v>56</v>
      </c>
      <c r="X1344" s="4" t="s">
        <v>57</v>
      </c>
      <c r="Z1344" s="4" t="s">
        <v>57</v>
      </c>
      <c r="AA1344" s="4" t="s">
        <v>2424</v>
      </c>
      <c r="AD1344" s="4" t="s">
        <v>676</v>
      </c>
      <c r="AG1344" s="5"/>
      <c r="AH1344" s="4" t="s">
        <v>2408</v>
      </c>
      <c r="AJ1344" s="4" t="s">
        <v>55</v>
      </c>
      <c r="AK1344" s="117">
        <f>IF(N1344="NTD",1,VLOOKUP(X1344,'8.匯率'!O:Q,2,FALSE))</f>
        <v>1</v>
      </c>
      <c r="AL1344" s="204">
        <f t="shared" si="20"/>
        <v>-137172</v>
      </c>
      <c r="AM1344" s="117" t="str">
        <f>VLOOKUP(AJ1344,'關係企業(人)'!A:C,3,FALSE)</f>
        <v>緯穎科技服務股份有限公司</v>
      </c>
    </row>
    <row r="1345" spans="1:39">
      <c r="A1345" s="4" t="s">
        <v>47</v>
      </c>
      <c r="B1345" s="4" t="s">
        <v>2029</v>
      </c>
      <c r="C1345" s="4" t="s">
        <v>2403</v>
      </c>
      <c r="D1345" s="4" t="s">
        <v>2417</v>
      </c>
      <c r="E1345" s="5">
        <v>45762</v>
      </c>
      <c r="F1345" s="5">
        <v>45762</v>
      </c>
      <c r="H1345" s="4" t="s">
        <v>678</v>
      </c>
      <c r="I1345" s="4" t="s">
        <v>2405</v>
      </c>
      <c r="J1345" s="4" t="s">
        <v>2030</v>
      </c>
      <c r="K1345" s="4" t="s">
        <v>2406</v>
      </c>
      <c r="L1345" s="4" t="s">
        <v>2407</v>
      </c>
      <c r="M1345" s="12">
        <v>-147560</v>
      </c>
      <c r="N1345" s="4" t="s">
        <v>48</v>
      </c>
      <c r="O1345" s="12">
        <v>-147560</v>
      </c>
      <c r="P1345" s="4" t="s">
        <v>48</v>
      </c>
      <c r="Q1345" s="4" t="s">
        <v>683</v>
      </c>
      <c r="R1345" s="4" t="s">
        <v>56</v>
      </c>
      <c r="X1345" s="4" t="s">
        <v>57</v>
      </c>
      <c r="Z1345" s="4" t="s">
        <v>57</v>
      </c>
      <c r="AA1345" s="4" t="s">
        <v>2424</v>
      </c>
      <c r="AD1345" s="4" t="s">
        <v>676</v>
      </c>
      <c r="AG1345" s="5"/>
      <c r="AH1345" s="4" t="s">
        <v>2408</v>
      </c>
      <c r="AJ1345" s="4" t="s">
        <v>55</v>
      </c>
      <c r="AK1345" s="117">
        <f>IF(N1345="NTD",1,VLOOKUP(X1345,'8.匯率'!O:Q,2,FALSE))</f>
        <v>1</v>
      </c>
      <c r="AL1345" s="204">
        <f t="shared" si="20"/>
        <v>-147560</v>
      </c>
      <c r="AM1345" s="117" t="str">
        <f>VLOOKUP(AJ1345,'關係企業(人)'!A:C,3,FALSE)</f>
        <v>緯穎科技服務股份有限公司</v>
      </c>
    </row>
    <row r="1346" spans="1:39">
      <c r="A1346" s="4" t="s">
        <v>47</v>
      </c>
      <c r="B1346" s="4" t="s">
        <v>1999</v>
      </c>
      <c r="C1346" s="4" t="s">
        <v>2403</v>
      </c>
      <c r="D1346" s="4" t="s">
        <v>2417</v>
      </c>
      <c r="E1346" s="5">
        <v>45765</v>
      </c>
      <c r="F1346" s="5">
        <v>45765</v>
      </c>
      <c r="H1346" s="4" t="s">
        <v>678</v>
      </c>
      <c r="I1346" s="4" t="s">
        <v>2405</v>
      </c>
      <c r="J1346" s="4" t="s">
        <v>2000</v>
      </c>
      <c r="K1346" s="4" t="s">
        <v>2406</v>
      </c>
      <c r="L1346" s="4" t="s">
        <v>2407</v>
      </c>
      <c r="M1346" s="12">
        <v>-135930</v>
      </c>
      <c r="N1346" s="4" t="s">
        <v>48</v>
      </c>
      <c r="O1346" s="12">
        <v>-135930</v>
      </c>
      <c r="P1346" s="4" t="s">
        <v>48</v>
      </c>
      <c r="Q1346" s="4" t="s">
        <v>681</v>
      </c>
      <c r="R1346" s="4" t="s">
        <v>54</v>
      </c>
      <c r="X1346" s="4" t="s">
        <v>50</v>
      </c>
      <c r="Z1346" s="4" t="s">
        <v>50</v>
      </c>
      <c r="AA1346" s="4" t="s">
        <v>2419</v>
      </c>
      <c r="AD1346" s="4" t="s">
        <v>676</v>
      </c>
      <c r="AG1346" s="5"/>
      <c r="AH1346" s="4" t="s">
        <v>2408</v>
      </c>
      <c r="AJ1346" s="4" t="s">
        <v>38</v>
      </c>
      <c r="AK1346" s="117">
        <f>IF(N1346="NTD",1,VLOOKUP(X1346,'8.匯率'!O:Q,2,FALSE))</f>
        <v>1</v>
      </c>
      <c r="AL1346" s="204">
        <f t="shared" si="20"/>
        <v>-135930</v>
      </c>
      <c r="AM1346" s="117" t="str">
        <f>VLOOKUP(AJ1346,'關係企業(人)'!A:C,3,FALSE)</f>
        <v>緯創資通股份有限公司</v>
      </c>
    </row>
    <row r="1347" spans="1:39">
      <c r="A1347" s="4" t="s">
        <v>47</v>
      </c>
      <c r="B1347" s="4" t="s">
        <v>1999</v>
      </c>
      <c r="C1347" s="4" t="s">
        <v>2403</v>
      </c>
      <c r="D1347" s="4" t="s">
        <v>2417</v>
      </c>
      <c r="E1347" s="5">
        <v>45765</v>
      </c>
      <c r="F1347" s="5">
        <v>45765</v>
      </c>
      <c r="H1347" s="4" t="s">
        <v>678</v>
      </c>
      <c r="I1347" s="4" t="s">
        <v>2405</v>
      </c>
      <c r="J1347" s="4" t="s">
        <v>2000</v>
      </c>
      <c r="K1347" s="4" t="s">
        <v>2406</v>
      </c>
      <c r="L1347" s="4" t="s">
        <v>2407</v>
      </c>
      <c r="M1347" s="12">
        <v>-65688</v>
      </c>
      <c r="N1347" s="4" t="s">
        <v>48</v>
      </c>
      <c r="O1347" s="12">
        <v>-65688</v>
      </c>
      <c r="P1347" s="4" t="s">
        <v>48</v>
      </c>
      <c r="Q1347" s="4" t="s">
        <v>682</v>
      </c>
      <c r="R1347" s="4" t="s">
        <v>53</v>
      </c>
      <c r="X1347" s="4" t="s">
        <v>50</v>
      </c>
      <c r="Z1347" s="4" t="s">
        <v>50</v>
      </c>
      <c r="AA1347" s="4" t="s">
        <v>2419</v>
      </c>
      <c r="AD1347" s="4" t="s">
        <v>676</v>
      </c>
      <c r="AG1347" s="5"/>
      <c r="AH1347" s="4" t="s">
        <v>2408</v>
      </c>
      <c r="AJ1347" s="4" t="s">
        <v>38</v>
      </c>
      <c r="AK1347" s="117">
        <f>IF(N1347="NTD",1,VLOOKUP(X1347,'8.匯率'!O:Q,2,FALSE))</f>
        <v>1</v>
      </c>
      <c r="AL1347" s="204">
        <f t="shared" ref="AL1347:AL1410" si="21">M1347*AK1347</f>
        <v>-65688</v>
      </c>
      <c r="AM1347" s="117" t="str">
        <f>VLOOKUP(AJ1347,'關係企業(人)'!A:C,3,FALSE)</f>
        <v>緯創資通股份有限公司</v>
      </c>
    </row>
    <row r="1348" spans="1:39">
      <c r="A1348" s="4" t="s">
        <v>47</v>
      </c>
      <c r="B1348" s="4" t="s">
        <v>1999</v>
      </c>
      <c r="C1348" s="4" t="s">
        <v>2403</v>
      </c>
      <c r="D1348" s="4" t="s">
        <v>2417</v>
      </c>
      <c r="E1348" s="5">
        <v>45765</v>
      </c>
      <c r="F1348" s="5">
        <v>45765</v>
      </c>
      <c r="H1348" s="4" t="s">
        <v>678</v>
      </c>
      <c r="I1348" s="4" t="s">
        <v>2405</v>
      </c>
      <c r="J1348" s="4" t="s">
        <v>2000</v>
      </c>
      <c r="K1348" s="4" t="s">
        <v>2406</v>
      </c>
      <c r="L1348" s="4" t="s">
        <v>2407</v>
      </c>
      <c r="M1348" s="12">
        <v>-138000</v>
      </c>
      <c r="N1348" s="4" t="s">
        <v>48</v>
      </c>
      <c r="O1348" s="12">
        <v>-138000</v>
      </c>
      <c r="P1348" s="4" t="s">
        <v>48</v>
      </c>
      <c r="Q1348" s="4" t="s">
        <v>682</v>
      </c>
      <c r="R1348" s="4" t="s">
        <v>53</v>
      </c>
      <c r="X1348" s="4" t="s">
        <v>50</v>
      </c>
      <c r="Z1348" s="4" t="s">
        <v>50</v>
      </c>
      <c r="AA1348" s="4" t="s">
        <v>2419</v>
      </c>
      <c r="AD1348" s="4" t="s">
        <v>676</v>
      </c>
      <c r="AG1348" s="5"/>
      <c r="AH1348" s="4" t="s">
        <v>2408</v>
      </c>
      <c r="AJ1348" s="4" t="s">
        <v>38</v>
      </c>
      <c r="AK1348" s="117">
        <f>IF(N1348="NTD",1,VLOOKUP(X1348,'8.匯率'!O:Q,2,FALSE))</f>
        <v>1</v>
      </c>
      <c r="AL1348" s="204">
        <f t="shared" si="21"/>
        <v>-138000</v>
      </c>
      <c r="AM1348" s="117" t="str">
        <f>VLOOKUP(AJ1348,'關係企業(人)'!A:C,3,FALSE)</f>
        <v>緯創資通股份有限公司</v>
      </c>
    </row>
    <row r="1349" spans="1:39">
      <c r="A1349" s="4" t="s">
        <v>47</v>
      </c>
      <c r="B1349" s="4" t="s">
        <v>1999</v>
      </c>
      <c r="C1349" s="4" t="s">
        <v>2403</v>
      </c>
      <c r="D1349" s="4" t="s">
        <v>2417</v>
      </c>
      <c r="E1349" s="5">
        <v>45765</v>
      </c>
      <c r="F1349" s="5">
        <v>45765</v>
      </c>
      <c r="H1349" s="4" t="s">
        <v>678</v>
      </c>
      <c r="I1349" s="4" t="s">
        <v>2405</v>
      </c>
      <c r="J1349" s="4" t="s">
        <v>2000</v>
      </c>
      <c r="K1349" s="4" t="s">
        <v>2406</v>
      </c>
      <c r="L1349" s="4" t="s">
        <v>2407</v>
      </c>
      <c r="M1349" s="12">
        <v>-130548</v>
      </c>
      <c r="N1349" s="4" t="s">
        <v>48</v>
      </c>
      <c r="O1349" s="12">
        <v>-130548</v>
      </c>
      <c r="P1349" s="4" t="s">
        <v>48</v>
      </c>
      <c r="Q1349" s="4" t="s">
        <v>682</v>
      </c>
      <c r="R1349" s="4" t="s">
        <v>53</v>
      </c>
      <c r="X1349" s="4" t="s">
        <v>50</v>
      </c>
      <c r="Z1349" s="4" t="s">
        <v>50</v>
      </c>
      <c r="AA1349" s="4" t="s">
        <v>2419</v>
      </c>
      <c r="AD1349" s="4" t="s">
        <v>676</v>
      </c>
      <c r="AG1349" s="5"/>
      <c r="AH1349" s="4" t="s">
        <v>2408</v>
      </c>
      <c r="AJ1349" s="4" t="s">
        <v>38</v>
      </c>
      <c r="AK1349" s="117">
        <f>IF(N1349="NTD",1,VLOOKUP(X1349,'8.匯率'!O:Q,2,FALSE))</f>
        <v>1</v>
      </c>
      <c r="AL1349" s="204">
        <f t="shared" si="21"/>
        <v>-130548</v>
      </c>
      <c r="AM1349" s="117" t="str">
        <f>VLOOKUP(AJ1349,'關係企業(人)'!A:C,3,FALSE)</f>
        <v>緯創資通股份有限公司</v>
      </c>
    </row>
    <row r="1350" spans="1:39">
      <c r="A1350" s="4" t="s">
        <v>47</v>
      </c>
      <c r="B1350" s="4" t="s">
        <v>1999</v>
      </c>
      <c r="C1350" s="4" t="s">
        <v>2403</v>
      </c>
      <c r="D1350" s="4" t="s">
        <v>2417</v>
      </c>
      <c r="E1350" s="5">
        <v>45765</v>
      </c>
      <c r="F1350" s="5">
        <v>45765</v>
      </c>
      <c r="H1350" s="4" t="s">
        <v>678</v>
      </c>
      <c r="I1350" s="4" t="s">
        <v>2405</v>
      </c>
      <c r="J1350" s="4" t="s">
        <v>2000</v>
      </c>
      <c r="K1350" s="4" t="s">
        <v>2406</v>
      </c>
      <c r="L1350" s="4" t="s">
        <v>2407</v>
      </c>
      <c r="M1350" s="12">
        <v>-99550</v>
      </c>
      <c r="N1350" s="4" t="s">
        <v>48</v>
      </c>
      <c r="O1350" s="12">
        <v>-99550</v>
      </c>
      <c r="P1350" s="4" t="s">
        <v>48</v>
      </c>
      <c r="Q1350" s="4" t="s">
        <v>682</v>
      </c>
      <c r="R1350" s="4" t="s">
        <v>53</v>
      </c>
      <c r="X1350" s="4" t="s">
        <v>50</v>
      </c>
      <c r="Z1350" s="4" t="s">
        <v>50</v>
      </c>
      <c r="AA1350" s="4" t="s">
        <v>2419</v>
      </c>
      <c r="AD1350" s="4" t="s">
        <v>676</v>
      </c>
      <c r="AG1350" s="5"/>
      <c r="AH1350" s="4" t="s">
        <v>2408</v>
      </c>
      <c r="AJ1350" s="4" t="s">
        <v>38</v>
      </c>
      <c r="AK1350" s="117">
        <f>IF(N1350="NTD",1,VLOOKUP(X1350,'8.匯率'!O:Q,2,FALSE))</f>
        <v>1</v>
      </c>
      <c r="AL1350" s="204">
        <f t="shared" si="21"/>
        <v>-99550</v>
      </c>
      <c r="AM1350" s="117" t="str">
        <f>VLOOKUP(AJ1350,'關係企業(人)'!A:C,3,FALSE)</f>
        <v>緯創資通股份有限公司</v>
      </c>
    </row>
    <row r="1351" spans="1:39">
      <c r="A1351" s="4" t="s">
        <v>47</v>
      </c>
      <c r="B1351" s="4" t="s">
        <v>1999</v>
      </c>
      <c r="C1351" s="4" t="s">
        <v>2403</v>
      </c>
      <c r="D1351" s="4" t="s">
        <v>2417</v>
      </c>
      <c r="E1351" s="5">
        <v>45765</v>
      </c>
      <c r="F1351" s="5">
        <v>45765</v>
      </c>
      <c r="H1351" s="4" t="s">
        <v>678</v>
      </c>
      <c r="I1351" s="4" t="s">
        <v>2405</v>
      </c>
      <c r="J1351" s="4" t="s">
        <v>2000</v>
      </c>
      <c r="K1351" s="4" t="s">
        <v>2406</v>
      </c>
      <c r="L1351" s="4" t="s">
        <v>2407</v>
      </c>
      <c r="M1351" s="12">
        <v>-124890</v>
      </c>
      <c r="N1351" s="4" t="s">
        <v>48</v>
      </c>
      <c r="O1351" s="12">
        <v>-124890</v>
      </c>
      <c r="P1351" s="4" t="s">
        <v>48</v>
      </c>
      <c r="Q1351" s="4" t="s">
        <v>682</v>
      </c>
      <c r="R1351" s="4" t="s">
        <v>53</v>
      </c>
      <c r="X1351" s="4" t="s">
        <v>50</v>
      </c>
      <c r="Z1351" s="4" t="s">
        <v>50</v>
      </c>
      <c r="AA1351" s="4" t="s">
        <v>2419</v>
      </c>
      <c r="AD1351" s="4" t="s">
        <v>676</v>
      </c>
      <c r="AG1351" s="5"/>
      <c r="AH1351" s="4" t="s">
        <v>2408</v>
      </c>
      <c r="AJ1351" s="4" t="s">
        <v>38</v>
      </c>
      <c r="AK1351" s="117">
        <f>IF(N1351="NTD",1,VLOOKUP(X1351,'8.匯率'!O:Q,2,FALSE))</f>
        <v>1</v>
      </c>
      <c r="AL1351" s="204">
        <f t="shared" si="21"/>
        <v>-124890</v>
      </c>
      <c r="AM1351" s="117" t="str">
        <f>VLOOKUP(AJ1351,'關係企業(人)'!A:C,3,FALSE)</f>
        <v>緯創資通股份有限公司</v>
      </c>
    </row>
    <row r="1352" spans="1:39">
      <c r="A1352" s="4" t="s">
        <v>47</v>
      </c>
      <c r="B1352" s="4" t="s">
        <v>1999</v>
      </c>
      <c r="C1352" s="4" t="s">
        <v>2403</v>
      </c>
      <c r="D1352" s="4" t="s">
        <v>2417</v>
      </c>
      <c r="E1352" s="5">
        <v>45765</v>
      </c>
      <c r="F1352" s="5">
        <v>45765</v>
      </c>
      <c r="H1352" s="4" t="s">
        <v>678</v>
      </c>
      <c r="I1352" s="4" t="s">
        <v>2405</v>
      </c>
      <c r="J1352" s="4" t="s">
        <v>2000</v>
      </c>
      <c r="K1352" s="4" t="s">
        <v>2406</v>
      </c>
      <c r="L1352" s="4" t="s">
        <v>2407</v>
      </c>
      <c r="M1352" s="12">
        <v>-138000</v>
      </c>
      <c r="N1352" s="4" t="s">
        <v>48</v>
      </c>
      <c r="O1352" s="12">
        <v>-138000</v>
      </c>
      <c r="P1352" s="4" t="s">
        <v>48</v>
      </c>
      <c r="Q1352" s="4" t="s">
        <v>682</v>
      </c>
      <c r="R1352" s="4" t="s">
        <v>53</v>
      </c>
      <c r="X1352" s="4" t="s">
        <v>50</v>
      </c>
      <c r="Z1352" s="4" t="s">
        <v>50</v>
      </c>
      <c r="AA1352" s="4" t="s">
        <v>2419</v>
      </c>
      <c r="AD1352" s="4" t="s">
        <v>676</v>
      </c>
      <c r="AG1352" s="5"/>
      <c r="AH1352" s="4" t="s">
        <v>2408</v>
      </c>
      <c r="AJ1352" s="4" t="s">
        <v>38</v>
      </c>
      <c r="AK1352" s="117">
        <f>IF(N1352="NTD",1,VLOOKUP(X1352,'8.匯率'!O:Q,2,FALSE))</f>
        <v>1</v>
      </c>
      <c r="AL1352" s="204">
        <f t="shared" si="21"/>
        <v>-138000</v>
      </c>
      <c r="AM1352" s="117" t="str">
        <f>VLOOKUP(AJ1352,'關係企業(人)'!A:C,3,FALSE)</f>
        <v>緯創資通股份有限公司</v>
      </c>
    </row>
    <row r="1353" spans="1:39">
      <c r="A1353" s="4" t="s">
        <v>47</v>
      </c>
      <c r="B1353" s="4" t="s">
        <v>1999</v>
      </c>
      <c r="C1353" s="4" t="s">
        <v>2403</v>
      </c>
      <c r="D1353" s="4" t="s">
        <v>2417</v>
      </c>
      <c r="E1353" s="5">
        <v>45765</v>
      </c>
      <c r="F1353" s="5">
        <v>45765</v>
      </c>
      <c r="H1353" s="4" t="s">
        <v>678</v>
      </c>
      <c r="I1353" s="4" t="s">
        <v>2405</v>
      </c>
      <c r="J1353" s="4" t="s">
        <v>2000</v>
      </c>
      <c r="K1353" s="4" t="s">
        <v>2406</v>
      </c>
      <c r="L1353" s="4" t="s">
        <v>2407</v>
      </c>
      <c r="M1353" s="12">
        <v>-110300</v>
      </c>
      <c r="N1353" s="4" t="s">
        <v>48</v>
      </c>
      <c r="O1353" s="12">
        <v>-110300</v>
      </c>
      <c r="P1353" s="4" t="s">
        <v>48</v>
      </c>
      <c r="Q1353" s="4" t="s">
        <v>682</v>
      </c>
      <c r="R1353" s="4" t="s">
        <v>53</v>
      </c>
      <c r="X1353" s="4" t="s">
        <v>50</v>
      </c>
      <c r="Z1353" s="4" t="s">
        <v>50</v>
      </c>
      <c r="AA1353" s="4" t="s">
        <v>2419</v>
      </c>
      <c r="AD1353" s="4" t="s">
        <v>676</v>
      </c>
      <c r="AG1353" s="5"/>
      <c r="AH1353" s="4" t="s">
        <v>2408</v>
      </c>
      <c r="AJ1353" s="4" t="s">
        <v>38</v>
      </c>
      <c r="AK1353" s="117">
        <f>IF(N1353="NTD",1,VLOOKUP(X1353,'8.匯率'!O:Q,2,FALSE))</f>
        <v>1</v>
      </c>
      <c r="AL1353" s="204">
        <f t="shared" si="21"/>
        <v>-110300</v>
      </c>
      <c r="AM1353" s="117" t="str">
        <f>VLOOKUP(AJ1353,'關係企業(人)'!A:C,3,FALSE)</f>
        <v>緯創資通股份有限公司</v>
      </c>
    </row>
    <row r="1354" spans="1:39">
      <c r="A1354" s="4" t="s">
        <v>47</v>
      </c>
      <c r="B1354" s="4" t="s">
        <v>1999</v>
      </c>
      <c r="C1354" s="4" t="s">
        <v>2403</v>
      </c>
      <c r="D1354" s="4" t="s">
        <v>2417</v>
      </c>
      <c r="E1354" s="5">
        <v>45765</v>
      </c>
      <c r="F1354" s="5">
        <v>45765</v>
      </c>
      <c r="H1354" s="4" t="s">
        <v>678</v>
      </c>
      <c r="I1354" s="4" t="s">
        <v>2405</v>
      </c>
      <c r="J1354" s="4" t="s">
        <v>2000</v>
      </c>
      <c r="K1354" s="4" t="s">
        <v>2406</v>
      </c>
      <c r="L1354" s="4" t="s">
        <v>2407</v>
      </c>
      <c r="M1354" s="12">
        <v>-73370</v>
      </c>
      <c r="N1354" s="4" t="s">
        <v>48</v>
      </c>
      <c r="O1354" s="12">
        <v>-73370</v>
      </c>
      <c r="P1354" s="4" t="s">
        <v>48</v>
      </c>
      <c r="Q1354" s="4" t="s">
        <v>682</v>
      </c>
      <c r="R1354" s="4" t="s">
        <v>53</v>
      </c>
      <c r="X1354" s="4" t="s">
        <v>50</v>
      </c>
      <c r="Z1354" s="4" t="s">
        <v>50</v>
      </c>
      <c r="AA1354" s="4" t="s">
        <v>2419</v>
      </c>
      <c r="AD1354" s="4" t="s">
        <v>676</v>
      </c>
      <c r="AG1354" s="5"/>
      <c r="AH1354" s="4" t="s">
        <v>2408</v>
      </c>
      <c r="AJ1354" s="4" t="s">
        <v>38</v>
      </c>
      <c r="AK1354" s="117">
        <f>IF(N1354="NTD",1,VLOOKUP(X1354,'8.匯率'!O:Q,2,FALSE))</f>
        <v>1</v>
      </c>
      <c r="AL1354" s="204">
        <f t="shared" si="21"/>
        <v>-73370</v>
      </c>
      <c r="AM1354" s="117" t="str">
        <f>VLOOKUP(AJ1354,'關係企業(人)'!A:C,3,FALSE)</f>
        <v>緯創資通股份有限公司</v>
      </c>
    </row>
    <row r="1355" spans="1:39">
      <c r="A1355" s="4" t="s">
        <v>47</v>
      </c>
      <c r="B1355" s="4" t="s">
        <v>1999</v>
      </c>
      <c r="C1355" s="4" t="s">
        <v>2403</v>
      </c>
      <c r="D1355" s="4" t="s">
        <v>2417</v>
      </c>
      <c r="E1355" s="5">
        <v>45765</v>
      </c>
      <c r="F1355" s="5">
        <v>45765</v>
      </c>
      <c r="H1355" s="4" t="s">
        <v>678</v>
      </c>
      <c r="I1355" s="4" t="s">
        <v>2405</v>
      </c>
      <c r="J1355" s="4" t="s">
        <v>2000</v>
      </c>
      <c r="K1355" s="4" t="s">
        <v>2406</v>
      </c>
      <c r="L1355" s="4" t="s">
        <v>2407</v>
      </c>
      <c r="M1355" s="12">
        <v>-144072</v>
      </c>
      <c r="N1355" s="4" t="s">
        <v>48</v>
      </c>
      <c r="O1355" s="12">
        <v>-144072</v>
      </c>
      <c r="P1355" s="4" t="s">
        <v>48</v>
      </c>
      <c r="Q1355" s="4" t="s">
        <v>682</v>
      </c>
      <c r="R1355" s="4" t="s">
        <v>53</v>
      </c>
      <c r="X1355" s="4" t="s">
        <v>50</v>
      </c>
      <c r="Z1355" s="4" t="s">
        <v>50</v>
      </c>
      <c r="AA1355" s="4" t="s">
        <v>2419</v>
      </c>
      <c r="AD1355" s="4" t="s">
        <v>676</v>
      </c>
      <c r="AG1355" s="5"/>
      <c r="AH1355" s="4" t="s">
        <v>2408</v>
      </c>
      <c r="AJ1355" s="4" t="s">
        <v>38</v>
      </c>
      <c r="AK1355" s="117">
        <f>IF(N1355="NTD",1,VLOOKUP(X1355,'8.匯率'!O:Q,2,FALSE))</f>
        <v>1</v>
      </c>
      <c r="AL1355" s="204">
        <f t="shared" si="21"/>
        <v>-144072</v>
      </c>
      <c r="AM1355" s="117" t="str">
        <f>VLOOKUP(AJ1355,'關係企業(人)'!A:C,3,FALSE)</f>
        <v>緯創資通股份有限公司</v>
      </c>
    </row>
    <row r="1356" spans="1:39">
      <c r="A1356" s="4" t="s">
        <v>47</v>
      </c>
      <c r="B1356" s="4" t="s">
        <v>1999</v>
      </c>
      <c r="C1356" s="4" t="s">
        <v>2403</v>
      </c>
      <c r="D1356" s="4" t="s">
        <v>2417</v>
      </c>
      <c r="E1356" s="5">
        <v>45765</v>
      </c>
      <c r="F1356" s="5">
        <v>45765</v>
      </c>
      <c r="H1356" s="4" t="s">
        <v>678</v>
      </c>
      <c r="I1356" s="4" t="s">
        <v>2405</v>
      </c>
      <c r="J1356" s="4" t="s">
        <v>2000</v>
      </c>
      <c r="K1356" s="4" t="s">
        <v>2406</v>
      </c>
      <c r="L1356" s="4" t="s">
        <v>2407</v>
      </c>
      <c r="M1356" s="12">
        <v>-120900</v>
      </c>
      <c r="N1356" s="4" t="s">
        <v>48</v>
      </c>
      <c r="O1356" s="12">
        <v>-120900</v>
      </c>
      <c r="P1356" s="4" t="s">
        <v>48</v>
      </c>
      <c r="Q1356" s="4" t="s">
        <v>682</v>
      </c>
      <c r="R1356" s="4" t="s">
        <v>53</v>
      </c>
      <c r="X1356" s="4" t="s">
        <v>50</v>
      </c>
      <c r="Z1356" s="4" t="s">
        <v>50</v>
      </c>
      <c r="AA1356" s="4" t="s">
        <v>2419</v>
      </c>
      <c r="AD1356" s="4" t="s">
        <v>676</v>
      </c>
      <c r="AG1356" s="5"/>
      <c r="AH1356" s="4" t="s">
        <v>2408</v>
      </c>
      <c r="AJ1356" s="4" t="s">
        <v>38</v>
      </c>
      <c r="AK1356" s="117">
        <f>IF(N1356="NTD",1,VLOOKUP(X1356,'8.匯率'!O:Q,2,FALSE))</f>
        <v>1</v>
      </c>
      <c r="AL1356" s="204">
        <f t="shared" si="21"/>
        <v>-120900</v>
      </c>
      <c r="AM1356" s="117" t="str">
        <f>VLOOKUP(AJ1356,'關係企業(人)'!A:C,3,FALSE)</f>
        <v>緯創資通股份有限公司</v>
      </c>
    </row>
    <row r="1357" spans="1:39">
      <c r="A1357" s="4" t="s">
        <v>47</v>
      </c>
      <c r="B1357" s="4" t="s">
        <v>1999</v>
      </c>
      <c r="C1357" s="4" t="s">
        <v>2403</v>
      </c>
      <c r="D1357" s="4" t="s">
        <v>2417</v>
      </c>
      <c r="E1357" s="5">
        <v>45765</v>
      </c>
      <c r="F1357" s="5">
        <v>45765</v>
      </c>
      <c r="H1357" s="4" t="s">
        <v>678</v>
      </c>
      <c r="I1357" s="4" t="s">
        <v>2405</v>
      </c>
      <c r="J1357" s="4" t="s">
        <v>2000</v>
      </c>
      <c r="K1357" s="4" t="s">
        <v>2406</v>
      </c>
      <c r="L1357" s="4" t="s">
        <v>2407</v>
      </c>
      <c r="M1357" s="12">
        <v>-113300</v>
      </c>
      <c r="N1357" s="4" t="s">
        <v>48</v>
      </c>
      <c r="O1357" s="12">
        <v>-113300</v>
      </c>
      <c r="P1357" s="4" t="s">
        <v>48</v>
      </c>
      <c r="Q1357" s="4" t="s">
        <v>682</v>
      </c>
      <c r="R1357" s="4" t="s">
        <v>53</v>
      </c>
      <c r="X1357" s="4" t="s">
        <v>50</v>
      </c>
      <c r="Z1357" s="4" t="s">
        <v>50</v>
      </c>
      <c r="AA1357" s="4" t="s">
        <v>2419</v>
      </c>
      <c r="AD1357" s="4" t="s">
        <v>676</v>
      </c>
      <c r="AG1357" s="5"/>
      <c r="AH1357" s="4" t="s">
        <v>2408</v>
      </c>
      <c r="AJ1357" s="4" t="s">
        <v>38</v>
      </c>
      <c r="AK1357" s="117">
        <f>IF(N1357="NTD",1,VLOOKUP(X1357,'8.匯率'!O:Q,2,FALSE))</f>
        <v>1</v>
      </c>
      <c r="AL1357" s="204">
        <f t="shared" si="21"/>
        <v>-113300</v>
      </c>
      <c r="AM1357" s="117" t="str">
        <f>VLOOKUP(AJ1357,'關係企業(人)'!A:C,3,FALSE)</f>
        <v>緯創資通股份有限公司</v>
      </c>
    </row>
    <row r="1358" spans="1:39">
      <c r="A1358" s="4" t="s">
        <v>47</v>
      </c>
      <c r="B1358" s="4" t="s">
        <v>1999</v>
      </c>
      <c r="C1358" s="4" t="s">
        <v>2403</v>
      </c>
      <c r="D1358" s="4" t="s">
        <v>2417</v>
      </c>
      <c r="E1358" s="5">
        <v>45765</v>
      </c>
      <c r="F1358" s="5">
        <v>45765</v>
      </c>
      <c r="H1358" s="4" t="s">
        <v>678</v>
      </c>
      <c r="I1358" s="4" t="s">
        <v>2405</v>
      </c>
      <c r="J1358" s="4" t="s">
        <v>2000</v>
      </c>
      <c r="K1358" s="4" t="s">
        <v>2406</v>
      </c>
      <c r="L1358" s="4" t="s">
        <v>2407</v>
      </c>
      <c r="M1358" s="12">
        <v>-157480</v>
      </c>
      <c r="N1358" s="4" t="s">
        <v>48</v>
      </c>
      <c r="O1358" s="12">
        <v>-157480</v>
      </c>
      <c r="P1358" s="4" t="s">
        <v>48</v>
      </c>
      <c r="Q1358" s="4" t="s">
        <v>682</v>
      </c>
      <c r="R1358" s="4" t="s">
        <v>53</v>
      </c>
      <c r="X1358" s="4" t="s">
        <v>50</v>
      </c>
      <c r="Z1358" s="4" t="s">
        <v>50</v>
      </c>
      <c r="AA1358" s="4" t="s">
        <v>2419</v>
      </c>
      <c r="AD1358" s="4" t="s">
        <v>676</v>
      </c>
      <c r="AG1358" s="5"/>
      <c r="AH1358" s="4" t="s">
        <v>2408</v>
      </c>
      <c r="AJ1358" s="4" t="s">
        <v>38</v>
      </c>
      <c r="AK1358" s="117">
        <f>IF(N1358="NTD",1,VLOOKUP(X1358,'8.匯率'!O:Q,2,FALSE))</f>
        <v>1</v>
      </c>
      <c r="AL1358" s="204">
        <f t="shared" si="21"/>
        <v>-157480</v>
      </c>
      <c r="AM1358" s="117" t="str">
        <f>VLOOKUP(AJ1358,'關係企業(人)'!A:C,3,FALSE)</f>
        <v>緯創資通股份有限公司</v>
      </c>
    </row>
    <row r="1359" spans="1:39">
      <c r="A1359" s="4" t="s">
        <v>47</v>
      </c>
      <c r="B1359" s="4" t="s">
        <v>1999</v>
      </c>
      <c r="C1359" s="4" t="s">
        <v>2403</v>
      </c>
      <c r="D1359" s="4" t="s">
        <v>2417</v>
      </c>
      <c r="E1359" s="5">
        <v>45765</v>
      </c>
      <c r="F1359" s="5">
        <v>45765</v>
      </c>
      <c r="H1359" s="4" t="s">
        <v>678</v>
      </c>
      <c r="I1359" s="4" t="s">
        <v>2405</v>
      </c>
      <c r="J1359" s="4" t="s">
        <v>2000</v>
      </c>
      <c r="K1359" s="4" t="s">
        <v>2406</v>
      </c>
      <c r="L1359" s="4" t="s">
        <v>2407</v>
      </c>
      <c r="M1359" s="12">
        <v>-132204</v>
      </c>
      <c r="N1359" s="4" t="s">
        <v>48</v>
      </c>
      <c r="O1359" s="12">
        <v>-132204</v>
      </c>
      <c r="P1359" s="4" t="s">
        <v>48</v>
      </c>
      <c r="Q1359" s="4" t="s">
        <v>682</v>
      </c>
      <c r="R1359" s="4" t="s">
        <v>53</v>
      </c>
      <c r="X1359" s="4" t="s">
        <v>50</v>
      </c>
      <c r="Z1359" s="4" t="s">
        <v>50</v>
      </c>
      <c r="AA1359" s="4" t="s">
        <v>2419</v>
      </c>
      <c r="AD1359" s="4" t="s">
        <v>676</v>
      </c>
      <c r="AG1359" s="5"/>
      <c r="AH1359" s="4" t="s">
        <v>2408</v>
      </c>
      <c r="AJ1359" s="4" t="s">
        <v>38</v>
      </c>
      <c r="AK1359" s="117">
        <f>IF(N1359="NTD",1,VLOOKUP(X1359,'8.匯率'!O:Q,2,FALSE))</f>
        <v>1</v>
      </c>
      <c r="AL1359" s="204">
        <f t="shared" si="21"/>
        <v>-132204</v>
      </c>
      <c r="AM1359" s="117" t="str">
        <f>VLOOKUP(AJ1359,'關係企業(人)'!A:C,3,FALSE)</f>
        <v>緯創資通股份有限公司</v>
      </c>
    </row>
    <row r="1360" spans="1:39">
      <c r="A1360" s="4" t="s">
        <v>47</v>
      </c>
      <c r="B1360" s="4" t="s">
        <v>1999</v>
      </c>
      <c r="C1360" s="4" t="s">
        <v>2403</v>
      </c>
      <c r="D1360" s="4" t="s">
        <v>2417</v>
      </c>
      <c r="E1360" s="5">
        <v>45765</v>
      </c>
      <c r="F1360" s="5">
        <v>45765</v>
      </c>
      <c r="H1360" s="4" t="s">
        <v>678</v>
      </c>
      <c r="I1360" s="4" t="s">
        <v>2405</v>
      </c>
      <c r="J1360" s="4" t="s">
        <v>2000</v>
      </c>
      <c r="K1360" s="4" t="s">
        <v>2406</v>
      </c>
      <c r="L1360" s="4" t="s">
        <v>2407</v>
      </c>
      <c r="M1360" s="12">
        <v>-118266</v>
      </c>
      <c r="N1360" s="4" t="s">
        <v>48</v>
      </c>
      <c r="O1360" s="12">
        <v>-118266</v>
      </c>
      <c r="P1360" s="4" t="s">
        <v>48</v>
      </c>
      <c r="Q1360" s="4" t="s">
        <v>682</v>
      </c>
      <c r="R1360" s="4" t="s">
        <v>53</v>
      </c>
      <c r="X1360" s="4" t="s">
        <v>50</v>
      </c>
      <c r="Z1360" s="4" t="s">
        <v>50</v>
      </c>
      <c r="AA1360" s="4" t="s">
        <v>2419</v>
      </c>
      <c r="AD1360" s="4" t="s">
        <v>676</v>
      </c>
      <c r="AG1360" s="5"/>
      <c r="AH1360" s="4" t="s">
        <v>2408</v>
      </c>
      <c r="AJ1360" s="4" t="s">
        <v>38</v>
      </c>
      <c r="AK1360" s="117">
        <f>IF(N1360="NTD",1,VLOOKUP(X1360,'8.匯率'!O:Q,2,FALSE))</f>
        <v>1</v>
      </c>
      <c r="AL1360" s="204">
        <f t="shared" si="21"/>
        <v>-118266</v>
      </c>
      <c r="AM1360" s="117" t="str">
        <f>VLOOKUP(AJ1360,'關係企業(人)'!A:C,3,FALSE)</f>
        <v>緯創資通股份有限公司</v>
      </c>
    </row>
    <row r="1361" spans="1:39">
      <c r="A1361" s="4" t="s">
        <v>47</v>
      </c>
      <c r="B1361" s="4" t="s">
        <v>1999</v>
      </c>
      <c r="C1361" s="4" t="s">
        <v>2403</v>
      </c>
      <c r="D1361" s="4" t="s">
        <v>2417</v>
      </c>
      <c r="E1361" s="5">
        <v>45765</v>
      </c>
      <c r="F1361" s="5">
        <v>45765</v>
      </c>
      <c r="H1361" s="4" t="s">
        <v>678</v>
      </c>
      <c r="I1361" s="4" t="s">
        <v>2405</v>
      </c>
      <c r="J1361" s="4" t="s">
        <v>2000</v>
      </c>
      <c r="K1361" s="4" t="s">
        <v>2406</v>
      </c>
      <c r="L1361" s="4" t="s">
        <v>2407</v>
      </c>
      <c r="M1361" s="12">
        <v>-117438</v>
      </c>
      <c r="N1361" s="4" t="s">
        <v>48</v>
      </c>
      <c r="O1361" s="12">
        <v>-117438</v>
      </c>
      <c r="P1361" s="4" t="s">
        <v>48</v>
      </c>
      <c r="Q1361" s="4" t="s">
        <v>682</v>
      </c>
      <c r="R1361" s="4" t="s">
        <v>53</v>
      </c>
      <c r="X1361" s="4" t="s">
        <v>50</v>
      </c>
      <c r="Z1361" s="4" t="s">
        <v>50</v>
      </c>
      <c r="AA1361" s="4" t="s">
        <v>2419</v>
      </c>
      <c r="AD1361" s="4" t="s">
        <v>676</v>
      </c>
      <c r="AG1361" s="5"/>
      <c r="AH1361" s="4" t="s">
        <v>2408</v>
      </c>
      <c r="AJ1361" s="4" t="s">
        <v>38</v>
      </c>
      <c r="AK1361" s="117">
        <f>IF(N1361="NTD",1,VLOOKUP(X1361,'8.匯率'!O:Q,2,FALSE))</f>
        <v>1</v>
      </c>
      <c r="AL1361" s="204">
        <f t="shared" si="21"/>
        <v>-117438</v>
      </c>
      <c r="AM1361" s="117" t="str">
        <f>VLOOKUP(AJ1361,'關係企業(人)'!A:C,3,FALSE)</f>
        <v>緯創資通股份有限公司</v>
      </c>
    </row>
    <row r="1362" spans="1:39">
      <c r="A1362" s="4" t="s">
        <v>47</v>
      </c>
      <c r="B1362" s="4" t="s">
        <v>1999</v>
      </c>
      <c r="C1362" s="4" t="s">
        <v>2403</v>
      </c>
      <c r="D1362" s="4" t="s">
        <v>2417</v>
      </c>
      <c r="E1362" s="5">
        <v>45765</v>
      </c>
      <c r="F1362" s="5">
        <v>45765</v>
      </c>
      <c r="H1362" s="4" t="s">
        <v>678</v>
      </c>
      <c r="I1362" s="4" t="s">
        <v>2405</v>
      </c>
      <c r="J1362" s="4" t="s">
        <v>2000</v>
      </c>
      <c r="K1362" s="4" t="s">
        <v>2406</v>
      </c>
      <c r="L1362" s="4" t="s">
        <v>2407</v>
      </c>
      <c r="M1362" s="12">
        <v>-131376</v>
      </c>
      <c r="N1362" s="4" t="s">
        <v>48</v>
      </c>
      <c r="O1362" s="12">
        <v>-131376</v>
      </c>
      <c r="P1362" s="4" t="s">
        <v>48</v>
      </c>
      <c r="Q1362" s="4" t="s">
        <v>682</v>
      </c>
      <c r="R1362" s="4" t="s">
        <v>53</v>
      </c>
      <c r="X1362" s="4" t="s">
        <v>50</v>
      </c>
      <c r="Z1362" s="4" t="s">
        <v>50</v>
      </c>
      <c r="AA1362" s="4" t="s">
        <v>2419</v>
      </c>
      <c r="AD1362" s="4" t="s">
        <v>676</v>
      </c>
      <c r="AG1362" s="5"/>
      <c r="AH1362" s="4" t="s">
        <v>2408</v>
      </c>
      <c r="AJ1362" s="4" t="s">
        <v>38</v>
      </c>
      <c r="AK1362" s="117">
        <f>IF(N1362="NTD",1,VLOOKUP(X1362,'8.匯率'!O:Q,2,FALSE))</f>
        <v>1</v>
      </c>
      <c r="AL1362" s="204">
        <f t="shared" si="21"/>
        <v>-131376</v>
      </c>
      <c r="AM1362" s="117" t="str">
        <f>VLOOKUP(AJ1362,'關係企業(人)'!A:C,3,FALSE)</f>
        <v>緯創資通股份有限公司</v>
      </c>
    </row>
    <row r="1363" spans="1:39">
      <c r="A1363" s="4" t="s">
        <v>47</v>
      </c>
      <c r="B1363" s="4" t="s">
        <v>1999</v>
      </c>
      <c r="C1363" s="4" t="s">
        <v>2403</v>
      </c>
      <c r="D1363" s="4" t="s">
        <v>2417</v>
      </c>
      <c r="E1363" s="5">
        <v>45765</v>
      </c>
      <c r="F1363" s="5">
        <v>45765</v>
      </c>
      <c r="H1363" s="4" t="s">
        <v>678</v>
      </c>
      <c r="I1363" s="4" t="s">
        <v>2405</v>
      </c>
      <c r="J1363" s="4" t="s">
        <v>2000</v>
      </c>
      <c r="K1363" s="4" t="s">
        <v>2406</v>
      </c>
      <c r="L1363" s="4" t="s">
        <v>2407</v>
      </c>
      <c r="M1363" s="12">
        <v>-151280</v>
      </c>
      <c r="N1363" s="4" t="s">
        <v>48</v>
      </c>
      <c r="O1363" s="12">
        <v>-151280</v>
      </c>
      <c r="P1363" s="4" t="s">
        <v>48</v>
      </c>
      <c r="Q1363" s="4" t="s">
        <v>682</v>
      </c>
      <c r="R1363" s="4" t="s">
        <v>53</v>
      </c>
      <c r="X1363" s="4" t="s">
        <v>50</v>
      </c>
      <c r="Z1363" s="4" t="s">
        <v>50</v>
      </c>
      <c r="AA1363" s="4" t="s">
        <v>2419</v>
      </c>
      <c r="AD1363" s="4" t="s">
        <v>676</v>
      </c>
      <c r="AG1363" s="5"/>
      <c r="AH1363" s="4" t="s">
        <v>2408</v>
      </c>
      <c r="AJ1363" s="4" t="s">
        <v>38</v>
      </c>
      <c r="AK1363" s="117">
        <f>IF(N1363="NTD",1,VLOOKUP(X1363,'8.匯率'!O:Q,2,FALSE))</f>
        <v>1</v>
      </c>
      <c r="AL1363" s="204">
        <f t="shared" si="21"/>
        <v>-151280</v>
      </c>
      <c r="AM1363" s="117" t="str">
        <f>VLOOKUP(AJ1363,'關係企業(人)'!A:C,3,FALSE)</f>
        <v>緯創資通股份有限公司</v>
      </c>
    </row>
    <row r="1364" spans="1:39">
      <c r="A1364" s="4" t="s">
        <v>47</v>
      </c>
      <c r="B1364" s="4" t="s">
        <v>1999</v>
      </c>
      <c r="C1364" s="4" t="s">
        <v>2403</v>
      </c>
      <c r="D1364" s="4" t="s">
        <v>2417</v>
      </c>
      <c r="E1364" s="5">
        <v>45765</v>
      </c>
      <c r="F1364" s="5">
        <v>45765</v>
      </c>
      <c r="H1364" s="4" t="s">
        <v>678</v>
      </c>
      <c r="I1364" s="4" t="s">
        <v>2405</v>
      </c>
      <c r="J1364" s="4" t="s">
        <v>2000</v>
      </c>
      <c r="K1364" s="4" t="s">
        <v>2406</v>
      </c>
      <c r="L1364" s="4" t="s">
        <v>2407</v>
      </c>
      <c r="M1364" s="12">
        <v>-138000</v>
      </c>
      <c r="N1364" s="4" t="s">
        <v>48</v>
      </c>
      <c r="O1364" s="12">
        <v>-138000</v>
      </c>
      <c r="P1364" s="4" t="s">
        <v>48</v>
      </c>
      <c r="Q1364" s="4" t="s">
        <v>682</v>
      </c>
      <c r="R1364" s="4" t="s">
        <v>53</v>
      </c>
      <c r="X1364" s="4" t="s">
        <v>50</v>
      </c>
      <c r="Z1364" s="4" t="s">
        <v>50</v>
      </c>
      <c r="AA1364" s="4" t="s">
        <v>2419</v>
      </c>
      <c r="AD1364" s="4" t="s">
        <v>676</v>
      </c>
      <c r="AG1364" s="5"/>
      <c r="AH1364" s="4" t="s">
        <v>2408</v>
      </c>
      <c r="AJ1364" s="4" t="s">
        <v>38</v>
      </c>
      <c r="AK1364" s="117">
        <f>IF(N1364="NTD",1,VLOOKUP(X1364,'8.匯率'!O:Q,2,FALSE))</f>
        <v>1</v>
      </c>
      <c r="AL1364" s="204">
        <f t="shared" si="21"/>
        <v>-138000</v>
      </c>
      <c r="AM1364" s="117" t="str">
        <f>VLOOKUP(AJ1364,'關係企業(人)'!A:C,3,FALSE)</f>
        <v>緯創資通股份有限公司</v>
      </c>
    </row>
    <row r="1365" spans="1:39">
      <c r="A1365" s="4" t="s">
        <v>47</v>
      </c>
      <c r="B1365" s="4" t="s">
        <v>1999</v>
      </c>
      <c r="C1365" s="4" t="s">
        <v>2403</v>
      </c>
      <c r="D1365" s="4" t="s">
        <v>2417</v>
      </c>
      <c r="E1365" s="5">
        <v>45765</v>
      </c>
      <c r="F1365" s="5">
        <v>45765</v>
      </c>
      <c r="H1365" s="4" t="s">
        <v>678</v>
      </c>
      <c r="I1365" s="4" t="s">
        <v>2405</v>
      </c>
      <c r="J1365" s="4" t="s">
        <v>2000</v>
      </c>
      <c r="K1365" s="4" t="s">
        <v>2406</v>
      </c>
      <c r="L1365" s="4" t="s">
        <v>2407</v>
      </c>
      <c r="M1365" s="12">
        <v>-116870</v>
      </c>
      <c r="N1365" s="4" t="s">
        <v>48</v>
      </c>
      <c r="O1365" s="12">
        <v>-116870</v>
      </c>
      <c r="P1365" s="4" t="s">
        <v>48</v>
      </c>
      <c r="Q1365" s="4" t="s">
        <v>682</v>
      </c>
      <c r="R1365" s="4" t="s">
        <v>53</v>
      </c>
      <c r="X1365" s="4" t="s">
        <v>50</v>
      </c>
      <c r="Z1365" s="4" t="s">
        <v>50</v>
      </c>
      <c r="AA1365" s="4" t="s">
        <v>2419</v>
      </c>
      <c r="AD1365" s="4" t="s">
        <v>676</v>
      </c>
      <c r="AG1365" s="5"/>
      <c r="AH1365" s="4" t="s">
        <v>2408</v>
      </c>
      <c r="AJ1365" s="4" t="s">
        <v>38</v>
      </c>
      <c r="AK1365" s="117">
        <f>IF(N1365="NTD",1,VLOOKUP(X1365,'8.匯率'!O:Q,2,FALSE))</f>
        <v>1</v>
      </c>
      <c r="AL1365" s="204">
        <f t="shared" si="21"/>
        <v>-116870</v>
      </c>
      <c r="AM1365" s="117" t="str">
        <f>VLOOKUP(AJ1365,'關係企業(人)'!A:C,3,FALSE)</f>
        <v>緯創資通股份有限公司</v>
      </c>
    </row>
    <row r="1366" spans="1:39">
      <c r="A1366" s="4" t="s">
        <v>47</v>
      </c>
      <c r="B1366" s="4" t="s">
        <v>1999</v>
      </c>
      <c r="C1366" s="4" t="s">
        <v>2403</v>
      </c>
      <c r="D1366" s="4" t="s">
        <v>2417</v>
      </c>
      <c r="E1366" s="5">
        <v>45765</v>
      </c>
      <c r="F1366" s="5">
        <v>45765</v>
      </c>
      <c r="H1366" s="4" t="s">
        <v>678</v>
      </c>
      <c r="I1366" s="4" t="s">
        <v>2405</v>
      </c>
      <c r="J1366" s="4" t="s">
        <v>2000</v>
      </c>
      <c r="K1366" s="4" t="s">
        <v>2406</v>
      </c>
      <c r="L1366" s="4" t="s">
        <v>2407</v>
      </c>
      <c r="M1366" s="12">
        <v>-110000</v>
      </c>
      <c r="N1366" s="4" t="s">
        <v>48</v>
      </c>
      <c r="O1366" s="12">
        <v>-110000</v>
      </c>
      <c r="P1366" s="4" t="s">
        <v>48</v>
      </c>
      <c r="Q1366" s="4" t="s">
        <v>682</v>
      </c>
      <c r="R1366" s="4" t="s">
        <v>53</v>
      </c>
      <c r="X1366" s="4" t="s">
        <v>50</v>
      </c>
      <c r="Z1366" s="4" t="s">
        <v>50</v>
      </c>
      <c r="AA1366" s="4" t="s">
        <v>2419</v>
      </c>
      <c r="AD1366" s="4" t="s">
        <v>676</v>
      </c>
      <c r="AG1366" s="5"/>
      <c r="AH1366" s="4" t="s">
        <v>2408</v>
      </c>
      <c r="AJ1366" s="4" t="s">
        <v>38</v>
      </c>
      <c r="AK1366" s="117">
        <f>IF(N1366="NTD",1,VLOOKUP(X1366,'8.匯率'!O:Q,2,FALSE))</f>
        <v>1</v>
      </c>
      <c r="AL1366" s="204">
        <f t="shared" si="21"/>
        <v>-110000</v>
      </c>
      <c r="AM1366" s="117" t="str">
        <f>VLOOKUP(AJ1366,'關係企業(人)'!A:C,3,FALSE)</f>
        <v>緯創資通股份有限公司</v>
      </c>
    </row>
    <row r="1367" spans="1:39">
      <c r="A1367" s="4" t="s">
        <v>47</v>
      </c>
      <c r="B1367" s="4" t="s">
        <v>1999</v>
      </c>
      <c r="C1367" s="4" t="s">
        <v>2403</v>
      </c>
      <c r="D1367" s="4" t="s">
        <v>2417</v>
      </c>
      <c r="E1367" s="5">
        <v>45765</v>
      </c>
      <c r="F1367" s="5">
        <v>45765</v>
      </c>
      <c r="H1367" s="4" t="s">
        <v>678</v>
      </c>
      <c r="I1367" s="4" t="s">
        <v>2405</v>
      </c>
      <c r="J1367" s="4" t="s">
        <v>2000</v>
      </c>
      <c r="K1367" s="4" t="s">
        <v>2406</v>
      </c>
      <c r="L1367" s="4" t="s">
        <v>2407</v>
      </c>
      <c r="M1367" s="12">
        <v>-110000</v>
      </c>
      <c r="N1367" s="4" t="s">
        <v>48</v>
      </c>
      <c r="O1367" s="12">
        <v>-110000</v>
      </c>
      <c r="P1367" s="4" t="s">
        <v>48</v>
      </c>
      <c r="Q1367" s="4" t="s">
        <v>682</v>
      </c>
      <c r="R1367" s="4" t="s">
        <v>53</v>
      </c>
      <c r="X1367" s="4" t="s">
        <v>50</v>
      </c>
      <c r="Z1367" s="4" t="s">
        <v>50</v>
      </c>
      <c r="AA1367" s="4" t="s">
        <v>2419</v>
      </c>
      <c r="AD1367" s="4" t="s">
        <v>676</v>
      </c>
      <c r="AG1367" s="5"/>
      <c r="AH1367" s="4" t="s">
        <v>2408</v>
      </c>
      <c r="AJ1367" s="4" t="s">
        <v>38</v>
      </c>
      <c r="AK1367" s="117">
        <f>IF(N1367="NTD",1,VLOOKUP(X1367,'8.匯率'!O:Q,2,FALSE))</f>
        <v>1</v>
      </c>
      <c r="AL1367" s="204">
        <f t="shared" si="21"/>
        <v>-110000</v>
      </c>
      <c r="AM1367" s="117" t="str">
        <f>VLOOKUP(AJ1367,'關係企業(人)'!A:C,3,FALSE)</f>
        <v>緯創資通股份有限公司</v>
      </c>
    </row>
    <row r="1368" spans="1:39">
      <c r="A1368" s="4" t="s">
        <v>47</v>
      </c>
      <c r="B1368" s="4" t="s">
        <v>1999</v>
      </c>
      <c r="C1368" s="4" t="s">
        <v>2403</v>
      </c>
      <c r="D1368" s="4" t="s">
        <v>2417</v>
      </c>
      <c r="E1368" s="5">
        <v>45765</v>
      </c>
      <c r="F1368" s="5">
        <v>45765</v>
      </c>
      <c r="H1368" s="4" t="s">
        <v>678</v>
      </c>
      <c r="I1368" s="4" t="s">
        <v>2405</v>
      </c>
      <c r="J1368" s="4" t="s">
        <v>2000</v>
      </c>
      <c r="K1368" s="4" t="s">
        <v>2406</v>
      </c>
      <c r="L1368" s="4" t="s">
        <v>2407</v>
      </c>
      <c r="M1368" s="12">
        <v>-138000</v>
      </c>
      <c r="N1368" s="4" t="s">
        <v>48</v>
      </c>
      <c r="O1368" s="12">
        <v>-138000</v>
      </c>
      <c r="P1368" s="4" t="s">
        <v>48</v>
      </c>
      <c r="Q1368" s="4" t="s">
        <v>682</v>
      </c>
      <c r="R1368" s="4" t="s">
        <v>53</v>
      </c>
      <c r="X1368" s="4" t="s">
        <v>50</v>
      </c>
      <c r="Z1368" s="4" t="s">
        <v>50</v>
      </c>
      <c r="AA1368" s="4" t="s">
        <v>2419</v>
      </c>
      <c r="AD1368" s="4" t="s">
        <v>676</v>
      </c>
      <c r="AG1368" s="5"/>
      <c r="AH1368" s="4" t="s">
        <v>2408</v>
      </c>
      <c r="AJ1368" s="4" t="s">
        <v>38</v>
      </c>
      <c r="AK1368" s="117">
        <f>IF(N1368="NTD",1,VLOOKUP(X1368,'8.匯率'!O:Q,2,FALSE))</f>
        <v>1</v>
      </c>
      <c r="AL1368" s="204">
        <f t="shared" si="21"/>
        <v>-138000</v>
      </c>
      <c r="AM1368" s="117" t="str">
        <f>VLOOKUP(AJ1368,'關係企業(人)'!A:C,3,FALSE)</f>
        <v>緯創資通股份有限公司</v>
      </c>
    </row>
    <row r="1369" spans="1:39">
      <c r="A1369" s="4" t="s">
        <v>47</v>
      </c>
      <c r="B1369" s="4" t="s">
        <v>1999</v>
      </c>
      <c r="C1369" s="4" t="s">
        <v>2403</v>
      </c>
      <c r="D1369" s="4" t="s">
        <v>2417</v>
      </c>
      <c r="E1369" s="5">
        <v>45765</v>
      </c>
      <c r="F1369" s="5">
        <v>45765</v>
      </c>
      <c r="H1369" s="4" t="s">
        <v>678</v>
      </c>
      <c r="I1369" s="4" t="s">
        <v>2405</v>
      </c>
      <c r="J1369" s="4" t="s">
        <v>2000</v>
      </c>
      <c r="K1369" s="4" t="s">
        <v>2406</v>
      </c>
      <c r="L1369" s="4" t="s">
        <v>2407</v>
      </c>
      <c r="M1369" s="12">
        <v>-127374</v>
      </c>
      <c r="N1369" s="4" t="s">
        <v>48</v>
      </c>
      <c r="O1369" s="12">
        <v>-127374</v>
      </c>
      <c r="P1369" s="4" t="s">
        <v>48</v>
      </c>
      <c r="Q1369" s="4" t="s">
        <v>682</v>
      </c>
      <c r="R1369" s="4" t="s">
        <v>53</v>
      </c>
      <c r="X1369" s="4" t="s">
        <v>50</v>
      </c>
      <c r="Z1369" s="4" t="s">
        <v>50</v>
      </c>
      <c r="AA1369" s="4" t="s">
        <v>2419</v>
      </c>
      <c r="AD1369" s="4" t="s">
        <v>676</v>
      </c>
      <c r="AG1369" s="5"/>
      <c r="AH1369" s="4" t="s">
        <v>2408</v>
      </c>
      <c r="AJ1369" s="4" t="s">
        <v>38</v>
      </c>
      <c r="AK1369" s="117">
        <f>IF(N1369="NTD",1,VLOOKUP(X1369,'8.匯率'!O:Q,2,FALSE))</f>
        <v>1</v>
      </c>
      <c r="AL1369" s="204">
        <f t="shared" si="21"/>
        <v>-127374</v>
      </c>
      <c r="AM1369" s="117" t="str">
        <f>VLOOKUP(AJ1369,'關係企業(人)'!A:C,3,FALSE)</f>
        <v>緯創資通股份有限公司</v>
      </c>
    </row>
    <row r="1370" spans="1:39">
      <c r="A1370" s="4" t="s">
        <v>47</v>
      </c>
      <c r="B1370" s="4" t="s">
        <v>1999</v>
      </c>
      <c r="C1370" s="4" t="s">
        <v>2403</v>
      </c>
      <c r="D1370" s="4" t="s">
        <v>2417</v>
      </c>
      <c r="E1370" s="5">
        <v>45765</v>
      </c>
      <c r="F1370" s="5">
        <v>45765</v>
      </c>
      <c r="H1370" s="4" t="s">
        <v>678</v>
      </c>
      <c r="I1370" s="4" t="s">
        <v>2405</v>
      </c>
      <c r="J1370" s="4" t="s">
        <v>2000</v>
      </c>
      <c r="K1370" s="4" t="s">
        <v>2406</v>
      </c>
      <c r="L1370" s="4" t="s">
        <v>2407</v>
      </c>
      <c r="M1370" s="12">
        <v>-140275</v>
      </c>
      <c r="N1370" s="4" t="s">
        <v>48</v>
      </c>
      <c r="O1370" s="12">
        <v>-140275</v>
      </c>
      <c r="P1370" s="4" t="s">
        <v>48</v>
      </c>
      <c r="Q1370" s="4" t="s">
        <v>682</v>
      </c>
      <c r="R1370" s="4" t="s">
        <v>53</v>
      </c>
      <c r="X1370" s="4" t="s">
        <v>50</v>
      </c>
      <c r="Z1370" s="4" t="s">
        <v>50</v>
      </c>
      <c r="AA1370" s="4" t="s">
        <v>2419</v>
      </c>
      <c r="AD1370" s="4" t="s">
        <v>676</v>
      </c>
      <c r="AG1370" s="5"/>
      <c r="AH1370" s="4" t="s">
        <v>2408</v>
      </c>
      <c r="AJ1370" s="4" t="s">
        <v>38</v>
      </c>
      <c r="AK1370" s="117">
        <f>IF(N1370="NTD",1,VLOOKUP(X1370,'8.匯率'!O:Q,2,FALSE))</f>
        <v>1</v>
      </c>
      <c r="AL1370" s="204">
        <f t="shared" si="21"/>
        <v>-140275</v>
      </c>
      <c r="AM1370" s="117" t="str">
        <f>VLOOKUP(AJ1370,'關係企業(人)'!A:C,3,FALSE)</f>
        <v>緯創資通股份有限公司</v>
      </c>
    </row>
    <row r="1371" spans="1:39">
      <c r="A1371" s="4" t="s">
        <v>47</v>
      </c>
      <c r="B1371" s="4" t="s">
        <v>1999</v>
      </c>
      <c r="C1371" s="4" t="s">
        <v>2403</v>
      </c>
      <c r="D1371" s="4" t="s">
        <v>2417</v>
      </c>
      <c r="E1371" s="5">
        <v>45765</v>
      </c>
      <c r="F1371" s="5">
        <v>45765</v>
      </c>
      <c r="H1371" s="4" t="s">
        <v>678</v>
      </c>
      <c r="I1371" s="4" t="s">
        <v>2405</v>
      </c>
      <c r="J1371" s="4" t="s">
        <v>2000</v>
      </c>
      <c r="K1371" s="4" t="s">
        <v>2406</v>
      </c>
      <c r="L1371" s="4" t="s">
        <v>2407</v>
      </c>
      <c r="M1371" s="12">
        <v>-133584</v>
      </c>
      <c r="N1371" s="4" t="s">
        <v>48</v>
      </c>
      <c r="O1371" s="12">
        <v>-133584</v>
      </c>
      <c r="P1371" s="4" t="s">
        <v>48</v>
      </c>
      <c r="Q1371" s="4" t="s">
        <v>682</v>
      </c>
      <c r="R1371" s="4" t="s">
        <v>53</v>
      </c>
      <c r="X1371" s="4" t="s">
        <v>50</v>
      </c>
      <c r="Z1371" s="4" t="s">
        <v>50</v>
      </c>
      <c r="AA1371" s="4" t="s">
        <v>2419</v>
      </c>
      <c r="AD1371" s="4" t="s">
        <v>676</v>
      </c>
      <c r="AG1371" s="5"/>
      <c r="AH1371" s="4" t="s">
        <v>2408</v>
      </c>
      <c r="AJ1371" s="4" t="s">
        <v>38</v>
      </c>
      <c r="AK1371" s="117">
        <f>IF(N1371="NTD",1,VLOOKUP(X1371,'8.匯率'!O:Q,2,FALSE))</f>
        <v>1</v>
      </c>
      <c r="AL1371" s="204">
        <f t="shared" si="21"/>
        <v>-133584</v>
      </c>
      <c r="AM1371" s="117" t="str">
        <f>VLOOKUP(AJ1371,'關係企業(人)'!A:C,3,FALSE)</f>
        <v>緯創資通股份有限公司</v>
      </c>
    </row>
    <row r="1372" spans="1:39">
      <c r="A1372" s="4" t="s">
        <v>47</v>
      </c>
      <c r="B1372" s="4" t="s">
        <v>1999</v>
      </c>
      <c r="C1372" s="4" t="s">
        <v>2403</v>
      </c>
      <c r="D1372" s="4" t="s">
        <v>2417</v>
      </c>
      <c r="E1372" s="5">
        <v>45765</v>
      </c>
      <c r="F1372" s="5">
        <v>45765</v>
      </c>
      <c r="H1372" s="4" t="s">
        <v>678</v>
      </c>
      <c r="I1372" s="4" t="s">
        <v>2405</v>
      </c>
      <c r="J1372" s="4" t="s">
        <v>2000</v>
      </c>
      <c r="K1372" s="4" t="s">
        <v>2406</v>
      </c>
      <c r="L1372" s="4" t="s">
        <v>2407</v>
      </c>
      <c r="M1372" s="12">
        <v>-138000</v>
      </c>
      <c r="N1372" s="4" t="s">
        <v>48</v>
      </c>
      <c r="O1372" s="12">
        <v>-138000</v>
      </c>
      <c r="P1372" s="4" t="s">
        <v>48</v>
      </c>
      <c r="Q1372" s="4" t="s">
        <v>682</v>
      </c>
      <c r="R1372" s="4" t="s">
        <v>53</v>
      </c>
      <c r="X1372" s="4" t="s">
        <v>50</v>
      </c>
      <c r="Z1372" s="4" t="s">
        <v>50</v>
      </c>
      <c r="AA1372" s="4" t="s">
        <v>2419</v>
      </c>
      <c r="AD1372" s="4" t="s">
        <v>676</v>
      </c>
      <c r="AG1372" s="5"/>
      <c r="AH1372" s="4" t="s">
        <v>2408</v>
      </c>
      <c r="AJ1372" s="4" t="s">
        <v>38</v>
      </c>
      <c r="AK1372" s="117">
        <f>IF(N1372="NTD",1,VLOOKUP(X1372,'8.匯率'!O:Q,2,FALSE))</f>
        <v>1</v>
      </c>
      <c r="AL1372" s="204">
        <f t="shared" si="21"/>
        <v>-138000</v>
      </c>
      <c r="AM1372" s="117" t="str">
        <f>VLOOKUP(AJ1372,'關係企業(人)'!A:C,3,FALSE)</f>
        <v>緯創資通股份有限公司</v>
      </c>
    </row>
    <row r="1373" spans="1:39">
      <c r="A1373" s="4" t="s">
        <v>47</v>
      </c>
      <c r="B1373" s="4" t="s">
        <v>1999</v>
      </c>
      <c r="C1373" s="4" t="s">
        <v>2403</v>
      </c>
      <c r="D1373" s="4" t="s">
        <v>2417</v>
      </c>
      <c r="E1373" s="5">
        <v>45765</v>
      </c>
      <c r="F1373" s="5">
        <v>45765</v>
      </c>
      <c r="H1373" s="4" t="s">
        <v>678</v>
      </c>
      <c r="I1373" s="4" t="s">
        <v>2405</v>
      </c>
      <c r="J1373" s="4" t="s">
        <v>2000</v>
      </c>
      <c r="K1373" s="4" t="s">
        <v>2406</v>
      </c>
      <c r="L1373" s="4" t="s">
        <v>2407</v>
      </c>
      <c r="M1373" s="12">
        <v>-110000</v>
      </c>
      <c r="N1373" s="4" t="s">
        <v>48</v>
      </c>
      <c r="O1373" s="12">
        <v>-110000</v>
      </c>
      <c r="P1373" s="4" t="s">
        <v>48</v>
      </c>
      <c r="Q1373" s="4" t="s">
        <v>682</v>
      </c>
      <c r="R1373" s="4" t="s">
        <v>53</v>
      </c>
      <c r="X1373" s="4" t="s">
        <v>50</v>
      </c>
      <c r="Z1373" s="4" t="s">
        <v>50</v>
      </c>
      <c r="AA1373" s="4" t="s">
        <v>2419</v>
      </c>
      <c r="AD1373" s="4" t="s">
        <v>676</v>
      </c>
      <c r="AG1373" s="5"/>
      <c r="AH1373" s="4" t="s">
        <v>2408</v>
      </c>
      <c r="AJ1373" s="4" t="s">
        <v>38</v>
      </c>
      <c r="AK1373" s="117">
        <f>IF(N1373="NTD",1,VLOOKUP(X1373,'8.匯率'!O:Q,2,FALSE))</f>
        <v>1</v>
      </c>
      <c r="AL1373" s="204">
        <f t="shared" si="21"/>
        <v>-110000</v>
      </c>
      <c r="AM1373" s="117" t="str">
        <f>VLOOKUP(AJ1373,'關係企業(人)'!A:C,3,FALSE)</f>
        <v>緯創資通股份有限公司</v>
      </c>
    </row>
    <row r="1374" spans="1:39">
      <c r="A1374" s="4" t="s">
        <v>47</v>
      </c>
      <c r="B1374" s="4" t="s">
        <v>1999</v>
      </c>
      <c r="C1374" s="4" t="s">
        <v>2403</v>
      </c>
      <c r="D1374" s="4" t="s">
        <v>2417</v>
      </c>
      <c r="E1374" s="5">
        <v>45765</v>
      </c>
      <c r="F1374" s="5">
        <v>45765</v>
      </c>
      <c r="H1374" s="4" t="s">
        <v>678</v>
      </c>
      <c r="I1374" s="4" t="s">
        <v>2405</v>
      </c>
      <c r="J1374" s="4" t="s">
        <v>2000</v>
      </c>
      <c r="K1374" s="4" t="s">
        <v>2406</v>
      </c>
      <c r="L1374" s="4" t="s">
        <v>2407</v>
      </c>
      <c r="M1374" s="12">
        <v>-138000</v>
      </c>
      <c r="N1374" s="4" t="s">
        <v>48</v>
      </c>
      <c r="O1374" s="12">
        <v>-138000</v>
      </c>
      <c r="P1374" s="4" t="s">
        <v>48</v>
      </c>
      <c r="Q1374" s="4" t="s">
        <v>682</v>
      </c>
      <c r="R1374" s="4" t="s">
        <v>53</v>
      </c>
      <c r="X1374" s="4" t="s">
        <v>50</v>
      </c>
      <c r="Z1374" s="4" t="s">
        <v>50</v>
      </c>
      <c r="AA1374" s="4" t="s">
        <v>2419</v>
      </c>
      <c r="AD1374" s="4" t="s">
        <v>676</v>
      </c>
      <c r="AG1374" s="5"/>
      <c r="AH1374" s="4" t="s">
        <v>2408</v>
      </c>
      <c r="AJ1374" s="4" t="s">
        <v>38</v>
      </c>
      <c r="AK1374" s="117">
        <f>IF(N1374="NTD",1,VLOOKUP(X1374,'8.匯率'!O:Q,2,FALSE))</f>
        <v>1</v>
      </c>
      <c r="AL1374" s="204">
        <f t="shared" si="21"/>
        <v>-138000</v>
      </c>
      <c r="AM1374" s="117" t="str">
        <f>VLOOKUP(AJ1374,'關係企業(人)'!A:C,3,FALSE)</f>
        <v>緯創資通股份有限公司</v>
      </c>
    </row>
    <row r="1375" spans="1:39">
      <c r="A1375" s="4" t="s">
        <v>47</v>
      </c>
      <c r="B1375" s="4" t="s">
        <v>2031</v>
      </c>
      <c r="C1375" s="4" t="s">
        <v>2403</v>
      </c>
      <c r="D1375" s="4" t="s">
        <v>2417</v>
      </c>
      <c r="E1375" s="5">
        <v>45770</v>
      </c>
      <c r="F1375" s="5">
        <v>45770</v>
      </c>
      <c r="H1375" s="4" t="s">
        <v>678</v>
      </c>
      <c r="I1375" s="4" t="s">
        <v>2405</v>
      </c>
      <c r="J1375" s="4" t="s">
        <v>2032</v>
      </c>
      <c r="K1375" s="4" t="s">
        <v>2406</v>
      </c>
      <c r="L1375" s="4" t="s">
        <v>2407</v>
      </c>
      <c r="M1375" s="12">
        <v>-138000</v>
      </c>
      <c r="N1375" s="4" t="s">
        <v>48</v>
      </c>
      <c r="O1375" s="12">
        <v>-138000</v>
      </c>
      <c r="P1375" s="4" t="s">
        <v>48</v>
      </c>
      <c r="Q1375" s="4" t="s">
        <v>683</v>
      </c>
      <c r="R1375" s="4" t="s">
        <v>56</v>
      </c>
      <c r="X1375" s="4" t="s">
        <v>57</v>
      </c>
      <c r="Z1375" s="4" t="s">
        <v>57</v>
      </c>
      <c r="AA1375" s="4" t="s">
        <v>2424</v>
      </c>
      <c r="AD1375" s="4" t="s">
        <v>676</v>
      </c>
      <c r="AG1375" s="5"/>
      <c r="AH1375" s="4" t="s">
        <v>2408</v>
      </c>
      <c r="AJ1375" s="4" t="s">
        <v>55</v>
      </c>
      <c r="AK1375" s="117">
        <f>IF(N1375="NTD",1,VLOOKUP(X1375,'8.匯率'!O:Q,2,FALSE))</f>
        <v>1</v>
      </c>
      <c r="AL1375" s="204">
        <f t="shared" si="21"/>
        <v>-138000</v>
      </c>
      <c r="AM1375" s="117" t="str">
        <f>VLOOKUP(AJ1375,'關係企業(人)'!A:C,3,FALSE)</f>
        <v>緯穎科技服務股份有限公司</v>
      </c>
    </row>
    <row r="1376" spans="1:39">
      <c r="A1376" s="4" t="s">
        <v>47</v>
      </c>
      <c r="B1376" s="4" t="s">
        <v>2031</v>
      </c>
      <c r="C1376" s="4" t="s">
        <v>2403</v>
      </c>
      <c r="D1376" s="4" t="s">
        <v>2417</v>
      </c>
      <c r="E1376" s="5">
        <v>45770</v>
      </c>
      <c r="F1376" s="5">
        <v>45770</v>
      </c>
      <c r="H1376" s="4" t="s">
        <v>678</v>
      </c>
      <c r="I1376" s="4" t="s">
        <v>2405</v>
      </c>
      <c r="J1376" s="4" t="s">
        <v>2032</v>
      </c>
      <c r="K1376" s="4" t="s">
        <v>2406</v>
      </c>
      <c r="L1376" s="4" t="s">
        <v>2407</v>
      </c>
      <c r="M1376" s="12">
        <v>-282410</v>
      </c>
      <c r="N1376" s="4" t="s">
        <v>48</v>
      </c>
      <c r="O1376" s="12">
        <v>-282410</v>
      </c>
      <c r="P1376" s="4" t="s">
        <v>48</v>
      </c>
      <c r="Q1376" s="4" t="s">
        <v>683</v>
      </c>
      <c r="R1376" s="4" t="s">
        <v>56</v>
      </c>
      <c r="X1376" s="4" t="s">
        <v>57</v>
      </c>
      <c r="Z1376" s="4" t="s">
        <v>57</v>
      </c>
      <c r="AA1376" s="4" t="s">
        <v>2424</v>
      </c>
      <c r="AD1376" s="4" t="s">
        <v>676</v>
      </c>
      <c r="AG1376" s="5"/>
      <c r="AH1376" s="4" t="s">
        <v>2408</v>
      </c>
      <c r="AJ1376" s="4" t="s">
        <v>55</v>
      </c>
      <c r="AK1376" s="117">
        <f>IF(N1376="NTD",1,VLOOKUP(X1376,'8.匯率'!O:Q,2,FALSE))</f>
        <v>1</v>
      </c>
      <c r="AL1376" s="204">
        <f t="shared" si="21"/>
        <v>-282410</v>
      </c>
      <c r="AM1376" s="117" t="str">
        <f>VLOOKUP(AJ1376,'關係企業(人)'!A:C,3,FALSE)</f>
        <v>緯穎科技服務股份有限公司</v>
      </c>
    </row>
    <row r="1377" spans="1:39">
      <c r="A1377" s="4" t="s">
        <v>47</v>
      </c>
      <c r="B1377" s="4" t="s">
        <v>2031</v>
      </c>
      <c r="C1377" s="4" t="s">
        <v>2403</v>
      </c>
      <c r="D1377" s="4" t="s">
        <v>2417</v>
      </c>
      <c r="E1377" s="5">
        <v>45770</v>
      </c>
      <c r="F1377" s="5">
        <v>45770</v>
      </c>
      <c r="H1377" s="4" t="s">
        <v>678</v>
      </c>
      <c r="I1377" s="4" t="s">
        <v>2405</v>
      </c>
      <c r="J1377" s="4" t="s">
        <v>2032</v>
      </c>
      <c r="K1377" s="4" t="s">
        <v>2406</v>
      </c>
      <c r="L1377" s="4" t="s">
        <v>2407</v>
      </c>
      <c r="M1377" s="12">
        <v>-168084</v>
      </c>
      <c r="N1377" s="4" t="s">
        <v>48</v>
      </c>
      <c r="O1377" s="12">
        <v>-168084</v>
      </c>
      <c r="P1377" s="4" t="s">
        <v>48</v>
      </c>
      <c r="Q1377" s="4" t="s">
        <v>683</v>
      </c>
      <c r="R1377" s="4" t="s">
        <v>56</v>
      </c>
      <c r="X1377" s="4" t="s">
        <v>57</v>
      </c>
      <c r="Z1377" s="4" t="s">
        <v>57</v>
      </c>
      <c r="AA1377" s="4" t="s">
        <v>2424</v>
      </c>
      <c r="AD1377" s="4" t="s">
        <v>676</v>
      </c>
      <c r="AG1377" s="5"/>
      <c r="AH1377" s="4" t="s">
        <v>2408</v>
      </c>
      <c r="AJ1377" s="4" t="s">
        <v>55</v>
      </c>
      <c r="AK1377" s="117">
        <f>IF(N1377="NTD",1,VLOOKUP(X1377,'8.匯率'!O:Q,2,FALSE))</f>
        <v>1</v>
      </c>
      <c r="AL1377" s="204">
        <f t="shared" si="21"/>
        <v>-168084</v>
      </c>
      <c r="AM1377" s="117" t="str">
        <f>VLOOKUP(AJ1377,'關係企業(人)'!A:C,3,FALSE)</f>
        <v>緯穎科技服務股份有限公司</v>
      </c>
    </row>
    <row r="1378" spans="1:39">
      <c r="A1378" s="4" t="s">
        <v>47</v>
      </c>
      <c r="B1378" s="4" t="s">
        <v>2031</v>
      </c>
      <c r="C1378" s="4" t="s">
        <v>2403</v>
      </c>
      <c r="D1378" s="4" t="s">
        <v>2417</v>
      </c>
      <c r="E1378" s="5">
        <v>45770</v>
      </c>
      <c r="F1378" s="5">
        <v>45770</v>
      </c>
      <c r="H1378" s="4" t="s">
        <v>678</v>
      </c>
      <c r="I1378" s="4" t="s">
        <v>2405</v>
      </c>
      <c r="J1378" s="4" t="s">
        <v>2032</v>
      </c>
      <c r="K1378" s="4" t="s">
        <v>2406</v>
      </c>
      <c r="L1378" s="4" t="s">
        <v>2407</v>
      </c>
      <c r="M1378" s="12">
        <v>-190854</v>
      </c>
      <c r="N1378" s="4" t="s">
        <v>48</v>
      </c>
      <c r="O1378" s="12">
        <v>-190854</v>
      </c>
      <c r="P1378" s="4" t="s">
        <v>48</v>
      </c>
      <c r="Q1378" s="4" t="s">
        <v>683</v>
      </c>
      <c r="R1378" s="4" t="s">
        <v>56</v>
      </c>
      <c r="X1378" s="4" t="s">
        <v>57</v>
      </c>
      <c r="Z1378" s="4" t="s">
        <v>57</v>
      </c>
      <c r="AA1378" s="4" t="s">
        <v>2424</v>
      </c>
      <c r="AD1378" s="4" t="s">
        <v>676</v>
      </c>
      <c r="AG1378" s="5"/>
      <c r="AH1378" s="4" t="s">
        <v>2408</v>
      </c>
      <c r="AJ1378" s="4" t="s">
        <v>55</v>
      </c>
      <c r="AK1378" s="117">
        <f>IF(N1378="NTD",1,VLOOKUP(X1378,'8.匯率'!O:Q,2,FALSE))</f>
        <v>1</v>
      </c>
      <c r="AL1378" s="204">
        <f t="shared" si="21"/>
        <v>-190854</v>
      </c>
      <c r="AM1378" s="117" t="str">
        <f>VLOOKUP(AJ1378,'關係企業(人)'!A:C,3,FALSE)</f>
        <v>緯穎科技服務股份有限公司</v>
      </c>
    </row>
    <row r="1379" spans="1:39">
      <c r="A1379" s="4" t="s">
        <v>47</v>
      </c>
      <c r="B1379" s="4" t="s">
        <v>2031</v>
      </c>
      <c r="C1379" s="4" t="s">
        <v>2403</v>
      </c>
      <c r="D1379" s="4" t="s">
        <v>2417</v>
      </c>
      <c r="E1379" s="5">
        <v>45770</v>
      </c>
      <c r="F1379" s="5">
        <v>45770</v>
      </c>
      <c r="H1379" s="4" t="s">
        <v>678</v>
      </c>
      <c r="I1379" s="4" t="s">
        <v>2405</v>
      </c>
      <c r="J1379" s="4" t="s">
        <v>2032</v>
      </c>
      <c r="K1379" s="4" t="s">
        <v>2406</v>
      </c>
      <c r="L1379" s="4" t="s">
        <v>2407</v>
      </c>
      <c r="M1379" s="12">
        <v>-124890</v>
      </c>
      <c r="N1379" s="4" t="s">
        <v>48</v>
      </c>
      <c r="O1379" s="12">
        <v>-124890</v>
      </c>
      <c r="P1379" s="4" t="s">
        <v>48</v>
      </c>
      <c r="Q1379" s="4" t="s">
        <v>683</v>
      </c>
      <c r="R1379" s="4" t="s">
        <v>56</v>
      </c>
      <c r="X1379" s="4" t="s">
        <v>57</v>
      </c>
      <c r="Z1379" s="4" t="s">
        <v>57</v>
      </c>
      <c r="AA1379" s="4" t="s">
        <v>2424</v>
      </c>
      <c r="AD1379" s="4" t="s">
        <v>676</v>
      </c>
      <c r="AG1379" s="5"/>
      <c r="AH1379" s="4" t="s">
        <v>2408</v>
      </c>
      <c r="AJ1379" s="4" t="s">
        <v>55</v>
      </c>
      <c r="AK1379" s="117">
        <f>IF(N1379="NTD",1,VLOOKUP(X1379,'8.匯率'!O:Q,2,FALSE))</f>
        <v>1</v>
      </c>
      <c r="AL1379" s="204">
        <f t="shared" si="21"/>
        <v>-124890</v>
      </c>
      <c r="AM1379" s="117" t="str">
        <f>VLOOKUP(AJ1379,'關係企業(人)'!A:C,3,FALSE)</f>
        <v>緯穎科技服務股份有限公司</v>
      </c>
    </row>
    <row r="1380" spans="1:39">
      <c r="A1380" s="4" t="s">
        <v>47</v>
      </c>
      <c r="B1380" s="4" t="s">
        <v>2031</v>
      </c>
      <c r="C1380" s="4" t="s">
        <v>2403</v>
      </c>
      <c r="D1380" s="4" t="s">
        <v>2417</v>
      </c>
      <c r="E1380" s="5">
        <v>45770</v>
      </c>
      <c r="F1380" s="5">
        <v>45770</v>
      </c>
      <c r="H1380" s="4" t="s">
        <v>678</v>
      </c>
      <c r="I1380" s="4" t="s">
        <v>2405</v>
      </c>
      <c r="J1380" s="4" t="s">
        <v>2032</v>
      </c>
      <c r="K1380" s="4" t="s">
        <v>2406</v>
      </c>
      <c r="L1380" s="4" t="s">
        <v>2407</v>
      </c>
      <c r="M1380" s="12">
        <v>-83820</v>
      </c>
      <c r="N1380" s="4" t="s">
        <v>48</v>
      </c>
      <c r="O1380" s="12">
        <v>-83820</v>
      </c>
      <c r="P1380" s="4" t="s">
        <v>48</v>
      </c>
      <c r="Q1380" s="4" t="s">
        <v>683</v>
      </c>
      <c r="R1380" s="4" t="s">
        <v>56</v>
      </c>
      <c r="X1380" s="4" t="s">
        <v>57</v>
      </c>
      <c r="Z1380" s="4" t="s">
        <v>57</v>
      </c>
      <c r="AA1380" s="4" t="s">
        <v>2424</v>
      </c>
      <c r="AD1380" s="4" t="s">
        <v>676</v>
      </c>
      <c r="AG1380" s="5"/>
      <c r="AH1380" s="4" t="s">
        <v>2408</v>
      </c>
      <c r="AJ1380" s="4" t="s">
        <v>55</v>
      </c>
      <c r="AK1380" s="117">
        <f>IF(N1380="NTD",1,VLOOKUP(X1380,'8.匯率'!O:Q,2,FALSE))</f>
        <v>1</v>
      </c>
      <c r="AL1380" s="204">
        <f t="shared" si="21"/>
        <v>-83820</v>
      </c>
      <c r="AM1380" s="117" t="str">
        <f>VLOOKUP(AJ1380,'關係企業(人)'!A:C,3,FALSE)</f>
        <v>緯穎科技服務股份有限公司</v>
      </c>
    </row>
    <row r="1381" spans="1:39">
      <c r="A1381" s="4" t="s">
        <v>47</v>
      </c>
      <c r="B1381" s="4" t="s">
        <v>2031</v>
      </c>
      <c r="C1381" s="4" t="s">
        <v>2403</v>
      </c>
      <c r="D1381" s="4" t="s">
        <v>2417</v>
      </c>
      <c r="E1381" s="5">
        <v>45770</v>
      </c>
      <c r="F1381" s="5">
        <v>45770</v>
      </c>
      <c r="H1381" s="4" t="s">
        <v>678</v>
      </c>
      <c r="I1381" s="4" t="s">
        <v>2405</v>
      </c>
      <c r="J1381" s="4" t="s">
        <v>2032</v>
      </c>
      <c r="K1381" s="4" t="s">
        <v>2406</v>
      </c>
      <c r="L1381" s="4" t="s">
        <v>2407</v>
      </c>
      <c r="M1381" s="12">
        <v>-161975</v>
      </c>
      <c r="N1381" s="4" t="s">
        <v>48</v>
      </c>
      <c r="O1381" s="12">
        <v>-161975</v>
      </c>
      <c r="P1381" s="4" t="s">
        <v>48</v>
      </c>
      <c r="Q1381" s="4" t="s">
        <v>683</v>
      </c>
      <c r="R1381" s="4" t="s">
        <v>56</v>
      </c>
      <c r="X1381" s="4" t="s">
        <v>57</v>
      </c>
      <c r="Z1381" s="4" t="s">
        <v>57</v>
      </c>
      <c r="AA1381" s="4" t="s">
        <v>2424</v>
      </c>
      <c r="AD1381" s="4" t="s">
        <v>676</v>
      </c>
      <c r="AG1381" s="5"/>
      <c r="AH1381" s="4" t="s">
        <v>2408</v>
      </c>
      <c r="AJ1381" s="4" t="s">
        <v>55</v>
      </c>
      <c r="AK1381" s="117">
        <f>IF(N1381="NTD",1,VLOOKUP(X1381,'8.匯率'!O:Q,2,FALSE))</f>
        <v>1</v>
      </c>
      <c r="AL1381" s="204">
        <f t="shared" si="21"/>
        <v>-161975</v>
      </c>
      <c r="AM1381" s="117" t="str">
        <f>VLOOKUP(AJ1381,'關係企業(人)'!A:C,3,FALSE)</f>
        <v>緯穎科技服務股份有限公司</v>
      </c>
    </row>
    <row r="1382" spans="1:39">
      <c r="A1382" s="4" t="s">
        <v>47</v>
      </c>
      <c r="B1382" s="4" t="s">
        <v>2031</v>
      </c>
      <c r="C1382" s="4" t="s">
        <v>2403</v>
      </c>
      <c r="D1382" s="4" t="s">
        <v>2417</v>
      </c>
      <c r="E1382" s="5">
        <v>45770</v>
      </c>
      <c r="F1382" s="5">
        <v>45770</v>
      </c>
      <c r="H1382" s="4" t="s">
        <v>678</v>
      </c>
      <c r="I1382" s="4" t="s">
        <v>2405</v>
      </c>
      <c r="J1382" s="4" t="s">
        <v>2032</v>
      </c>
      <c r="K1382" s="4" t="s">
        <v>2406</v>
      </c>
      <c r="L1382" s="4" t="s">
        <v>2407</v>
      </c>
      <c r="M1382" s="12">
        <v>-104720</v>
      </c>
      <c r="N1382" s="4" t="s">
        <v>48</v>
      </c>
      <c r="O1382" s="12">
        <v>-104720</v>
      </c>
      <c r="P1382" s="4" t="s">
        <v>48</v>
      </c>
      <c r="Q1382" s="4" t="s">
        <v>683</v>
      </c>
      <c r="R1382" s="4" t="s">
        <v>56</v>
      </c>
      <c r="X1382" s="4" t="s">
        <v>57</v>
      </c>
      <c r="Z1382" s="4" t="s">
        <v>57</v>
      </c>
      <c r="AA1382" s="4" t="s">
        <v>2424</v>
      </c>
      <c r="AD1382" s="4" t="s">
        <v>676</v>
      </c>
      <c r="AG1382" s="5"/>
      <c r="AH1382" s="4" t="s">
        <v>2408</v>
      </c>
      <c r="AJ1382" s="4" t="s">
        <v>55</v>
      </c>
      <c r="AK1382" s="117">
        <f>IF(N1382="NTD",1,VLOOKUP(X1382,'8.匯率'!O:Q,2,FALSE))</f>
        <v>1</v>
      </c>
      <c r="AL1382" s="204">
        <f t="shared" si="21"/>
        <v>-104720</v>
      </c>
      <c r="AM1382" s="117" t="str">
        <f>VLOOKUP(AJ1382,'關係企業(人)'!A:C,3,FALSE)</f>
        <v>緯穎科技服務股份有限公司</v>
      </c>
    </row>
    <row r="1383" spans="1:39">
      <c r="A1383" s="4" t="s">
        <v>47</v>
      </c>
      <c r="B1383" s="4" t="s">
        <v>2031</v>
      </c>
      <c r="C1383" s="4" t="s">
        <v>2403</v>
      </c>
      <c r="D1383" s="4" t="s">
        <v>2417</v>
      </c>
      <c r="E1383" s="5">
        <v>45770</v>
      </c>
      <c r="F1383" s="5">
        <v>45770</v>
      </c>
      <c r="H1383" s="4" t="s">
        <v>678</v>
      </c>
      <c r="I1383" s="4" t="s">
        <v>2405</v>
      </c>
      <c r="J1383" s="4" t="s">
        <v>2032</v>
      </c>
      <c r="K1383" s="4" t="s">
        <v>2406</v>
      </c>
      <c r="L1383" s="4" t="s">
        <v>2407</v>
      </c>
      <c r="M1383" s="12">
        <v>-131376</v>
      </c>
      <c r="N1383" s="4" t="s">
        <v>48</v>
      </c>
      <c r="O1383" s="12">
        <v>-131376</v>
      </c>
      <c r="P1383" s="4" t="s">
        <v>48</v>
      </c>
      <c r="Q1383" s="4" t="s">
        <v>683</v>
      </c>
      <c r="R1383" s="4" t="s">
        <v>56</v>
      </c>
      <c r="X1383" s="4" t="s">
        <v>57</v>
      </c>
      <c r="Z1383" s="4" t="s">
        <v>57</v>
      </c>
      <c r="AA1383" s="4" t="s">
        <v>2424</v>
      </c>
      <c r="AD1383" s="4" t="s">
        <v>676</v>
      </c>
      <c r="AG1383" s="5"/>
      <c r="AH1383" s="4" t="s">
        <v>2408</v>
      </c>
      <c r="AJ1383" s="4" t="s">
        <v>55</v>
      </c>
      <c r="AK1383" s="117">
        <f>IF(N1383="NTD",1,VLOOKUP(X1383,'8.匯率'!O:Q,2,FALSE))</f>
        <v>1</v>
      </c>
      <c r="AL1383" s="204">
        <f t="shared" si="21"/>
        <v>-131376</v>
      </c>
      <c r="AM1383" s="117" t="str">
        <f>VLOOKUP(AJ1383,'關係企業(人)'!A:C,3,FALSE)</f>
        <v>緯穎科技服務股份有限公司</v>
      </c>
    </row>
    <row r="1384" spans="1:39">
      <c r="A1384" s="4" t="s">
        <v>47</v>
      </c>
      <c r="B1384" s="4" t="s">
        <v>2031</v>
      </c>
      <c r="C1384" s="4" t="s">
        <v>2403</v>
      </c>
      <c r="D1384" s="4" t="s">
        <v>2417</v>
      </c>
      <c r="E1384" s="5">
        <v>45770</v>
      </c>
      <c r="F1384" s="5">
        <v>45770</v>
      </c>
      <c r="H1384" s="4" t="s">
        <v>678</v>
      </c>
      <c r="I1384" s="4" t="s">
        <v>2405</v>
      </c>
      <c r="J1384" s="4" t="s">
        <v>2032</v>
      </c>
      <c r="K1384" s="4" t="s">
        <v>2406</v>
      </c>
      <c r="L1384" s="4" t="s">
        <v>2407</v>
      </c>
      <c r="M1384" s="12">
        <v>-45678</v>
      </c>
      <c r="N1384" s="4" t="s">
        <v>48</v>
      </c>
      <c r="O1384" s="12">
        <v>-45678</v>
      </c>
      <c r="P1384" s="4" t="s">
        <v>48</v>
      </c>
      <c r="Q1384" s="4" t="s">
        <v>683</v>
      </c>
      <c r="R1384" s="4" t="s">
        <v>56</v>
      </c>
      <c r="X1384" s="4" t="s">
        <v>57</v>
      </c>
      <c r="Z1384" s="4" t="s">
        <v>57</v>
      </c>
      <c r="AA1384" s="4" t="s">
        <v>2424</v>
      </c>
      <c r="AD1384" s="4" t="s">
        <v>676</v>
      </c>
      <c r="AG1384" s="5"/>
      <c r="AH1384" s="4" t="s">
        <v>2408</v>
      </c>
      <c r="AJ1384" s="4" t="s">
        <v>55</v>
      </c>
      <c r="AK1384" s="117">
        <f>IF(N1384="NTD",1,VLOOKUP(X1384,'8.匯率'!O:Q,2,FALSE))</f>
        <v>1</v>
      </c>
      <c r="AL1384" s="204">
        <f t="shared" si="21"/>
        <v>-45678</v>
      </c>
      <c r="AM1384" s="117" t="str">
        <f>VLOOKUP(AJ1384,'關係企業(人)'!A:C,3,FALSE)</f>
        <v>緯穎科技服務股份有限公司</v>
      </c>
    </row>
    <row r="1385" spans="1:39">
      <c r="A1385" s="4" t="s">
        <v>47</v>
      </c>
      <c r="B1385" s="4" t="s">
        <v>2031</v>
      </c>
      <c r="C1385" s="4" t="s">
        <v>2403</v>
      </c>
      <c r="D1385" s="4" t="s">
        <v>2417</v>
      </c>
      <c r="E1385" s="5">
        <v>45770</v>
      </c>
      <c r="F1385" s="5">
        <v>45770</v>
      </c>
      <c r="H1385" s="4" t="s">
        <v>678</v>
      </c>
      <c r="I1385" s="4" t="s">
        <v>2405</v>
      </c>
      <c r="J1385" s="4" t="s">
        <v>2032</v>
      </c>
      <c r="K1385" s="4" t="s">
        <v>2406</v>
      </c>
      <c r="L1385" s="4" t="s">
        <v>2407</v>
      </c>
      <c r="M1385" s="12">
        <v>-138000</v>
      </c>
      <c r="N1385" s="4" t="s">
        <v>48</v>
      </c>
      <c r="O1385" s="12">
        <v>-138000</v>
      </c>
      <c r="P1385" s="4" t="s">
        <v>48</v>
      </c>
      <c r="Q1385" s="4" t="s">
        <v>683</v>
      </c>
      <c r="R1385" s="4" t="s">
        <v>56</v>
      </c>
      <c r="X1385" s="4" t="s">
        <v>57</v>
      </c>
      <c r="Z1385" s="4" t="s">
        <v>57</v>
      </c>
      <c r="AA1385" s="4" t="s">
        <v>2424</v>
      </c>
      <c r="AD1385" s="4" t="s">
        <v>676</v>
      </c>
      <c r="AG1385" s="5"/>
      <c r="AH1385" s="4" t="s">
        <v>2408</v>
      </c>
      <c r="AJ1385" s="4" t="s">
        <v>55</v>
      </c>
      <c r="AK1385" s="117">
        <f>IF(N1385="NTD",1,VLOOKUP(X1385,'8.匯率'!O:Q,2,FALSE))</f>
        <v>1</v>
      </c>
      <c r="AL1385" s="204">
        <f t="shared" si="21"/>
        <v>-138000</v>
      </c>
      <c r="AM1385" s="117" t="str">
        <f>VLOOKUP(AJ1385,'關係企業(人)'!A:C,3,FALSE)</f>
        <v>緯穎科技服務股份有限公司</v>
      </c>
    </row>
    <row r="1386" spans="1:39">
      <c r="A1386" s="4" t="s">
        <v>47</v>
      </c>
      <c r="B1386" s="4" t="s">
        <v>2031</v>
      </c>
      <c r="C1386" s="4" t="s">
        <v>2403</v>
      </c>
      <c r="D1386" s="4" t="s">
        <v>2417</v>
      </c>
      <c r="E1386" s="5">
        <v>45770</v>
      </c>
      <c r="F1386" s="5">
        <v>45770</v>
      </c>
      <c r="H1386" s="4" t="s">
        <v>678</v>
      </c>
      <c r="I1386" s="4" t="s">
        <v>2405</v>
      </c>
      <c r="J1386" s="4" t="s">
        <v>2032</v>
      </c>
      <c r="K1386" s="4" t="s">
        <v>2406</v>
      </c>
      <c r="L1386" s="4" t="s">
        <v>2407</v>
      </c>
      <c r="M1386" s="12">
        <v>-94270</v>
      </c>
      <c r="N1386" s="4" t="s">
        <v>48</v>
      </c>
      <c r="O1386" s="12">
        <v>-94270</v>
      </c>
      <c r="P1386" s="4" t="s">
        <v>48</v>
      </c>
      <c r="Q1386" s="4" t="s">
        <v>683</v>
      </c>
      <c r="R1386" s="4" t="s">
        <v>56</v>
      </c>
      <c r="X1386" s="4" t="s">
        <v>57</v>
      </c>
      <c r="Z1386" s="4" t="s">
        <v>57</v>
      </c>
      <c r="AA1386" s="4" t="s">
        <v>2424</v>
      </c>
      <c r="AD1386" s="4" t="s">
        <v>676</v>
      </c>
      <c r="AG1386" s="5"/>
      <c r="AH1386" s="4" t="s">
        <v>2408</v>
      </c>
      <c r="AJ1386" s="4" t="s">
        <v>55</v>
      </c>
      <c r="AK1386" s="117">
        <f>IF(N1386="NTD",1,VLOOKUP(X1386,'8.匯率'!O:Q,2,FALSE))</f>
        <v>1</v>
      </c>
      <c r="AL1386" s="204">
        <f t="shared" si="21"/>
        <v>-94270</v>
      </c>
      <c r="AM1386" s="117" t="str">
        <f>VLOOKUP(AJ1386,'關係企業(人)'!A:C,3,FALSE)</f>
        <v>緯穎科技服務股份有限公司</v>
      </c>
    </row>
    <row r="1387" spans="1:39">
      <c r="A1387" s="4" t="s">
        <v>47</v>
      </c>
      <c r="B1387" s="4" t="s">
        <v>2031</v>
      </c>
      <c r="C1387" s="4" t="s">
        <v>2403</v>
      </c>
      <c r="D1387" s="4" t="s">
        <v>2417</v>
      </c>
      <c r="E1387" s="5">
        <v>45770</v>
      </c>
      <c r="F1387" s="5">
        <v>45770</v>
      </c>
      <c r="H1387" s="4" t="s">
        <v>678</v>
      </c>
      <c r="I1387" s="4" t="s">
        <v>2405</v>
      </c>
      <c r="J1387" s="4" t="s">
        <v>2032</v>
      </c>
      <c r="K1387" s="4" t="s">
        <v>2406</v>
      </c>
      <c r="L1387" s="4" t="s">
        <v>2407</v>
      </c>
      <c r="M1387" s="12">
        <v>-118266</v>
      </c>
      <c r="N1387" s="4" t="s">
        <v>48</v>
      </c>
      <c r="O1387" s="12">
        <v>-118266</v>
      </c>
      <c r="P1387" s="4" t="s">
        <v>48</v>
      </c>
      <c r="Q1387" s="4" t="s">
        <v>683</v>
      </c>
      <c r="R1387" s="4" t="s">
        <v>56</v>
      </c>
      <c r="X1387" s="4" t="s">
        <v>57</v>
      </c>
      <c r="Z1387" s="4" t="s">
        <v>57</v>
      </c>
      <c r="AA1387" s="4" t="s">
        <v>2424</v>
      </c>
      <c r="AD1387" s="4" t="s">
        <v>676</v>
      </c>
      <c r="AG1387" s="5"/>
      <c r="AH1387" s="4" t="s">
        <v>2408</v>
      </c>
      <c r="AJ1387" s="4" t="s">
        <v>55</v>
      </c>
      <c r="AK1387" s="117">
        <f>IF(N1387="NTD",1,VLOOKUP(X1387,'8.匯率'!O:Q,2,FALSE))</f>
        <v>1</v>
      </c>
      <c r="AL1387" s="204">
        <f t="shared" si="21"/>
        <v>-118266</v>
      </c>
      <c r="AM1387" s="117" t="str">
        <f>VLOOKUP(AJ1387,'關係企業(人)'!A:C,3,FALSE)</f>
        <v>緯穎科技服務股份有限公司</v>
      </c>
    </row>
    <row r="1388" spans="1:39">
      <c r="A1388" s="4" t="s">
        <v>47</v>
      </c>
      <c r="B1388" s="4" t="s">
        <v>2031</v>
      </c>
      <c r="C1388" s="4" t="s">
        <v>2403</v>
      </c>
      <c r="D1388" s="4" t="s">
        <v>2417</v>
      </c>
      <c r="E1388" s="5">
        <v>45770</v>
      </c>
      <c r="F1388" s="5">
        <v>45770</v>
      </c>
      <c r="H1388" s="4" t="s">
        <v>678</v>
      </c>
      <c r="I1388" s="4" t="s">
        <v>2405</v>
      </c>
      <c r="J1388" s="4" t="s">
        <v>2032</v>
      </c>
      <c r="K1388" s="4" t="s">
        <v>2406</v>
      </c>
      <c r="L1388" s="4" t="s">
        <v>2407</v>
      </c>
      <c r="M1388" s="12">
        <v>-39468</v>
      </c>
      <c r="N1388" s="4" t="s">
        <v>48</v>
      </c>
      <c r="O1388" s="12">
        <v>-39468</v>
      </c>
      <c r="P1388" s="4" t="s">
        <v>48</v>
      </c>
      <c r="Q1388" s="4" t="s">
        <v>683</v>
      </c>
      <c r="R1388" s="4" t="s">
        <v>56</v>
      </c>
      <c r="X1388" s="4" t="s">
        <v>57</v>
      </c>
      <c r="Z1388" s="4" t="s">
        <v>57</v>
      </c>
      <c r="AA1388" s="4" t="s">
        <v>2424</v>
      </c>
      <c r="AD1388" s="4" t="s">
        <v>676</v>
      </c>
      <c r="AG1388" s="5"/>
      <c r="AH1388" s="4" t="s">
        <v>2408</v>
      </c>
      <c r="AJ1388" s="4" t="s">
        <v>55</v>
      </c>
      <c r="AK1388" s="117">
        <f>IF(N1388="NTD",1,VLOOKUP(X1388,'8.匯率'!O:Q,2,FALSE))</f>
        <v>1</v>
      </c>
      <c r="AL1388" s="204">
        <f t="shared" si="21"/>
        <v>-39468</v>
      </c>
      <c r="AM1388" s="117" t="str">
        <f>VLOOKUP(AJ1388,'關係企業(人)'!A:C,3,FALSE)</f>
        <v>緯穎科技服務股份有限公司</v>
      </c>
    </row>
    <row r="1389" spans="1:39">
      <c r="A1389" s="4" t="s">
        <v>47</v>
      </c>
      <c r="B1389" s="4" t="s">
        <v>2033</v>
      </c>
      <c r="C1389" s="4" t="s">
        <v>2403</v>
      </c>
      <c r="D1389" s="4" t="s">
        <v>2417</v>
      </c>
      <c r="E1389" s="5">
        <v>45770</v>
      </c>
      <c r="F1389" s="5">
        <v>45770</v>
      </c>
      <c r="H1389" s="4" t="s">
        <v>678</v>
      </c>
      <c r="I1389" s="4" t="s">
        <v>2405</v>
      </c>
      <c r="J1389" s="4" t="s">
        <v>2034</v>
      </c>
      <c r="K1389" s="4" t="s">
        <v>2406</v>
      </c>
      <c r="L1389" s="4" t="s">
        <v>2407</v>
      </c>
      <c r="M1389" s="12">
        <v>-110000</v>
      </c>
      <c r="N1389" s="4" t="s">
        <v>48</v>
      </c>
      <c r="O1389" s="12">
        <v>-110000</v>
      </c>
      <c r="P1389" s="4" t="s">
        <v>48</v>
      </c>
      <c r="Q1389" s="4" t="s">
        <v>683</v>
      </c>
      <c r="R1389" s="4" t="s">
        <v>56</v>
      </c>
      <c r="X1389" s="4" t="s">
        <v>57</v>
      </c>
      <c r="Z1389" s="4" t="s">
        <v>57</v>
      </c>
      <c r="AA1389" s="4" t="s">
        <v>2424</v>
      </c>
      <c r="AD1389" s="4" t="s">
        <v>676</v>
      </c>
      <c r="AG1389" s="5"/>
      <c r="AH1389" s="4" t="s">
        <v>2408</v>
      </c>
      <c r="AJ1389" s="4" t="s">
        <v>55</v>
      </c>
      <c r="AK1389" s="117">
        <f>IF(N1389="NTD",1,VLOOKUP(X1389,'8.匯率'!O:Q,2,FALSE))</f>
        <v>1</v>
      </c>
      <c r="AL1389" s="204">
        <f t="shared" si="21"/>
        <v>-110000</v>
      </c>
      <c r="AM1389" s="117" t="str">
        <f>VLOOKUP(AJ1389,'關係企業(人)'!A:C,3,FALSE)</f>
        <v>緯穎科技服務股份有限公司</v>
      </c>
    </row>
    <row r="1390" spans="1:39">
      <c r="A1390" s="4" t="s">
        <v>47</v>
      </c>
      <c r="B1390" s="4" t="s">
        <v>2033</v>
      </c>
      <c r="C1390" s="4" t="s">
        <v>2403</v>
      </c>
      <c r="D1390" s="4" t="s">
        <v>2417</v>
      </c>
      <c r="E1390" s="5">
        <v>45770</v>
      </c>
      <c r="F1390" s="5">
        <v>45770</v>
      </c>
      <c r="H1390" s="4" t="s">
        <v>678</v>
      </c>
      <c r="I1390" s="4" t="s">
        <v>2405</v>
      </c>
      <c r="J1390" s="4" t="s">
        <v>2034</v>
      </c>
      <c r="K1390" s="4" t="s">
        <v>2406</v>
      </c>
      <c r="L1390" s="4" t="s">
        <v>2407</v>
      </c>
      <c r="M1390" s="12">
        <v>-131376</v>
      </c>
      <c r="N1390" s="4" t="s">
        <v>48</v>
      </c>
      <c r="O1390" s="12">
        <v>-131376</v>
      </c>
      <c r="P1390" s="4" t="s">
        <v>48</v>
      </c>
      <c r="Q1390" s="4" t="s">
        <v>683</v>
      </c>
      <c r="R1390" s="4" t="s">
        <v>56</v>
      </c>
      <c r="X1390" s="4" t="s">
        <v>57</v>
      </c>
      <c r="Z1390" s="4" t="s">
        <v>57</v>
      </c>
      <c r="AA1390" s="4" t="s">
        <v>2424</v>
      </c>
      <c r="AD1390" s="4" t="s">
        <v>676</v>
      </c>
      <c r="AG1390" s="5"/>
      <c r="AH1390" s="4" t="s">
        <v>2408</v>
      </c>
      <c r="AJ1390" s="4" t="s">
        <v>55</v>
      </c>
      <c r="AK1390" s="117">
        <f>IF(N1390="NTD",1,VLOOKUP(X1390,'8.匯率'!O:Q,2,FALSE))</f>
        <v>1</v>
      </c>
      <c r="AL1390" s="204">
        <f t="shared" si="21"/>
        <v>-131376</v>
      </c>
      <c r="AM1390" s="117" t="str">
        <f>VLOOKUP(AJ1390,'關係企業(人)'!A:C,3,FALSE)</f>
        <v>緯穎科技服務股份有限公司</v>
      </c>
    </row>
    <row r="1391" spans="1:39">
      <c r="A1391" s="4" t="s">
        <v>47</v>
      </c>
      <c r="B1391" s="4" t="s">
        <v>2033</v>
      </c>
      <c r="C1391" s="4" t="s">
        <v>2403</v>
      </c>
      <c r="D1391" s="4" t="s">
        <v>2417</v>
      </c>
      <c r="E1391" s="5">
        <v>45770</v>
      </c>
      <c r="F1391" s="5">
        <v>45770</v>
      </c>
      <c r="H1391" s="4" t="s">
        <v>678</v>
      </c>
      <c r="I1391" s="4" t="s">
        <v>2405</v>
      </c>
      <c r="J1391" s="4" t="s">
        <v>2034</v>
      </c>
      <c r="K1391" s="4" t="s">
        <v>2406</v>
      </c>
      <c r="L1391" s="4" t="s">
        <v>2407</v>
      </c>
      <c r="M1391" s="12">
        <v>-138000</v>
      </c>
      <c r="N1391" s="4" t="s">
        <v>48</v>
      </c>
      <c r="O1391" s="12">
        <v>-138000</v>
      </c>
      <c r="P1391" s="4" t="s">
        <v>48</v>
      </c>
      <c r="Q1391" s="4" t="s">
        <v>683</v>
      </c>
      <c r="R1391" s="4" t="s">
        <v>56</v>
      </c>
      <c r="X1391" s="4" t="s">
        <v>57</v>
      </c>
      <c r="Z1391" s="4" t="s">
        <v>57</v>
      </c>
      <c r="AA1391" s="4" t="s">
        <v>2424</v>
      </c>
      <c r="AD1391" s="4" t="s">
        <v>676</v>
      </c>
      <c r="AG1391" s="5"/>
      <c r="AH1391" s="4" t="s">
        <v>2408</v>
      </c>
      <c r="AJ1391" s="4" t="s">
        <v>55</v>
      </c>
      <c r="AK1391" s="117">
        <f>IF(N1391="NTD",1,VLOOKUP(X1391,'8.匯率'!O:Q,2,FALSE))</f>
        <v>1</v>
      </c>
      <c r="AL1391" s="204">
        <f t="shared" si="21"/>
        <v>-138000</v>
      </c>
      <c r="AM1391" s="117" t="str">
        <f>VLOOKUP(AJ1391,'關係企業(人)'!A:C,3,FALSE)</f>
        <v>緯穎科技服務股份有限公司</v>
      </c>
    </row>
    <row r="1392" spans="1:39">
      <c r="A1392" s="4" t="s">
        <v>47</v>
      </c>
      <c r="B1392" s="4" t="s">
        <v>2035</v>
      </c>
      <c r="C1392" s="4" t="s">
        <v>2403</v>
      </c>
      <c r="D1392" s="4" t="s">
        <v>2417</v>
      </c>
      <c r="E1392" s="5">
        <v>45770</v>
      </c>
      <c r="F1392" s="5">
        <v>45770</v>
      </c>
      <c r="H1392" s="4" t="s">
        <v>678</v>
      </c>
      <c r="I1392" s="4" t="s">
        <v>2405</v>
      </c>
      <c r="J1392" s="4" t="s">
        <v>2036</v>
      </c>
      <c r="K1392" s="4" t="s">
        <v>2406</v>
      </c>
      <c r="L1392" s="4" t="s">
        <v>2407</v>
      </c>
      <c r="M1392" s="12">
        <v>-100000</v>
      </c>
      <c r="N1392" s="4" t="s">
        <v>48</v>
      </c>
      <c r="O1392" s="12">
        <v>-100000</v>
      </c>
      <c r="P1392" s="4" t="s">
        <v>48</v>
      </c>
      <c r="Q1392" s="4" t="s">
        <v>683</v>
      </c>
      <c r="R1392" s="4" t="s">
        <v>56</v>
      </c>
      <c r="X1392" s="4" t="s">
        <v>57</v>
      </c>
      <c r="Z1392" s="4" t="s">
        <v>57</v>
      </c>
      <c r="AA1392" s="4" t="s">
        <v>2424</v>
      </c>
      <c r="AD1392" s="4" t="s">
        <v>676</v>
      </c>
      <c r="AG1392" s="5"/>
      <c r="AH1392" s="4" t="s">
        <v>2408</v>
      </c>
      <c r="AJ1392" s="4" t="s">
        <v>55</v>
      </c>
      <c r="AK1392" s="117">
        <f>IF(N1392="NTD",1,VLOOKUP(X1392,'8.匯率'!O:Q,2,FALSE))</f>
        <v>1</v>
      </c>
      <c r="AL1392" s="204">
        <f t="shared" si="21"/>
        <v>-100000</v>
      </c>
      <c r="AM1392" s="117" t="str">
        <f>VLOOKUP(AJ1392,'關係企業(人)'!A:C,3,FALSE)</f>
        <v>緯穎科技服務股份有限公司</v>
      </c>
    </row>
    <row r="1393" spans="1:39">
      <c r="A1393" s="4" t="s">
        <v>47</v>
      </c>
      <c r="B1393" s="4" t="s">
        <v>2035</v>
      </c>
      <c r="C1393" s="4" t="s">
        <v>2403</v>
      </c>
      <c r="D1393" s="4" t="s">
        <v>2417</v>
      </c>
      <c r="E1393" s="5">
        <v>45770</v>
      </c>
      <c r="F1393" s="5">
        <v>45770</v>
      </c>
      <c r="H1393" s="4" t="s">
        <v>678</v>
      </c>
      <c r="I1393" s="4" t="s">
        <v>2405</v>
      </c>
      <c r="J1393" s="4" t="s">
        <v>2036</v>
      </c>
      <c r="K1393" s="4" t="s">
        <v>2406</v>
      </c>
      <c r="L1393" s="4" t="s">
        <v>2407</v>
      </c>
      <c r="M1393" s="12">
        <v>-90440</v>
      </c>
      <c r="N1393" s="4" t="s">
        <v>48</v>
      </c>
      <c r="O1393" s="12">
        <v>-90440</v>
      </c>
      <c r="P1393" s="4" t="s">
        <v>48</v>
      </c>
      <c r="Q1393" s="4" t="s">
        <v>683</v>
      </c>
      <c r="R1393" s="4" t="s">
        <v>56</v>
      </c>
      <c r="X1393" s="4" t="s">
        <v>57</v>
      </c>
      <c r="Z1393" s="4" t="s">
        <v>57</v>
      </c>
      <c r="AA1393" s="4" t="s">
        <v>2424</v>
      </c>
      <c r="AD1393" s="4" t="s">
        <v>676</v>
      </c>
      <c r="AG1393" s="5"/>
      <c r="AH1393" s="4" t="s">
        <v>2408</v>
      </c>
      <c r="AJ1393" s="4" t="s">
        <v>55</v>
      </c>
      <c r="AK1393" s="117">
        <f>IF(N1393="NTD",1,VLOOKUP(X1393,'8.匯率'!O:Q,2,FALSE))</f>
        <v>1</v>
      </c>
      <c r="AL1393" s="204">
        <f t="shared" si="21"/>
        <v>-90440</v>
      </c>
      <c r="AM1393" s="117" t="str">
        <f>VLOOKUP(AJ1393,'關係企業(人)'!A:C,3,FALSE)</f>
        <v>緯穎科技服務股份有限公司</v>
      </c>
    </row>
    <row r="1394" spans="1:39">
      <c r="A1394" s="4" t="s">
        <v>47</v>
      </c>
      <c r="B1394" s="4" t="s">
        <v>2035</v>
      </c>
      <c r="C1394" s="4" t="s">
        <v>2403</v>
      </c>
      <c r="D1394" s="4" t="s">
        <v>2417</v>
      </c>
      <c r="E1394" s="5">
        <v>45770</v>
      </c>
      <c r="F1394" s="5">
        <v>45770</v>
      </c>
      <c r="H1394" s="4" t="s">
        <v>678</v>
      </c>
      <c r="I1394" s="4" t="s">
        <v>2405</v>
      </c>
      <c r="J1394" s="4" t="s">
        <v>2036</v>
      </c>
      <c r="K1394" s="4" t="s">
        <v>2406</v>
      </c>
      <c r="L1394" s="4" t="s">
        <v>2407</v>
      </c>
      <c r="M1394" s="12">
        <v>-92150</v>
      </c>
      <c r="N1394" s="4" t="s">
        <v>48</v>
      </c>
      <c r="O1394" s="12">
        <v>-92150</v>
      </c>
      <c r="P1394" s="4" t="s">
        <v>48</v>
      </c>
      <c r="Q1394" s="4" t="s">
        <v>683</v>
      </c>
      <c r="R1394" s="4" t="s">
        <v>56</v>
      </c>
      <c r="X1394" s="4" t="s">
        <v>57</v>
      </c>
      <c r="Z1394" s="4" t="s">
        <v>57</v>
      </c>
      <c r="AA1394" s="4" t="s">
        <v>2424</v>
      </c>
      <c r="AD1394" s="4" t="s">
        <v>676</v>
      </c>
      <c r="AG1394" s="5"/>
      <c r="AH1394" s="4" t="s">
        <v>2408</v>
      </c>
      <c r="AJ1394" s="4" t="s">
        <v>55</v>
      </c>
      <c r="AK1394" s="117">
        <f>IF(N1394="NTD",1,VLOOKUP(X1394,'8.匯率'!O:Q,2,FALSE))</f>
        <v>1</v>
      </c>
      <c r="AL1394" s="204">
        <f t="shared" si="21"/>
        <v>-92150</v>
      </c>
      <c r="AM1394" s="117" t="str">
        <f>VLOOKUP(AJ1394,'關係企業(人)'!A:C,3,FALSE)</f>
        <v>緯穎科技服務股份有限公司</v>
      </c>
    </row>
    <row r="1395" spans="1:39">
      <c r="A1395" s="4" t="s">
        <v>47</v>
      </c>
      <c r="B1395" s="4" t="s">
        <v>2035</v>
      </c>
      <c r="C1395" s="4" t="s">
        <v>2403</v>
      </c>
      <c r="D1395" s="4" t="s">
        <v>2417</v>
      </c>
      <c r="E1395" s="5">
        <v>45770</v>
      </c>
      <c r="F1395" s="5">
        <v>45770</v>
      </c>
      <c r="H1395" s="4" t="s">
        <v>678</v>
      </c>
      <c r="I1395" s="4" t="s">
        <v>2405</v>
      </c>
      <c r="J1395" s="4" t="s">
        <v>2036</v>
      </c>
      <c r="K1395" s="4" t="s">
        <v>2406</v>
      </c>
      <c r="L1395" s="4" t="s">
        <v>2407</v>
      </c>
      <c r="M1395" s="12">
        <v>-104720</v>
      </c>
      <c r="N1395" s="4" t="s">
        <v>48</v>
      </c>
      <c r="O1395" s="12">
        <v>-104720</v>
      </c>
      <c r="P1395" s="4" t="s">
        <v>48</v>
      </c>
      <c r="Q1395" s="4" t="s">
        <v>683</v>
      </c>
      <c r="R1395" s="4" t="s">
        <v>56</v>
      </c>
      <c r="X1395" s="4" t="s">
        <v>57</v>
      </c>
      <c r="Z1395" s="4" t="s">
        <v>57</v>
      </c>
      <c r="AA1395" s="4" t="s">
        <v>2424</v>
      </c>
      <c r="AD1395" s="4" t="s">
        <v>676</v>
      </c>
      <c r="AG1395" s="5"/>
      <c r="AH1395" s="4" t="s">
        <v>2408</v>
      </c>
      <c r="AJ1395" s="4" t="s">
        <v>55</v>
      </c>
      <c r="AK1395" s="117">
        <f>IF(N1395="NTD",1,VLOOKUP(X1395,'8.匯率'!O:Q,2,FALSE))</f>
        <v>1</v>
      </c>
      <c r="AL1395" s="204">
        <f t="shared" si="21"/>
        <v>-104720</v>
      </c>
      <c r="AM1395" s="117" t="str">
        <f>VLOOKUP(AJ1395,'關係企業(人)'!A:C,3,FALSE)</f>
        <v>緯穎科技服務股份有限公司</v>
      </c>
    </row>
    <row r="1396" spans="1:39">
      <c r="A1396" s="4" t="s">
        <v>47</v>
      </c>
      <c r="B1396" s="4" t="s">
        <v>2003</v>
      </c>
      <c r="C1396" s="4" t="s">
        <v>2403</v>
      </c>
      <c r="D1396" s="4" t="s">
        <v>2417</v>
      </c>
      <c r="E1396" s="5">
        <v>45772</v>
      </c>
      <c r="F1396" s="5">
        <v>45772</v>
      </c>
      <c r="H1396" s="4" t="s">
        <v>678</v>
      </c>
      <c r="I1396" s="4" t="s">
        <v>2405</v>
      </c>
      <c r="J1396" s="4" t="s">
        <v>2004</v>
      </c>
      <c r="K1396" s="4" t="s">
        <v>2406</v>
      </c>
      <c r="L1396" s="4" t="s">
        <v>2407</v>
      </c>
      <c r="M1396" s="12">
        <v>-168640</v>
      </c>
      <c r="N1396" s="4" t="s">
        <v>48</v>
      </c>
      <c r="O1396" s="12">
        <v>-168640</v>
      </c>
      <c r="P1396" s="4" t="s">
        <v>48</v>
      </c>
      <c r="Q1396" s="4" t="s">
        <v>680</v>
      </c>
      <c r="R1396" s="4" t="s">
        <v>698</v>
      </c>
      <c r="X1396" s="4" t="s">
        <v>50</v>
      </c>
      <c r="Z1396" s="4" t="s">
        <v>50</v>
      </c>
      <c r="AA1396" s="4" t="s">
        <v>2419</v>
      </c>
      <c r="AD1396" s="4" t="s">
        <v>676</v>
      </c>
      <c r="AG1396" s="5"/>
      <c r="AH1396" s="4" t="s">
        <v>2408</v>
      </c>
      <c r="AJ1396" s="4" t="s">
        <v>38</v>
      </c>
      <c r="AK1396" s="117">
        <f>IF(N1396="NTD",1,VLOOKUP(X1396,'8.匯率'!O:Q,2,FALSE))</f>
        <v>1</v>
      </c>
      <c r="AL1396" s="204">
        <f t="shared" si="21"/>
        <v>-168640</v>
      </c>
      <c r="AM1396" s="117" t="str">
        <f>VLOOKUP(AJ1396,'關係企業(人)'!A:C,3,FALSE)</f>
        <v>緯創資通股份有限公司</v>
      </c>
    </row>
    <row r="1397" spans="1:39">
      <c r="A1397" s="4" t="s">
        <v>47</v>
      </c>
      <c r="B1397" s="4" t="s">
        <v>2003</v>
      </c>
      <c r="C1397" s="4" t="s">
        <v>2403</v>
      </c>
      <c r="D1397" s="4" t="s">
        <v>2417</v>
      </c>
      <c r="E1397" s="5">
        <v>45772</v>
      </c>
      <c r="F1397" s="5">
        <v>45772</v>
      </c>
      <c r="H1397" s="4" t="s">
        <v>678</v>
      </c>
      <c r="I1397" s="4" t="s">
        <v>2405</v>
      </c>
      <c r="J1397" s="4" t="s">
        <v>2004</v>
      </c>
      <c r="K1397" s="4" t="s">
        <v>2406</v>
      </c>
      <c r="L1397" s="4" t="s">
        <v>2407</v>
      </c>
      <c r="M1397" s="12">
        <v>-155000</v>
      </c>
      <c r="N1397" s="4" t="s">
        <v>48</v>
      </c>
      <c r="O1397" s="12">
        <v>-155000</v>
      </c>
      <c r="P1397" s="4" t="s">
        <v>48</v>
      </c>
      <c r="Q1397" s="4" t="s">
        <v>680</v>
      </c>
      <c r="R1397" s="4" t="s">
        <v>698</v>
      </c>
      <c r="X1397" s="4" t="s">
        <v>50</v>
      </c>
      <c r="Z1397" s="4" t="s">
        <v>50</v>
      </c>
      <c r="AA1397" s="4" t="s">
        <v>2419</v>
      </c>
      <c r="AD1397" s="4" t="s">
        <v>676</v>
      </c>
      <c r="AG1397" s="5"/>
      <c r="AH1397" s="4" t="s">
        <v>2408</v>
      </c>
      <c r="AJ1397" s="4" t="s">
        <v>38</v>
      </c>
      <c r="AK1397" s="117">
        <f>IF(N1397="NTD",1,VLOOKUP(X1397,'8.匯率'!O:Q,2,FALSE))</f>
        <v>1</v>
      </c>
      <c r="AL1397" s="204">
        <f t="shared" si="21"/>
        <v>-155000</v>
      </c>
      <c r="AM1397" s="117" t="str">
        <f>VLOOKUP(AJ1397,'關係企業(人)'!A:C,3,FALSE)</f>
        <v>緯創資通股份有限公司</v>
      </c>
    </row>
    <row r="1398" spans="1:39">
      <c r="A1398" s="4" t="s">
        <v>47</v>
      </c>
      <c r="B1398" s="4" t="s">
        <v>2003</v>
      </c>
      <c r="C1398" s="4" t="s">
        <v>2403</v>
      </c>
      <c r="D1398" s="4" t="s">
        <v>2417</v>
      </c>
      <c r="E1398" s="5">
        <v>45772</v>
      </c>
      <c r="F1398" s="5">
        <v>45772</v>
      </c>
      <c r="H1398" s="4" t="s">
        <v>678</v>
      </c>
      <c r="I1398" s="4" t="s">
        <v>2405</v>
      </c>
      <c r="J1398" s="4" t="s">
        <v>2004</v>
      </c>
      <c r="K1398" s="4" t="s">
        <v>2406</v>
      </c>
      <c r="L1398" s="4" t="s">
        <v>2407</v>
      </c>
      <c r="M1398" s="12">
        <v>-142692</v>
      </c>
      <c r="N1398" s="4" t="s">
        <v>48</v>
      </c>
      <c r="O1398" s="12">
        <v>-142692</v>
      </c>
      <c r="P1398" s="4" t="s">
        <v>48</v>
      </c>
      <c r="Q1398" s="4" t="s">
        <v>680</v>
      </c>
      <c r="R1398" s="4" t="s">
        <v>698</v>
      </c>
      <c r="X1398" s="4" t="s">
        <v>50</v>
      </c>
      <c r="Z1398" s="4" t="s">
        <v>50</v>
      </c>
      <c r="AA1398" s="4" t="s">
        <v>2419</v>
      </c>
      <c r="AD1398" s="4" t="s">
        <v>676</v>
      </c>
      <c r="AG1398" s="5"/>
      <c r="AH1398" s="4" t="s">
        <v>2408</v>
      </c>
      <c r="AJ1398" s="4" t="s">
        <v>38</v>
      </c>
      <c r="AK1398" s="117">
        <f>IF(N1398="NTD",1,VLOOKUP(X1398,'8.匯率'!O:Q,2,FALSE))</f>
        <v>1</v>
      </c>
      <c r="AL1398" s="204">
        <f t="shared" si="21"/>
        <v>-142692</v>
      </c>
      <c r="AM1398" s="117" t="str">
        <f>VLOOKUP(AJ1398,'關係企業(人)'!A:C,3,FALSE)</f>
        <v>緯創資通股份有限公司</v>
      </c>
    </row>
    <row r="1399" spans="1:39">
      <c r="A1399" s="4" t="s">
        <v>47</v>
      </c>
      <c r="B1399" s="4" t="s">
        <v>2003</v>
      </c>
      <c r="C1399" s="4" t="s">
        <v>2403</v>
      </c>
      <c r="D1399" s="4" t="s">
        <v>2417</v>
      </c>
      <c r="E1399" s="5">
        <v>45772</v>
      </c>
      <c r="F1399" s="5">
        <v>45772</v>
      </c>
      <c r="H1399" s="4" t="s">
        <v>678</v>
      </c>
      <c r="I1399" s="4" t="s">
        <v>2405</v>
      </c>
      <c r="J1399" s="4" t="s">
        <v>2004</v>
      </c>
      <c r="K1399" s="4" t="s">
        <v>2406</v>
      </c>
      <c r="L1399" s="4" t="s">
        <v>2407</v>
      </c>
      <c r="M1399" s="12">
        <v>-164650</v>
      </c>
      <c r="N1399" s="4" t="s">
        <v>48</v>
      </c>
      <c r="O1399" s="12">
        <v>-164650</v>
      </c>
      <c r="P1399" s="4" t="s">
        <v>48</v>
      </c>
      <c r="Q1399" s="4" t="s">
        <v>680</v>
      </c>
      <c r="R1399" s="4" t="s">
        <v>698</v>
      </c>
      <c r="X1399" s="4" t="s">
        <v>50</v>
      </c>
      <c r="Z1399" s="4" t="s">
        <v>50</v>
      </c>
      <c r="AA1399" s="4" t="s">
        <v>2419</v>
      </c>
      <c r="AD1399" s="4" t="s">
        <v>676</v>
      </c>
      <c r="AG1399" s="5"/>
      <c r="AH1399" s="4" t="s">
        <v>2408</v>
      </c>
      <c r="AJ1399" s="4" t="s">
        <v>38</v>
      </c>
      <c r="AK1399" s="117">
        <f>IF(N1399="NTD",1,VLOOKUP(X1399,'8.匯率'!O:Q,2,FALSE))</f>
        <v>1</v>
      </c>
      <c r="AL1399" s="204">
        <f t="shared" si="21"/>
        <v>-164650</v>
      </c>
      <c r="AM1399" s="117" t="str">
        <f>VLOOKUP(AJ1399,'關係企業(人)'!A:C,3,FALSE)</f>
        <v>緯創資通股份有限公司</v>
      </c>
    </row>
    <row r="1400" spans="1:39">
      <c r="A1400" s="4" t="s">
        <v>47</v>
      </c>
      <c r="B1400" s="4" t="s">
        <v>2003</v>
      </c>
      <c r="C1400" s="4" t="s">
        <v>2403</v>
      </c>
      <c r="D1400" s="4" t="s">
        <v>2417</v>
      </c>
      <c r="E1400" s="5">
        <v>45772</v>
      </c>
      <c r="F1400" s="5">
        <v>45772</v>
      </c>
      <c r="H1400" s="4" t="s">
        <v>678</v>
      </c>
      <c r="I1400" s="4" t="s">
        <v>2405</v>
      </c>
      <c r="J1400" s="4" t="s">
        <v>2004</v>
      </c>
      <c r="K1400" s="4" t="s">
        <v>2406</v>
      </c>
      <c r="L1400" s="4" t="s">
        <v>2407</v>
      </c>
      <c r="M1400" s="12">
        <v>-147560</v>
      </c>
      <c r="N1400" s="4" t="s">
        <v>48</v>
      </c>
      <c r="O1400" s="12">
        <v>-147560</v>
      </c>
      <c r="P1400" s="4" t="s">
        <v>48</v>
      </c>
      <c r="Q1400" s="4" t="s">
        <v>680</v>
      </c>
      <c r="R1400" s="4" t="s">
        <v>698</v>
      </c>
      <c r="X1400" s="4" t="s">
        <v>50</v>
      </c>
      <c r="Z1400" s="4" t="s">
        <v>50</v>
      </c>
      <c r="AA1400" s="4" t="s">
        <v>2419</v>
      </c>
      <c r="AD1400" s="4" t="s">
        <v>676</v>
      </c>
      <c r="AG1400" s="5"/>
      <c r="AH1400" s="4" t="s">
        <v>2408</v>
      </c>
      <c r="AJ1400" s="4" t="s">
        <v>38</v>
      </c>
      <c r="AK1400" s="117">
        <f>IF(N1400="NTD",1,VLOOKUP(X1400,'8.匯率'!O:Q,2,FALSE))</f>
        <v>1</v>
      </c>
      <c r="AL1400" s="204">
        <f t="shared" si="21"/>
        <v>-147560</v>
      </c>
      <c r="AM1400" s="117" t="str">
        <f>VLOOKUP(AJ1400,'關係企業(人)'!A:C,3,FALSE)</f>
        <v>緯創資通股份有限公司</v>
      </c>
    </row>
    <row r="1401" spans="1:39">
      <c r="A1401" s="4" t="s">
        <v>47</v>
      </c>
      <c r="B1401" s="4" t="s">
        <v>2003</v>
      </c>
      <c r="C1401" s="4" t="s">
        <v>2403</v>
      </c>
      <c r="D1401" s="4" t="s">
        <v>2417</v>
      </c>
      <c r="E1401" s="5">
        <v>45772</v>
      </c>
      <c r="F1401" s="5">
        <v>45772</v>
      </c>
      <c r="H1401" s="4" t="s">
        <v>678</v>
      </c>
      <c r="I1401" s="4" t="s">
        <v>2405</v>
      </c>
      <c r="J1401" s="4" t="s">
        <v>2004</v>
      </c>
      <c r="K1401" s="4" t="s">
        <v>2406</v>
      </c>
      <c r="L1401" s="4" t="s">
        <v>2407</v>
      </c>
      <c r="M1401" s="12">
        <v>-176220</v>
      </c>
      <c r="N1401" s="4" t="s">
        <v>48</v>
      </c>
      <c r="O1401" s="12">
        <v>-176220</v>
      </c>
      <c r="P1401" s="4" t="s">
        <v>48</v>
      </c>
      <c r="Q1401" s="4" t="s">
        <v>680</v>
      </c>
      <c r="R1401" s="4" t="s">
        <v>698</v>
      </c>
      <c r="X1401" s="4" t="s">
        <v>50</v>
      </c>
      <c r="Z1401" s="4" t="s">
        <v>50</v>
      </c>
      <c r="AA1401" s="4" t="s">
        <v>2419</v>
      </c>
      <c r="AD1401" s="4" t="s">
        <v>676</v>
      </c>
      <c r="AG1401" s="5"/>
      <c r="AH1401" s="4" t="s">
        <v>2408</v>
      </c>
      <c r="AJ1401" s="4" t="s">
        <v>38</v>
      </c>
      <c r="AK1401" s="117">
        <f>IF(N1401="NTD",1,VLOOKUP(X1401,'8.匯率'!O:Q,2,FALSE))</f>
        <v>1</v>
      </c>
      <c r="AL1401" s="204">
        <f t="shared" si="21"/>
        <v>-176220</v>
      </c>
      <c r="AM1401" s="117" t="str">
        <f>VLOOKUP(AJ1401,'關係企業(人)'!A:C,3,FALSE)</f>
        <v>緯創資通股份有限公司</v>
      </c>
    </row>
    <row r="1402" spans="1:39">
      <c r="A1402" s="4" t="s">
        <v>47</v>
      </c>
      <c r="B1402" s="4" t="s">
        <v>2003</v>
      </c>
      <c r="C1402" s="4" t="s">
        <v>2403</v>
      </c>
      <c r="D1402" s="4" t="s">
        <v>2417</v>
      </c>
      <c r="E1402" s="5">
        <v>45772</v>
      </c>
      <c r="F1402" s="5">
        <v>45772</v>
      </c>
      <c r="H1402" s="4" t="s">
        <v>678</v>
      </c>
      <c r="I1402" s="4" t="s">
        <v>2405</v>
      </c>
      <c r="J1402" s="4" t="s">
        <v>2004</v>
      </c>
      <c r="K1402" s="4" t="s">
        <v>2406</v>
      </c>
      <c r="L1402" s="4" t="s">
        <v>2407</v>
      </c>
      <c r="M1402" s="12">
        <v>-175305</v>
      </c>
      <c r="N1402" s="4" t="s">
        <v>48</v>
      </c>
      <c r="O1402" s="12">
        <v>-175305</v>
      </c>
      <c r="P1402" s="4" t="s">
        <v>48</v>
      </c>
      <c r="Q1402" s="4" t="s">
        <v>680</v>
      </c>
      <c r="R1402" s="4" t="s">
        <v>698</v>
      </c>
      <c r="X1402" s="4" t="s">
        <v>50</v>
      </c>
      <c r="Z1402" s="4" t="s">
        <v>50</v>
      </c>
      <c r="AA1402" s="4" t="s">
        <v>2419</v>
      </c>
      <c r="AD1402" s="4" t="s">
        <v>676</v>
      </c>
      <c r="AG1402" s="5"/>
      <c r="AH1402" s="4" t="s">
        <v>2408</v>
      </c>
      <c r="AJ1402" s="4" t="s">
        <v>38</v>
      </c>
      <c r="AK1402" s="117">
        <f>IF(N1402="NTD",1,VLOOKUP(X1402,'8.匯率'!O:Q,2,FALSE))</f>
        <v>1</v>
      </c>
      <c r="AL1402" s="204">
        <f t="shared" si="21"/>
        <v>-175305</v>
      </c>
      <c r="AM1402" s="117" t="str">
        <f>VLOOKUP(AJ1402,'關係企業(人)'!A:C,3,FALSE)</f>
        <v>緯創資通股份有限公司</v>
      </c>
    </row>
    <row r="1403" spans="1:39">
      <c r="A1403" s="4" t="s">
        <v>47</v>
      </c>
      <c r="B1403" s="4" t="s">
        <v>2005</v>
      </c>
      <c r="C1403" s="4" t="s">
        <v>2403</v>
      </c>
      <c r="D1403" s="4" t="s">
        <v>2417</v>
      </c>
      <c r="E1403" s="5">
        <v>45772</v>
      </c>
      <c r="F1403" s="5">
        <v>45772</v>
      </c>
      <c r="H1403" s="4" t="s">
        <v>678</v>
      </c>
      <c r="I1403" s="4" t="s">
        <v>2405</v>
      </c>
      <c r="J1403" s="4" t="s">
        <v>2006</v>
      </c>
      <c r="K1403" s="4" t="s">
        <v>2406</v>
      </c>
      <c r="L1403" s="4" t="s">
        <v>2407</v>
      </c>
      <c r="M1403" s="12">
        <v>-134688</v>
      </c>
      <c r="N1403" s="4" t="s">
        <v>48</v>
      </c>
      <c r="O1403" s="12">
        <v>-134688</v>
      </c>
      <c r="P1403" s="4" t="s">
        <v>48</v>
      </c>
      <c r="Q1403" s="4" t="s">
        <v>680</v>
      </c>
      <c r="R1403" s="4" t="s">
        <v>143</v>
      </c>
      <c r="X1403" s="4" t="s">
        <v>50</v>
      </c>
      <c r="Z1403" s="4" t="s">
        <v>50</v>
      </c>
      <c r="AA1403" s="4" t="s">
        <v>2419</v>
      </c>
      <c r="AD1403" s="4" t="s">
        <v>676</v>
      </c>
      <c r="AG1403" s="5"/>
      <c r="AH1403" s="4" t="s">
        <v>2408</v>
      </c>
      <c r="AJ1403" s="4" t="s">
        <v>38</v>
      </c>
      <c r="AK1403" s="117">
        <f>IF(N1403="NTD",1,VLOOKUP(X1403,'8.匯率'!O:Q,2,FALSE))</f>
        <v>1</v>
      </c>
      <c r="AL1403" s="204">
        <f t="shared" si="21"/>
        <v>-134688</v>
      </c>
      <c r="AM1403" s="117" t="str">
        <f>VLOOKUP(AJ1403,'關係企業(人)'!A:C,3,FALSE)</f>
        <v>緯創資通股份有限公司</v>
      </c>
    </row>
    <row r="1404" spans="1:39">
      <c r="A1404" s="4" t="s">
        <v>47</v>
      </c>
      <c r="B1404" s="4" t="s">
        <v>2005</v>
      </c>
      <c r="C1404" s="4" t="s">
        <v>2403</v>
      </c>
      <c r="D1404" s="4" t="s">
        <v>2417</v>
      </c>
      <c r="E1404" s="5">
        <v>45772</v>
      </c>
      <c r="F1404" s="5">
        <v>45772</v>
      </c>
      <c r="H1404" s="4" t="s">
        <v>678</v>
      </c>
      <c r="I1404" s="4" t="s">
        <v>2405</v>
      </c>
      <c r="J1404" s="4" t="s">
        <v>2006</v>
      </c>
      <c r="K1404" s="4" t="s">
        <v>2406</v>
      </c>
      <c r="L1404" s="4" t="s">
        <v>2407</v>
      </c>
      <c r="M1404" s="12">
        <v>-165362</v>
      </c>
      <c r="N1404" s="4" t="s">
        <v>48</v>
      </c>
      <c r="O1404" s="12">
        <v>-165362</v>
      </c>
      <c r="P1404" s="4" t="s">
        <v>48</v>
      </c>
      <c r="Q1404" s="4" t="s">
        <v>680</v>
      </c>
      <c r="R1404" s="4" t="s">
        <v>143</v>
      </c>
      <c r="X1404" s="4" t="s">
        <v>50</v>
      </c>
      <c r="Z1404" s="4" t="s">
        <v>50</v>
      </c>
      <c r="AA1404" s="4" t="s">
        <v>2419</v>
      </c>
      <c r="AD1404" s="4" t="s">
        <v>676</v>
      </c>
      <c r="AG1404" s="5"/>
      <c r="AH1404" s="4" t="s">
        <v>2408</v>
      </c>
      <c r="AJ1404" s="4" t="s">
        <v>38</v>
      </c>
      <c r="AK1404" s="117">
        <f>IF(N1404="NTD",1,VLOOKUP(X1404,'8.匯率'!O:Q,2,FALSE))</f>
        <v>1</v>
      </c>
      <c r="AL1404" s="204">
        <f t="shared" si="21"/>
        <v>-165362</v>
      </c>
      <c r="AM1404" s="117" t="str">
        <f>VLOOKUP(AJ1404,'關係企業(人)'!A:C,3,FALSE)</f>
        <v>緯創資通股份有限公司</v>
      </c>
    </row>
    <row r="1405" spans="1:39">
      <c r="A1405" s="4" t="s">
        <v>47</v>
      </c>
      <c r="B1405" s="4" t="s">
        <v>2007</v>
      </c>
      <c r="C1405" s="4" t="s">
        <v>2403</v>
      </c>
      <c r="D1405" s="4" t="s">
        <v>2417</v>
      </c>
      <c r="E1405" s="5">
        <v>45772</v>
      </c>
      <c r="F1405" s="5">
        <v>45772</v>
      </c>
      <c r="H1405" s="4" t="s">
        <v>678</v>
      </c>
      <c r="I1405" s="4" t="s">
        <v>2405</v>
      </c>
      <c r="J1405" s="4" t="s">
        <v>2008</v>
      </c>
      <c r="K1405" s="4" t="s">
        <v>2406</v>
      </c>
      <c r="L1405" s="4" t="s">
        <v>2407</v>
      </c>
      <c r="M1405" s="12">
        <v>-108020</v>
      </c>
      <c r="N1405" s="4" t="s">
        <v>48</v>
      </c>
      <c r="O1405" s="12">
        <v>-108020</v>
      </c>
      <c r="P1405" s="4" t="s">
        <v>48</v>
      </c>
      <c r="Q1405" s="4" t="s">
        <v>680</v>
      </c>
      <c r="R1405" s="4" t="s">
        <v>143</v>
      </c>
      <c r="X1405" s="4" t="s">
        <v>50</v>
      </c>
      <c r="Z1405" s="4" t="s">
        <v>50</v>
      </c>
      <c r="AA1405" s="4" t="s">
        <v>2419</v>
      </c>
      <c r="AD1405" s="4" t="s">
        <v>676</v>
      </c>
      <c r="AG1405" s="5"/>
      <c r="AH1405" s="4" t="s">
        <v>2408</v>
      </c>
      <c r="AJ1405" s="4" t="s">
        <v>38</v>
      </c>
      <c r="AK1405" s="117">
        <f>IF(N1405="NTD",1,VLOOKUP(X1405,'8.匯率'!O:Q,2,FALSE))</f>
        <v>1</v>
      </c>
      <c r="AL1405" s="204">
        <f t="shared" si="21"/>
        <v>-108020</v>
      </c>
      <c r="AM1405" s="117" t="str">
        <f>VLOOKUP(AJ1405,'關係企業(人)'!A:C,3,FALSE)</f>
        <v>緯創資通股份有限公司</v>
      </c>
    </row>
    <row r="1406" spans="1:39">
      <c r="A1406" s="4" t="s">
        <v>47</v>
      </c>
      <c r="B1406" s="4" t="s">
        <v>2007</v>
      </c>
      <c r="C1406" s="4" t="s">
        <v>2403</v>
      </c>
      <c r="D1406" s="4" t="s">
        <v>2417</v>
      </c>
      <c r="E1406" s="5">
        <v>45772</v>
      </c>
      <c r="F1406" s="5">
        <v>45772</v>
      </c>
      <c r="H1406" s="4" t="s">
        <v>678</v>
      </c>
      <c r="I1406" s="4" t="s">
        <v>2405</v>
      </c>
      <c r="J1406" s="4" t="s">
        <v>2008</v>
      </c>
      <c r="K1406" s="4" t="s">
        <v>2406</v>
      </c>
      <c r="L1406" s="4" t="s">
        <v>2407</v>
      </c>
      <c r="M1406" s="12">
        <v>-131376</v>
      </c>
      <c r="N1406" s="4" t="s">
        <v>48</v>
      </c>
      <c r="O1406" s="12">
        <v>-131376</v>
      </c>
      <c r="P1406" s="4" t="s">
        <v>48</v>
      </c>
      <c r="Q1406" s="4" t="s">
        <v>680</v>
      </c>
      <c r="R1406" s="4" t="s">
        <v>675</v>
      </c>
      <c r="X1406" s="4" t="s">
        <v>50</v>
      </c>
      <c r="Z1406" s="4" t="s">
        <v>50</v>
      </c>
      <c r="AA1406" s="4" t="s">
        <v>2419</v>
      </c>
      <c r="AD1406" s="4" t="s">
        <v>676</v>
      </c>
      <c r="AG1406" s="5"/>
      <c r="AH1406" s="4" t="s">
        <v>2408</v>
      </c>
      <c r="AJ1406" s="4" t="s">
        <v>38</v>
      </c>
      <c r="AK1406" s="117">
        <f>IF(N1406="NTD",1,VLOOKUP(X1406,'8.匯率'!O:Q,2,FALSE))</f>
        <v>1</v>
      </c>
      <c r="AL1406" s="204">
        <f t="shared" si="21"/>
        <v>-131376</v>
      </c>
      <c r="AM1406" s="117" t="str">
        <f>VLOOKUP(AJ1406,'關係企業(人)'!A:C,3,FALSE)</f>
        <v>緯創資通股份有限公司</v>
      </c>
    </row>
    <row r="1407" spans="1:39">
      <c r="A1407" s="4" t="s">
        <v>47</v>
      </c>
      <c r="B1407" s="4" t="s">
        <v>2009</v>
      </c>
      <c r="C1407" s="4" t="s">
        <v>2403</v>
      </c>
      <c r="D1407" s="4" t="s">
        <v>2417</v>
      </c>
      <c r="E1407" s="5">
        <v>45772</v>
      </c>
      <c r="F1407" s="5">
        <v>45772</v>
      </c>
      <c r="H1407" s="4" t="s">
        <v>678</v>
      </c>
      <c r="I1407" s="4" t="s">
        <v>2405</v>
      </c>
      <c r="J1407" s="4" t="s">
        <v>2010</v>
      </c>
      <c r="K1407" s="4" t="s">
        <v>2406</v>
      </c>
      <c r="L1407" s="4" t="s">
        <v>2407</v>
      </c>
      <c r="M1407" s="12">
        <v>-99990</v>
      </c>
      <c r="N1407" s="4" t="s">
        <v>48</v>
      </c>
      <c r="O1407" s="12">
        <v>-99990</v>
      </c>
      <c r="P1407" s="4" t="s">
        <v>48</v>
      </c>
      <c r="Q1407" s="4" t="s">
        <v>681</v>
      </c>
      <c r="R1407" s="4" t="s">
        <v>54</v>
      </c>
      <c r="X1407" s="4" t="s">
        <v>50</v>
      </c>
      <c r="Z1407" s="4" t="s">
        <v>50</v>
      </c>
      <c r="AA1407" s="4" t="s">
        <v>2419</v>
      </c>
      <c r="AD1407" s="4" t="s">
        <v>676</v>
      </c>
      <c r="AG1407" s="5"/>
      <c r="AH1407" s="4" t="s">
        <v>2408</v>
      </c>
      <c r="AJ1407" s="4" t="s">
        <v>38</v>
      </c>
      <c r="AK1407" s="117">
        <f>IF(N1407="NTD",1,VLOOKUP(X1407,'8.匯率'!O:Q,2,FALSE))</f>
        <v>1</v>
      </c>
      <c r="AL1407" s="204">
        <f t="shared" si="21"/>
        <v>-99990</v>
      </c>
      <c r="AM1407" s="117" t="str">
        <f>VLOOKUP(AJ1407,'關係企業(人)'!A:C,3,FALSE)</f>
        <v>緯創資通股份有限公司</v>
      </c>
    </row>
    <row r="1408" spans="1:39">
      <c r="A1408" s="4" t="s">
        <v>47</v>
      </c>
      <c r="B1408" s="4" t="s">
        <v>2009</v>
      </c>
      <c r="C1408" s="4" t="s">
        <v>2403</v>
      </c>
      <c r="D1408" s="4" t="s">
        <v>2417</v>
      </c>
      <c r="E1408" s="5">
        <v>45772</v>
      </c>
      <c r="F1408" s="5">
        <v>45772</v>
      </c>
      <c r="H1408" s="4" t="s">
        <v>678</v>
      </c>
      <c r="I1408" s="4" t="s">
        <v>2405</v>
      </c>
      <c r="J1408" s="4" t="s">
        <v>2010</v>
      </c>
      <c r="K1408" s="4" t="s">
        <v>2406</v>
      </c>
      <c r="L1408" s="4" t="s">
        <v>2407</v>
      </c>
      <c r="M1408" s="12">
        <v>-88920</v>
      </c>
      <c r="N1408" s="4" t="s">
        <v>48</v>
      </c>
      <c r="O1408" s="12">
        <v>-88920</v>
      </c>
      <c r="P1408" s="4" t="s">
        <v>48</v>
      </c>
      <c r="Q1408" s="4" t="s">
        <v>681</v>
      </c>
      <c r="R1408" s="4" t="s">
        <v>54</v>
      </c>
      <c r="X1408" s="4" t="s">
        <v>50</v>
      </c>
      <c r="Z1408" s="4" t="s">
        <v>50</v>
      </c>
      <c r="AA1408" s="4" t="s">
        <v>2419</v>
      </c>
      <c r="AD1408" s="4" t="s">
        <v>676</v>
      </c>
      <c r="AG1408" s="5"/>
      <c r="AH1408" s="4" t="s">
        <v>2408</v>
      </c>
      <c r="AJ1408" s="4" t="s">
        <v>38</v>
      </c>
      <c r="AK1408" s="117">
        <f>IF(N1408="NTD",1,VLOOKUP(X1408,'8.匯率'!O:Q,2,FALSE))</f>
        <v>1</v>
      </c>
      <c r="AL1408" s="204">
        <f t="shared" si="21"/>
        <v>-88920</v>
      </c>
      <c r="AM1408" s="117" t="str">
        <f>VLOOKUP(AJ1408,'關係企業(人)'!A:C,3,FALSE)</f>
        <v>緯創資通股份有限公司</v>
      </c>
    </row>
    <row r="1409" spans="1:39">
      <c r="A1409" s="4" t="s">
        <v>47</v>
      </c>
      <c r="B1409" s="4" t="s">
        <v>2009</v>
      </c>
      <c r="C1409" s="4" t="s">
        <v>2403</v>
      </c>
      <c r="D1409" s="4" t="s">
        <v>2417</v>
      </c>
      <c r="E1409" s="5">
        <v>45772</v>
      </c>
      <c r="F1409" s="5">
        <v>45772</v>
      </c>
      <c r="H1409" s="4" t="s">
        <v>678</v>
      </c>
      <c r="I1409" s="4" t="s">
        <v>2405</v>
      </c>
      <c r="J1409" s="4" t="s">
        <v>2010</v>
      </c>
      <c r="K1409" s="4" t="s">
        <v>2406</v>
      </c>
      <c r="L1409" s="4" t="s">
        <v>2407</v>
      </c>
      <c r="M1409" s="12">
        <v>-118470</v>
      </c>
      <c r="N1409" s="4" t="s">
        <v>48</v>
      </c>
      <c r="O1409" s="12">
        <v>-118470</v>
      </c>
      <c r="P1409" s="4" t="s">
        <v>48</v>
      </c>
      <c r="Q1409" s="4" t="s">
        <v>681</v>
      </c>
      <c r="R1409" s="4" t="s">
        <v>54</v>
      </c>
      <c r="X1409" s="4" t="s">
        <v>50</v>
      </c>
      <c r="Z1409" s="4" t="s">
        <v>50</v>
      </c>
      <c r="AA1409" s="4" t="s">
        <v>2419</v>
      </c>
      <c r="AD1409" s="4" t="s">
        <v>676</v>
      </c>
      <c r="AG1409" s="5"/>
      <c r="AH1409" s="4" t="s">
        <v>2408</v>
      </c>
      <c r="AJ1409" s="4" t="s">
        <v>38</v>
      </c>
      <c r="AK1409" s="117">
        <f>IF(N1409="NTD",1,VLOOKUP(X1409,'8.匯率'!O:Q,2,FALSE))</f>
        <v>1</v>
      </c>
      <c r="AL1409" s="204">
        <f t="shared" si="21"/>
        <v>-118470</v>
      </c>
      <c r="AM1409" s="117" t="str">
        <f>VLOOKUP(AJ1409,'關係企業(人)'!A:C,3,FALSE)</f>
        <v>緯創資通股份有限公司</v>
      </c>
    </row>
    <row r="1410" spans="1:39">
      <c r="A1410" s="4" t="s">
        <v>47</v>
      </c>
      <c r="B1410" s="4" t="s">
        <v>2009</v>
      </c>
      <c r="C1410" s="4" t="s">
        <v>2403</v>
      </c>
      <c r="D1410" s="4" t="s">
        <v>2417</v>
      </c>
      <c r="E1410" s="5">
        <v>45772</v>
      </c>
      <c r="F1410" s="5">
        <v>45772</v>
      </c>
      <c r="H1410" s="4" t="s">
        <v>678</v>
      </c>
      <c r="I1410" s="4" t="s">
        <v>2405</v>
      </c>
      <c r="J1410" s="4" t="s">
        <v>2010</v>
      </c>
      <c r="K1410" s="4" t="s">
        <v>2406</v>
      </c>
      <c r="L1410" s="4" t="s">
        <v>2407</v>
      </c>
      <c r="M1410" s="12">
        <v>-85680</v>
      </c>
      <c r="N1410" s="4" t="s">
        <v>48</v>
      </c>
      <c r="O1410" s="12">
        <v>-85680</v>
      </c>
      <c r="P1410" s="4" t="s">
        <v>48</v>
      </c>
      <c r="Q1410" s="4" t="s">
        <v>681</v>
      </c>
      <c r="R1410" s="4" t="s">
        <v>54</v>
      </c>
      <c r="X1410" s="4" t="s">
        <v>50</v>
      </c>
      <c r="Z1410" s="4" t="s">
        <v>50</v>
      </c>
      <c r="AA1410" s="4" t="s">
        <v>2419</v>
      </c>
      <c r="AD1410" s="4" t="s">
        <v>676</v>
      </c>
      <c r="AG1410" s="5"/>
      <c r="AH1410" s="4" t="s">
        <v>2408</v>
      </c>
      <c r="AJ1410" s="4" t="s">
        <v>38</v>
      </c>
      <c r="AK1410" s="117">
        <f>IF(N1410="NTD",1,VLOOKUP(X1410,'8.匯率'!O:Q,2,FALSE))</f>
        <v>1</v>
      </c>
      <c r="AL1410" s="204">
        <f t="shared" si="21"/>
        <v>-85680</v>
      </c>
      <c r="AM1410" s="117" t="str">
        <f>VLOOKUP(AJ1410,'關係企業(人)'!A:C,3,FALSE)</f>
        <v>緯創資通股份有限公司</v>
      </c>
    </row>
    <row r="1411" spans="1:39">
      <c r="A1411" s="4" t="s">
        <v>47</v>
      </c>
      <c r="B1411" s="4" t="s">
        <v>2009</v>
      </c>
      <c r="C1411" s="4" t="s">
        <v>2403</v>
      </c>
      <c r="D1411" s="4" t="s">
        <v>2417</v>
      </c>
      <c r="E1411" s="5">
        <v>45772</v>
      </c>
      <c r="F1411" s="5">
        <v>45772</v>
      </c>
      <c r="H1411" s="4" t="s">
        <v>678</v>
      </c>
      <c r="I1411" s="4" t="s">
        <v>2405</v>
      </c>
      <c r="J1411" s="4" t="s">
        <v>2010</v>
      </c>
      <c r="K1411" s="4" t="s">
        <v>2406</v>
      </c>
      <c r="L1411" s="4" t="s">
        <v>2407</v>
      </c>
      <c r="M1411" s="12">
        <v>-111780</v>
      </c>
      <c r="N1411" s="4" t="s">
        <v>48</v>
      </c>
      <c r="O1411" s="12">
        <v>-111780</v>
      </c>
      <c r="P1411" s="4" t="s">
        <v>48</v>
      </c>
      <c r="Q1411" s="4" t="s">
        <v>681</v>
      </c>
      <c r="R1411" s="4" t="s">
        <v>54</v>
      </c>
      <c r="X1411" s="4" t="s">
        <v>50</v>
      </c>
      <c r="Z1411" s="4" t="s">
        <v>50</v>
      </c>
      <c r="AA1411" s="4" t="s">
        <v>2419</v>
      </c>
      <c r="AD1411" s="4" t="s">
        <v>676</v>
      </c>
      <c r="AG1411" s="5"/>
      <c r="AH1411" s="4" t="s">
        <v>2408</v>
      </c>
      <c r="AJ1411" s="4" t="s">
        <v>38</v>
      </c>
      <c r="AK1411" s="117">
        <f>IF(N1411="NTD",1,VLOOKUP(X1411,'8.匯率'!O:Q,2,FALSE))</f>
        <v>1</v>
      </c>
      <c r="AL1411" s="204">
        <f t="shared" ref="AL1411:AL1427" si="22">M1411*AK1411</f>
        <v>-111780</v>
      </c>
      <c r="AM1411" s="117" t="str">
        <f>VLOOKUP(AJ1411,'關係企業(人)'!A:C,3,FALSE)</f>
        <v>緯創資通股份有限公司</v>
      </c>
    </row>
    <row r="1412" spans="1:39">
      <c r="A1412" s="4" t="s">
        <v>47</v>
      </c>
      <c r="B1412" s="4" t="s">
        <v>2009</v>
      </c>
      <c r="C1412" s="4" t="s">
        <v>2403</v>
      </c>
      <c r="D1412" s="4" t="s">
        <v>2417</v>
      </c>
      <c r="E1412" s="5">
        <v>45772</v>
      </c>
      <c r="F1412" s="5">
        <v>45772</v>
      </c>
      <c r="H1412" s="4" t="s">
        <v>678</v>
      </c>
      <c r="I1412" s="4" t="s">
        <v>2405</v>
      </c>
      <c r="J1412" s="4" t="s">
        <v>2010</v>
      </c>
      <c r="K1412" s="4" t="s">
        <v>2406</v>
      </c>
      <c r="L1412" s="4" t="s">
        <v>2407</v>
      </c>
      <c r="M1412" s="12">
        <v>-134688</v>
      </c>
      <c r="N1412" s="4" t="s">
        <v>48</v>
      </c>
      <c r="O1412" s="12">
        <v>-134688</v>
      </c>
      <c r="P1412" s="4" t="s">
        <v>48</v>
      </c>
      <c r="Q1412" s="4" t="s">
        <v>681</v>
      </c>
      <c r="R1412" s="4" t="s">
        <v>54</v>
      </c>
      <c r="X1412" s="4" t="s">
        <v>50</v>
      </c>
      <c r="Z1412" s="4" t="s">
        <v>50</v>
      </c>
      <c r="AA1412" s="4" t="s">
        <v>2419</v>
      </c>
      <c r="AD1412" s="4" t="s">
        <v>676</v>
      </c>
      <c r="AG1412" s="5"/>
      <c r="AH1412" s="4" t="s">
        <v>2408</v>
      </c>
      <c r="AJ1412" s="4" t="s">
        <v>38</v>
      </c>
      <c r="AK1412" s="117">
        <f>IF(N1412="NTD",1,VLOOKUP(X1412,'8.匯率'!O:Q,2,FALSE))</f>
        <v>1</v>
      </c>
      <c r="AL1412" s="204">
        <f t="shared" si="22"/>
        <v>-134688</v>
      </c>
      <c r="AM1412" s="117" t="str">
        <f>VLOOKUP(AJ1412,'關係企業(人)'!A:C,3,FALSE)</f>
        <v>緯創資通股份有限公司</v>
      </c>
    </row>
    <row r="1413" spans="1:39">
      <c r="A1413" s="4" t="s">
        <v>47</v>
      </c>
      <c r="B1413" s="4" t="s">
        <v>2009</v>
      </c>
      <c r="C1413" s="4" t="s">
        <v>2403</v>
      </c>
      <c r="D1413" s="4" t="s">
        <v>2417</v>
      </c>
      <c r="E1413" s="5">
        <v>45772</v>
      </c>
      <c r="F1413" s="5">
        <v>45772</v>
      </c>
      <c r="H1413" s="4" t="s">
        <v>678</v>
      </c>
      <c r="I1413" s="4" t="s">
        <v>2405</v>
      </c>
      <c r="J1413" s="4" t="s">
        <v>2010</v>
      </c>
      <c r="K1413" s="4" t="s">
        <v>2406</v>
      </c>
      <c r="L1413" s="4" t="s">
        <v>2407</v>
      </c>
      <c r="M1413" s="12">
        <v>-112200</v>
      </c>
      <c r="N1413" s="4" t="s">
        <v>48</v>
      </c>
      <c r="O1413" s="12">
        <v>-112200</v>
      </c>
      <c r="P1413" s="4" t="s">
        <v>48</v>
      </c>
      <c r="Q1413" s="4" t="s">
        <v>681</v>
      </c>
      <c r="R1413" s="4" t="s">
        <v>54</v>
      </c>
      <c r="X1413" s="4" t="s">
        <v>50</v>
      </c>
      <c r="Z1413" s="4" t="s">
        <v>50</v>
      </c>
      <c r="AA1413" s="4" t="s">
        <v>2419</v>
      </c>
      <c r="AD1413" s="4" t="s">
        <v>676</v>
      </c>
      <c r="AG1413" s="5"/>
      <c r="AH1413" s="4" t="s">
        <v>2408</v>
      </c>
      <c r="AJ1413" s="4" t="s">
        <v>38</v>
      </c>
      <c r="AK1413" s="117">
        <f>IF(N1413="NTD",1,VLOOKUP(X1413,'8.匯率'!O:Q,2,FALSE))</f>
        <v>1</v>
      </c>
      <c r="AL1413" s="204">
        <f t="shared" si="22"/>
        <v>-112200</v>
      </c>
      <c r="AM1413" s="117" t="str">
        <f>VLOOKUP(AJ1413,'關係企業(人)'!A:C,3,FALSE)</f>
        <v>緯創資通股份有限公司</v>
      </c>
    </row>
    <row r="1414" spans="1:39">
      <c r="A1414" s="4" t="s">
        <v>47</v>
      </c>
      <c r="B1414" s="4" t="s">
        <v>2009</v>
      </c>
      <c r="C1414" s="4" t="s">
        <v>2403</v>
      </c>
      <c r="D1414" s="4" t="s">
        <v>2417</v>
      </c>
      <c r="E1414" s="5">
        <v>45772</v>
      </c>
      <c r="F1414" s="5">
        <v>45772</v>
      </c>
      <c r="H1414" s="4" t="s">
        <v>678</v>
      </c>
      <c r="I1414" s="4" t="s">
        <v>2405</v>
      </c>
      <c r="J1414" s="4" t="s">
        <v>2010</v>
      </c>
      <c r="K1414" s="4" t="s">
        <v>2406</v>
      </c>
      <c r="L1414" s="4" t="s">
        <v>2407</v>
      </c>
      <c r="M1414" s="12">
        <v>-104720</v>
      </c>
      <c r="N1414" s="4" t="s">
        <v>48</v>
      </c>
      <c r="O1414" s="12">
        <v>-104720</v>
      </c>
      <c r="P1414" s="4" t="s">
        <v>48</v>
      </c>
      <c r="Q1414" s="4" t="s">
        <v>681</v>
      </c>
      <c r="R1414" s="4" t="s">
        <v>54</v>
      </c>
      <c r="X1414" s="4" t="s">
        <v>50</v>
      </c>
      <c r="Z1414" s="4" t="s">
        <v>50</v>
      </c>
      <c r="AA1414" s="4" t="s">
        <v>2419</v>
      </c>
      <c r="AD1414" s="4" t="s">
        <v>676</v>
      </c>
      <c r="AG1414" s="5"/>
      <c r="AH1414" s="4" t="s">
        <v>2408</v>
      </c>
      <c r="AJ1414" s="4" t="s">
        <v>38</v>
      </c>
      <c r="AK1414" s="117">
        <f>IF(N1414="NTD",1,VLOOKUP(X1414,'8.匯率'!O:Q,2,FALSE))</f>
        <v>1</v>
      </c>
      <c r="AL1414" s="204">
        <f t="shared" si="22"/>
        <v>-104720</v>
      </c>
      <c r="AM1414" s="117" t="str">
        <f>VLOOKUP(AJ1414,'關係企業(人)'!A:C,3,FALSE)</f>
        <v>緯創資通股份有限公司</v>
      </c>
    </row>
    <row r="1415" spans="1:39">
      <c r="A1415" s="4" t="s">
        <v>47</v>
      </c>
      <c r="B1415" s="4" t="s">
        <v>2009</v>
      </c>
      <c r="C1415" s="4" t="s">
        <v>2403</v>
      </c>
      <c r="D1415" s="4" t="s">
        <v>2417</v>
      </c>
      <c r="E1415" s="5">
        <v>45772</v>
      </c>
      <c r="F1415" s="5">
        <v>45772</v>
      </c>
      <c r="H1415" s="4" t="s">
        <v>678</v>
      </c>
      <c r="I1415" s="4" t="s">
        <v>2405</v>
      </c>
      <c r="J1415" s="4" t="s">
        <v>2010</v>
      </c>
      <c r="K1415" s="4" t="s">
        <v>2406</v>
      </c>
      <c r="L1415" s="4" t="s">
        <v>2407</v>
      </c>
      <c r="M1415" s="12">
        <v>-99550</v>
      </c>
      <c r="N1415" s="4" t="s">
        <v>48</v>
      </c>
      <c r="O1415" s="12">
        <v>-99550</v>
      </c>
      <c r="P1415" s="4" t="s">
        <v>48</v>
      </c>
      <c r="Q1415" s="4" t="s">
        <v>681</v>
      </c>
      <c r="R1415" s="4" t="s">
        <v>54</v>
      </c>
      <c r="X1415" s="4" t="s">
        <v>50</v>
      </c>
      <c r="Z1415" s="4" t="s">
        <v>50</v>
      </c>
      <c r="AA1415" s="4" t="s">
        <v>2419</v>
      </c>
      <c r="AD1415" s="4" t="s">
        <v>676</v>
      </c>
      <c r="AG1415" s="5"/>
      <c r="AH1415" s="4" t="s">
        <v>2408</v>
      </c>
      <c r="AJ1415" s="4" t="s">
        <v>38</v>
      </c>
      <c r="AK1415" s="117">
        <f>IF(N1415="NTD",1,VLOOKUP(X1415,'8.匯率'!O:Q,2,FALSE))</f>
        <v>1</v>
      </c>
      <c r="AL1415" s="204">
        <f t="shared" si="22"/>
        <v>-99550</v>
      </c>
      <c r="AM1415" s="117" t="str">
        <f>VLOOKUP(AJ1415,'關係企業(人)'!A:C,3,FALSE)</f>
        <v>緯創資通股份有限公司</v>
      </c>
    </row>
    <row r="1416" spans="1:39">
      <c r="A1416" s="4" t="s">
        <v>47</v>
      </c>
      <c r="B1416" s="4" t="s">
        <v>2009</v>
      </c>
      <c r="C1416" s="4" t="s">
        <v>2403</v>
      </c>
      <c r="D1416" s="4" t="s">
        <v>2417</v>
      </c>
      <c r="E1416" s="5">
        <v>45772</v>
      </c>
      <c r="F1416" s="5">
        <v>45772</v>
      </c>
      <c r="H1416" s="4" t="s">
        <v>678</v>
      </c>
      <c r="I1416" s="4" t="s">
        <v>2405</v>
      </c>
      <c r="J1416" s="4" t="s">
        <v>2010</v>
      </c>
      <c r="K1416" s="4" t="s">
        <v>2406</v>
      </c>
      <c r="L1416" s="4" t="s">
        <v>2407</v>
      </c>
      <c r="M1416" s="12">
        <v>-116610</v>
      </c>
      <c r="N1416" s="4" t="s">
        <v>48</v>
      </c>
      <c r="O1416" s="12">
        <v>-116610</v>
      </c>
      <c r="P1416" s="4" t="s">
        <v>48</v>
      </c>
      <c r="Q1416" s="4" t="s">
        <v>681</v>
      </c>
      <c r="R1416" s="4" t="s">
        <v>54</v>
      </c>
      <c r="X1416" s="4" t="s">
        <v>50</v>
      </c>
      <c r="Z1416" s="4" t="s">
        <v>50</v>
      </c>
      <c r="AA1416" s="4" t="s">
        <v>2419</v>
      </c>
      <c r="AD1416" s="4" t="s">
        <v>676</v>
      </c>
      <c r="AG1416" s="5"/>
      <c r="AH1416" s="4" t="s">
        <v>2408</v>
      </c>
      <c r="AJ1416" s="4" t="s">
        <v>38</v>
      </c>
      <c r="AK1416" s="117">
        <f>IF(N1416="NTD",1,VLOOKUP(X1416,'8.匯率'!O:Q,2,FALSE))</f>
        <v>1</v>
      </c>
      <c r="AL1416" s="204">
        <f t="shared" si="22"/>
        <v>-116610</v>
      </c>
      <c r="AM1416" s="117" t="str">
        <f>VLOOKUP(AJ1416,'關係企業(人)'!A:C,3,FALSE)</f>
        <v>緯創資通股份有限公司</v>
      </c>
    </row>
    <row r="1417" spans="1:39">
      <c r="A1417" s="4" t="s">
        <v>47</v>
      </c>
      <c r="B1417" s="4" t="s">
        <v>2009</v>
      </c>
      <c r="C1417" s="4" t="s">
        <v>2403</v>
      </c>
      <c r="D1417" s="4" t="s">
        <v>2417</v>
      </c>
      <c r="E1417" s="5">
        <v>45772</v>
      </c>
      <c r="F1417" s="5">
        <v>45772</v>
      </c>
      <c r="H1417" s="4" t="s">
        <v>678</v>
      </c>
      <c r="I1417" s="4" t="s">
        <v>2405</v>
      </c>
      <c r="J1417" s="4" t="s">
        <v>2010</v>
      </c>
      <c r="K1417" s="4" t="s">
        <v>2406</v>
      </c>
      <c r="L1417" s="4" t="s">
        <v>2407</v>
      </c>
      <c r="M1417" s="12">
        <v>-90000</v>
      </c>
      <c r="N1417" s="4" t="s">
        <v>48</v>
      </c>
      <c r="O1417" s="12">
        <v>-90000</v>
      </c>
      <c r="P1417" s="4" t="s">
        <v>48</v>
      </c>
      <c r="Q1417" s="4" t="s">
        <v>681</v>
      </c>
      <c r="R1417" s="4" t="s">
        <v>54</v>
      </c>
      <c r="X1417" s="4" t="s">
        <v>50</v>
      </c>
      <c r="Z1417" s="4" t="s">
        <v>50</v>
      </c>
      <c r="AA1417" s="4" t="s">
        <v>2419</v>
      </c>
      <c r="AD1417" s="4" t="s">
        <v>676</v>
      </c>
      <c r="AG1417" s="5"/>
      <c r="AH1417" s="4" t="s">
        <v>2408</v>
      </c>
      <c r="AJ1417" s="4" t="s">
        <v>38</v>
      </c>
      <c r="AK1417" s="117">
        <f>IF(N1417="NTD",1,VLOOKUP(X1417,'8.匯率'!O:Q,2,FALSE))</f>
        <v>1</v>
      </c>
      <c r="AL1417" s="204">
        <f t="shared" si="22"/>
        <v>-90000</v>
      </c>
      <c r="AM1417" s="117" t="str">
        <f>VLOOKUP(AJ1417,'關係企業(人)'!A:C,3,FALSE)</f>
        <v>緯創資通股份有限公司</v>
      </c>
    </row>
    <row r="1418" spans="1:39">
      <c r="A1418" s="4" t="s">
        <v>47</v>
      </c>
      <c r="B1418" s="4" t="s">
        <v>2009</v>
      </c>
      <c r="C1418" s="4" t="s">
        <v>2403</v>
      </c>
      <c r="D1418" s="4" t="s">
        <v>2417</v>
      </c>
      <c r="E1418" s="5">
        <v>45772</v>
      </c>
      <c r="F1418" s="5">
        <v>45772</v>
      </c>
      <c r="H1418" s="4" t="s">
        <v>678</v>
      </c>
      <c r="I1418" s="4" t="s">
        <v>2405</v>
      </c>
      <c r="J1418" s="4" t="s">
        <v>2010</v>
      </c>
      <c r="K1418" s="4" t="s">
        <v>2406</v>
      </c>
      <c r="L1418" s="4" t="s">
        <v>2407</v>
      </c>
      <c r="M1418" s="12">
        <v>-125718</v>
      </c>
      <c r="N1418" s="4" t="s">
        <v>48</v>
      </c>
      <c r="O1418" s="12">
        <v>-125718</v>
      </c>
      <c r="P1418" s="4" t="s">
        <v>48</v>
      </c>
      <c r="Q1418" s="4" t="s">
        <v>681</v>
      </c>
      <c r="R1418" s="4" t="s">
        <v>54</v>
      </c>
      <c r="X1418" s="4" t="s">
        <v>50</v>
      </c>
      <c r="Z1418" s="4" t="s">
        <v>50</v>
      </c>
      <c r="AA1418" s="4" t="s">
        <v>2419</v>
      </c>
      <c r="AD1418" s="4" t="s">
        <v>676</v>
      </c>
      <c r="AG1418" s="5"/>
      <c r="AH1418" s="4" t="s">
        <v>2408</v>
      </c>
      <c r="AJ1418" s="4" t="s">
        <v>38</v>
      </c>
      <c r="AK1418" s="117">
        <f>IF(N1418="NTD",1,VLOOKUP(X1418,'8.匯率'!O:Q,2,FALSE))</f>
        <v>1</v>
      </c>
      <c r="AL1418" s="204">
        <f t="shared" si="22"/>
        <v>-125718</v>
      </c>
      <c r="AM1418" s="117" t="str">
        <f>VLOOKUP(AJ1418,'關係企業(人)'!A:C,3,FALSE)</f>
        <v>緯創資通股份有限公司</v>
      </c>
    </row>
    <row r="1419" spans="1:39">
      <c r="A1419" s="4" t="s">
        <v>47</v>
      </c>
      <c r="B1419" s="4" t="s">
        <v>2009</v>
      </c>
      <c r="C1419" s="4" t="s">
        <v>2403</v>
      </c>
      <c r="D1419" s="4" t="s">
        <v>2417</v>
      </c>
      <c r="E1419" s="5">
        <v>45772</v>
      </c>
      <c r="F1419" s="5">
        <v>45772</v>
      </c>
      <c r="H1419" s="4" t="s">
        <v>678</v>
      </c>
      <c r="I1419" s="4" t="s">
        <v>2405</v>
      </c>
      <c r="J1419" s="4" t="s">
        <v>2010</v>
      </c>
      <c r="K1419" s="4" t="s">
        <v>2406</v>
      </c>
      <c r="L1419" s="4" t="s">
        <v>2407</v>
      </c>
      <c r="M1419" s="12">
        <v>-153140</v>
      </c>
      <c r="N1419" s="4" t="s">
        <v>48</v>
      </c>
      <c r="O1419" s="12">
        <v>-153140</v>
      </c>
      <c r="P1419" s="4" t="s">
        <v>48</v>
      </c>
      <c r="Q1419" s="4" t="s">
        <v>681</v>
      </c>
      <c r="R1419" s="4" t="s">
        <v>54</v>
      </c>
      <c r="X1419" s="4" t="s">
        <v>50</v>
      </c>
      <c r="Z1419" s="4" t="s">
        <v>50</v>
      </c>
      <c r="AA1419" s="4" t="s">
        <v>2419</v>
      </c>
      <c r="AD1419" s="4" t="s">
        <v>676</v>
      </c>
      <c r="AG1419" s="5"/>
      <c r="AH1419" s="4" t="s">
        <v>2408</v>
      </c>
      <c r="AJ1419" s="4" t="s">
        <v>38</v>
      </c>
      <c r="AK1419" s="117">
        <f>IF(N1419="NTD",1,VLOOKUP(X1419,'8.匯率'!O:Q,2,FALSE))</f>
        <v>1</v>
      </c>
      <c r="AL1419" s="204">
        <f t="shared" si="22"/>
        <v>-153140</v>
      </c>
      <c r="AM1419" s="117" t="str">
        <f>VLOOKUP(AJ1419,'關係企業(人)'!A:C,3,FALSE)</f>
        <v>緯創資通股份有限公司</v>
      </c>
    </row>
    <row r="1420" spans="1:39">
      <c r="A1420" s="4" t="s">
        <v>47</v>
      </c>
      <c r="B1420" s="4" t="s">
        <v>2009</v>
      </c>
      <c r="C1420" s="4" t="s">
        <v>2403</v>
      </c>
      <c r="D1420" s="4" t="s">
        <v>2417</v>
      </c>
      <c r="E1420" s="5">
        <v>45772</v>
      </c>
      <c r="F1420" s="5">
        <v>45772</v>
      </c>
      <c r="H1420" s="4" t="s">
        <v>678</v>
      </c>
      <c r="I1420" s="4" t="s">
        <v>2405</v>
      </c>
      <c r="J1420" s="4" t="s">
        <v>2010</v>
      </c>
      <c r="K1420" s="4" t="s">
        <v>2406</v>
      </c>
      <c r="L1420" s="4" t="s">
        <v>2407</v>
      </c>
      <c r="M1420" s="12">
        <v>-94270</v>
      </c>
      <c r="N1420" s="4" t="s">
        <v>48</v>
      </c>
      <c r="O1420" s="12">
        <v>-94270</v>
      </c>
      <c r="P1420" s="4" t="s">
        <v>48</v>
      </c>
      <c r="Q1420" s="4" t="s">
        <v>681</v>
      </c>
      <c r="R1420" s="4" t="s">
        <v>54</v>
      </c>
      <c r="X1420" s="4" t="s">
        <v>50</v>
      </c>
      <c r="Z1420" s="4" t="s">
        <v>50</v>
      </c>
      <c r="AA1420" s="4" t="s">
        <v>2419</v>
      </c>
      <c r="AD1420" s="4" t="s">
        <v>676</v>
      </c>
      <c r="AG1420" s="5"/>
      <c r="AH1420" s="4" t="s">
        <v>2408</v>
      </c>
      <c r="AJ1420" s="4" t="s">
        <v>38</v>
      </c>
      <c r="AK1420" s="117">
        <f>IF(N1420="NTD",1,VLOOKUP(X1420,'8.匯率'!O:Q,2,FALSE))</f>
        <v>1</v>
      </c>
      <c r="AL1420" s="204">
        <f t="shared" si="22"/>
        <v>-94270</v>
      </c>
      <c r="AM1420" s="117" t="str">
        <f>VLOOKUP(AJ1420,'關係企業(人)'!A:C,3,FALSE)</f>
        <v>緯創資通股份有限公司</v>
      </c>
    </row>
    <row r="1421" spans="1:39">
      <c r="A1421" s="4" t="s">
        <v>47</v>
      </c>
      <c r="B1421" s="4" t="s">
        <v>2009</v>
      </c>
      <c r="C1421" s="4" t="s">
        <v>2403</v>
      </c>
      <c r="D1421" s="4" t="s">
        <v>2417</v>
      </c>
      <c r="E1421" s="5">
        <v>45772</v>
      </c>
      <c r="F1421" s="5">
        <v>45772</v>
      </c>
      <c r="H1421" s="4" t="s">
        <v>678</v>
      </c>
      <c r="I1421" s="4" t="s">
        <v>2405</v>
      </c>
      <c r="J1421" s="4" t="s">
        <v>2010</v>
      </c>
      <c r="K1421" s="4" t="s">
        <v>2406</v>
      </c>
      <c r="L1421" s="4" t="s">
        <v>2407</v>
      </c>
      <c r="M1421" s="12">
        <v>-101844</v>
      </c>
      <c r="N1421" s="4" t="s">
        <v>48</v>
      </c>
      <c r="O1421" s="12">
        <v>-101844</v>
      </c>
      <c r="P1421" s="4" t="s">
        <v>48</v>
      </c>
      <c r="Q1421" s="4" t="s">
        <v>681</v>
      </c>
      <c r="R1421" s="4" t="s">
        <v>54</v>
      </c>
      <c r="X1421" s="4" t="s">
        <v>50</v>
      </c>
      <c r="Z1421" s="4" t="s">
        <v>50</v>
      </c>
      <c r="AA1421" s="4" t="s">
        <v>2419</v>
      </c>
      <c r="AD1421" s="4" t="s">
        <v>676</v>
      </c>
      <c r="AG1421" s="5"/>
      <c r="AH1421" s="4" t="s">
        <v>2408</v>
      </c>
      <c r="AJ1421" s="4" t="s">
        <v>38</v>
      </c>
      <c r="AK1421" s="117">
        <f>IF(N1421="NTD",1,VLOOKUP(X1421,'8.匯率'!O:Q,2,FALSE))</f>
        <v>1</v>
      </c>
      <c r="AL1421" s="204">
        <f t="shared" si="22"/>
        <v>-101844</v>
      </c>
      <c r="AM1421" s="117" t="str">
        <f>VLOOKUP(AJ1421,'關係企業(人)'!A:C,3,FALSE)</f>
        <v>緯創資通股份有限公司</v>
      </c>
    </row>
    <row r="1422" spans="1:39">
      <c r="A1422" s="4" t="s">
        <v>47</v>
      </c>
      <c r="B1422" s="4" t="s">
        <v>2009</v>
      </c>
      <c r="C1422" s="4" t="s">
        <v>2403</v>
      </c>
      <c r="D1422" s="4" t="s">
        <v>2417</v>
      </c>
      <c r="E1422" s="5">
        <v>45772</v>
      </c>
      <c r="F1422" s="5">
        <v>45772</v>
      </c>
      <c r="H1422" s="4" t="s">
        <v>678</v>
      </c>
      <c r="I1422" s="4" t="s">
        <v>2405</v>
      </c>
      <c r="J1422" s="4" t="s">
        <v>2010</v>
      </c>
      <c r="K1422" s="4" t="s">
        <v>2406</v>
      </c>
      <c r="L1422" s="4" t="s">
        <v>2407</v>
      </c>
      <c r="M1422" s="12">
        <v>-134688</v>
      </c>
      <c r="N1422" s="4" t="s">
        <v>48</v>
      </c>
      <c r="O1422" s="12">
        <v>-134688</v>
      </c>
      <c r="P1422" s="4" t="s">
        <v>48</v>
      </c>
      <c r="Q1422" s="4" t="s">
        <v>681</v>
      </c>
      <c r="R1422" s="4" t="s">
        <v>54</v>
      </c>
      <c r="X1422" s="4" t="s">
        <v>50</v>
      </c>
      <c r="Z1422" s="4" t="s">
        <v>50</v>
      </c>
      <c r="AA1422" s="4" t="s">
        <v>2419</v>
      </c>
      <c r="AD1422" s="4" t="s">
        <v>676</v>
      </c>
      <c r="AG1422" s="5"/>
      <c r="AH1422" s="4" t="s">
        <v>2408</v>
      </c>
      <c r="AJ1422" s="4" t="s">
        <v>38</v>
      </c>
      <c r="AK1422" s="117">
        <f>IF(N1422="NTD",1,VLOOKUP(X1422,'8.匯率'!O:Q,2,FALSE))</f>
        <v>1</v>
      </c>
      <c r="AL1422" s="204">
        <f t="shared" si="22"/>
        <v>-134688</v>
      </c>
      <c r="AM1422" s="117" t="str">
        <f>VLOOKUP(AJ1422,'關係企業(人)'!A:C,3,FALSE)</f>
        <v>緯創資通股份有限公司</v>
      </c>
    </row>
    <row r="1423" spans="1:39">
      <c r="A1423" s="4" t="s">
        <v>47</v>
      </c>
      <c r="B1423" s="4" t="s">
        <v>2009</v>
      </c>
      <c r="C1423" s="4" t="s">
        <v>2403</v>
      </c>
      <c r="D1423" s="4" t="s">
        <v>2417</v>
      </c>
      <c r="E1423" s="5">
        <v>45772</v>
      </c>
      <c r="F1423" s="5">
        <v>45772</v>
      </c>
      <c r="H1423" s="4" t="s">
        <v>678</v>
      </c>
      <c r="I1423" s="4" t="s">
        <v>2405</v>
      </c>
      <c r="J1423" s="4" t="s">
        <v>2010</v>
      </c>
      <c r="K1423" s="4" t="s">
        <v>2406</v>
      </c>
      <c r="L1423" s="4" t="s">
        <v>2407</v>
      </c>
      <c r="M1423" s="12">
        <v>-138000</v>
      </c>
      <c r="N1423" s="4" t="s">
        <v>48</v>
      </c>
      <c r="O1423" s="12">
        <v>-138000</v>
      </c>
      <c r="P1423" s="4" t="s">
        <v>48</v>
      </c>
      <c r="Q1423" s="4" t="s">
        <v>681</v>
      </c>
      <c r="R1423" s="4" t="s">
        <v>54</v>
      </c>
      <c r="X1423" s="4" t="s">
        <v>50</v>
      </c>
      <c r="Z1423" s="4" t="s">
        <v>50</v>
      </c>
      <c r="AA1423" s="4" t="s">
        <v>2419</v>
      </c>
      <c r="AD1423" s="4" t="s">
        <v>676</v>
      </c>
      <c r="AG1423" s="5"/>
      <c r="AH1423" s="4" t="s">
        <v>2408</v>
      </c>
      <c r="AJ1423" s="4" t="s">
        <v>38</v>
      </c>
      <c r="AK1423" s="117">
        <f>IF(N1423="NTD",1,VLOOKUP(X1423,'8.匯率'!O:Q,2,FALSE))</f>
        <v>1</v>
      </c>
      <c r="AL1423" s="204">
        <f t="shared" si="22"/>
        <v>-138000</v>
      </c>
      <c r="AM1423" s="117" t="str">
        <f>VLOOKUP(AJ1423,'關係企業(人)'!A:C,3,FALSE)</f>
        <v>緯創資通股份有限公司</v>
      </c>
    </row>
    <row r="1424" spans="1:39">
      <c r="A1424" s="4" t="s">
        <v>47</v>
      </c>
      <c r="B1424" s="4" t="s">
        <v>2009</v>
      </c>
      <c r="C1424" s="4" t="s">
        <v>2403</v>
      </c>
      <c r="D1424" s="4" t="s">
        <v>2417</v>
      </c>
      <c r="E1424" s="5">
        <v>45772</v>
      </c>
      <c r="F1424" s="5">
        <v>45772</v>
      </c>
      <c r="H1424" s="4" t="s">
        <v>678</v>
      </c>
      <c r="I1424" s="4" t="s">
        <v>2405</v>
      </c>
      <c r="J1424" s="4" t="s">
        <v>2010</v>
      </c>
      <c r="K1424" s="4" t="s">
        <v>2406</v>
      </c>
      <c r="L1424" s="4" t="s">
        <v>2407</v>
      </c>
      <c r="M1424" s="12">
        <v>-126546</v>
      </c>
      <c r="N1424" s="4" t="s">
        <v>48</v>
      </c>
      <c r="O1424" s="12">
        <v>-126546</v>
      </c>
      <c r="P1424" s="4" t="s">
        <v>48</v>
      </c>
      <c r="Q1424" s="4" t="s">
        <v>681</v>
      </c>
      <c r="R1424" s="4" t="s">
        <v>54</v>
      </c>
      <c r="X1424" s="4" t="s">
        <v>50</v>
      </c>
      <c r="Z1424" s="4" t="s">
        <v>50</v>
      </c>
      <c r="AA1424" s="4" t="s">
        <v>2419</v>
      </c>
      <c r="AD1424" s="4" t="s">
        <v>676</v>
      </c>
      <c r="AG1424" s="5"/>
      <c r="AH1424" s="4" t="s">
        <v>2408</v>
      </c>
      <c r="AJ1424" s="4" t="s">
        <v>38</v>
      </c>
      <c r="AK1424" s="117">
        <f>IF(N1424="NTD",1,VLOOKUP(X1424,'8.匯率'!O:Q,2,FALSE))</f>
        <v>1</v>
      </c>
      <c r="AL1424" s="204">
        <f t="shared" si="22"/>
        <v>-126546</v>
      </c>
      <c r="AM1424" s="117" t="str">
        <f>VLOOKUP(AJ1424,'關係企業(人)'!A:C,3,FALSE)</f>
        <v>緯創資通股份有限公司</v>
      </c>
    </row>
    <row r="1425" spans="1:39">
      <c r="A1425" s="4" t="s">
        <v>47</v>
      </c>
      <c r="B1425" s="4" t="s">
        <v>2009</v>
      </c>
      <c r="C1425" s="4" t="s">
        <v>2403</v>
      </c>
      <c r="D1425" s="4" t="s">
        <v>2417</v>
      </c>
      <c r="E1425" s="5">
        <v>45772</v>
      </c>
      <c r="F1425" s="5">
        <v>45772</v>
      </c>
      <c r="H1425" s="4" t="s">
        <v>678</v>
      </c>
      <c r="I1425" s="4" t="s">
        <v>2405</v>
      </c>
      <c r="J1425" s="4" t="s">
        <v>2010</v>
      </c>
      <c r="K1425" s="4" t="s">
        <v>2406</v>
      </c>
      <c r="L1425" s="4" t="s">
        <v>2407</v>
      </c>
      <c r="M1425" s="12">
        <v>-3420</v>
      </c>
      <c r="N1425" s="4" t="s">
        <v>48</v>
      </c>
      <c r="O1425" s="12">
        <v>-3420</v>
      </c>
      <c r="P1425" s="4" t="s">
        <v>48</v>
      </c>
      <c r="Q1425" s="4" t="s">
        <v>681</v>
      </c>
      <c r="R1425" s="4" t="s">
        <v>54</v>
      </c>
      <c r="X1425" s="4" t="s">
        <v>50</v>
      </c>
      <c r="Z1425" s="4" t="s">
        <v>50</v>
      </c>
      <c r="AA1425" s="4" t="s">
        <v>2419</v>
      </c>
      <c r="AD1425" s="4" t="s">
        <v>676</v>
      </c>
      <c r="AG1425" s="5"/>
      <c r="AH1425" s="4" t="s">
        <v>2408</v>
      </c>
      <c r="AJ1425" s="4" t="s">
        <v>38</v>
      </c>
      <c r="AK1425" s="117">
        <f>IF(N1425="NTD",1,VLOOKUP(X1425,'8.匯率'!O:Q,2,FALSE))</f>
        <v>1</v>
      </c>
      <c r="AL1425" s="204">
        <f t="shared" si="22"/>
        <v>-3420</v>
      </c>
      <c r="AM1425" s="117" t="str">
        <f>VLOOKUP(AJ1425,'關係企業(人)'!A:C,3,FALSE)</f>
        <v>緯創資通股份有限公司</v>
      </c>
    </row>
    <row r="1426" spans="1:39">
      <c r="A1426" s="4" t="s">
        <v>47</v>
      </c>
      <c r="B1426" s="4" t="s">
        <v>2009</v>
      </c>
      <c r="C1426" s="4" t="s">
        <v>2403</v>
      </c>
      <c r="D1426" s="4" t="s">
        <v>2417</v>
      </c>
      <c r="E1426" s="5">
        <v>45772</v>
      </c>
      <c r="F1426" s="5">
        <v>45772</v>
      </c>
      <c r="H1426" s="4" t="s">
        <v>678</v>
      </c>
      <c r="I1426" s="4" t="s">
        <v>2405</v>
      </c>
      <c r="J1426" s="4" t="s">
        <v>2010</v>
      </c>
      <c r="K1426" s="4" t="s">
        <v>2406</v>
      </c>
      <c r="L1426" s="4" t="s">
        <v>2407</v>
      </c>
      <c r="M1426" s="12">
        <v>-42840</v>
      </c>
      <c r="N1426" s="4" t="s">
        <v>48</v>
      </c>
      <c r="O1426" s="12">
        <v>-42840</v>
      </c>
      <c r="P1426" s="4" t="s">
        <v>48</v>
      </c>
      <c r="Q1426" s="4" t="s">
        <v>681</v>
      </c>
      <c r="R1426" s="4" t="s">
        <v>54</v>
      </c>
      <c r="X1426" s="4" t="s">
        <v>50</v>
      </c>
      <c r="Z1426" s="4" t="s">
        <v>50</v>
      </c>
      <c r="AA1426" s="4" t="s">
        <v>2419</v>
      </c>
      <c r="AD1426" s="4" t="s">
        <v>676</v>
      </c>
      <c r="AG1426" s="5"/>
      <c r="AH1426" s="4" t="s">
        <v>2408</v>
      </c>
      <c r="AJ1426" s="4" t="s">
        <v>38</v>
      </c>
      <c r="AK1426" s="117">
        <f>IF(N1426="NTD",1,VLOOKUP(X1426,'8.匯率'!O:Q,2,FALSE))</f>
        <v>1</v>
      </c>
      <c r="AL1426" s="204">
        <f t="shared" si="22"/>
        <v>-42840</v>
      </c>
      <c r="AM1426" s="117" t="str">
        <f>VLOOKUP(AJ1426,'關係企業(人)'!A:C,3,FALSE)</f>
        <v>緯創資通股份有限公司</v>
      </c>
    </row>
    <row r="1427" spans="1:39">
      <c r="A1427" s="4" t="s">
        <v>47</v>
      </c>
      <c r="B1427" s="4" t="s">
        <v>2011</v>
      </c>
      <c r="C1427" s="4" t="s">
        <v>2403</v>
      </c>
      <c r="D1427" s="4" t="s">
        <v>2417</v>
      </c>
      <c r="E1427" s="5">
        <v>45772</v>
      </c>
      <c r="F1427" s="5">
        <v>45772</v>
      </c>
      <c r="H1427" s="4" t="s">
        <v>678</v>
      </c>
      <c r="I1427" s="4" t="s">
        <v>2405</v>
      </c>
      <c r="J1427" s="4" t="s">
        <v>2012</v>
      </c>
      <c r="K1427" s="4" t="s">
        <v>2406</v>
      </c>
      <c r="L1427" s="4" t="s">
        <v>2407</v>
      </c>
      <c r="M1427" s="12">
        <v>-81220</v>
      </c>
      <c r="N1427" s="4" t="s">
        <v>48</v>
      </c>
      <c r="O1427" s="12">
        <v>-81220</v>
      </c>
      <c r="P1427" s="4" t="s">
        <v>48</v>
      </c>
      <c r="Q1427" s="4" t="s">
        <v>680</v>
      </c>
      <c r="R1427" s="4" t="s">
        <v>698</v>
      </c>
      <c r="X1427" s="4" t="s">
        <v>50</v>
      </c>
      <c r="Z1427" s="4" t="s">
        <v>50</v>
      </c>
      <c r="AA1427" s="4" t="s">
        <v>2419</v>
      </c>
      <c r="AD1427" s="4" t="s">
        <v>676</v>
      </c>
      <c r="AG1427" s="5"/>
      <c r="AH1427" s="4" t="s">
        <v>2408</v>
      </c>
      <c r="AJ1427" s="4" t="s">
        <v>38</v>
      </c>
      <c r="AK1427" s="117">
        <f>IF(N1427="NTD",1,VLOOKUP(X1427,'8.匯率'!O:Q,2,FALSE))</f>
        <v>1</v>
      </c>
      <c r="AL1427" s="204">
        <f t="shared" si="22"/>
        <v>-81220</v>
      </c>
      <c r="AM1427" s="117" t="str">
        <f>VLOOKUP(AJ1427,'關係企業(人)'!A:C,3,FALSE)</f>
        <v>緯創資通股份有限公司</v>
      </c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10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9:H38"/>
  <sheetViews>
    <sheetView workbookViewId="0">
      <selection activeCell="C38" sqref="C38"/>
    </sheetView>
  </sheetViews>
  <sheetFormatPr defaultRowHeight="16.5"/>
  <cols>
    <col min="4" max="4" width="12" bestFit="1" customWidth="1"/>
    <col min="8" max="8" width="12" bestFit="1" customWidth="1"/>
  </cols>
  <sheetData>
    <row r="29" spans="4:4">
      <c r="D29" s="93"/>
    </row>
    <row r="30" spans="4:4">
      <c r="D30" s="93"/>
    </row>
    <row r="31" spans="4:4">
      <c r="D31" s="93"/>
    </row>
    <row r="32" spans="4:4">
      <c r="D32" s="93"/>
    </row>
    <row r="33" spans="2:8">
      <c r="D33" s="93"/>
    </row>
    <row r="34" spans="2:8">
      <c r="D34" s="93"/>
    </row>
    <row r="35" spans="2:8">
      <c r="C35" s="95"/>
      <c r="D35" s="94"/>
    </row>
    <row r="36" spans="2:8">
      <c r="B36" t="s">
        <v>147</v>
      </c>
      <c r="C36" t="s">
        <v>148</v>
      </c>
    </row>
    <row r="37" spans="2:8">
      <c r="C37" t="s">
        <v>150</v>
      </c>
      <c r="H37" s="93">
        <f>33000+72490+121220+110000</f>
        <v>336710</v>
      </c>
    </row>
    <row r="38" spans="2:8">
      <c r="C38" t="s">
        <v>149</v>
      </c>
    </row>
  </sheetData>
  <phoneticPr fontId="32" type="noConversion"/>
  <pageMargins left="0.7" right="0.7" top="0.75" bottom="0.75" header="0.3" footer="0.3"/>
  <pageSetup paperSize="9" scale="8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topLeftCell="A151" workbookViewId="0">
      <selection activeCell="E33" sqref="E33"/>
    </sheetView>
  </sheetViews>
  <sheetFormatPr defaultColWidth="10.875" defaultRowHeight="12.75"/>
  <cols>
    <col min="1" max="1" width="8.5" style="4" bestFit="1" customWidth="1"/>
    <col min="2" max="2" width="9.125" style="4" bestFit="1" customWidth="1"/>
    <col min="3" max="3" width="11.375" style="4" bestFit="1" customWidth="1"/>
    <col min="4" max="4" width="8.5" style="4" bestFit="1" customWidth="1"/>
    <col min="5" max="6" width="10.375" style="4" bestFit="1" customWidth="1"/>
    <col min="7" max="7" width="9.25" style="4" bestFit="1" customWidth="1"/>
    <col min="8" max="8" width="6.75" style="4" bestFit="1" customWidth="1"/>
    <col min="9" max="9" width="7.25" style="4" bestFit="1" customWidth="1"/>
    <col min="10" max="11" width="8.5" style="4" bestFit="1" customWidth="1"/>
    <col min="12" max="12" width="12.375" style="4" bestFit="1" customWidth="1"/>
    <col min="13" max="13" width="5.75" style="4" bestFit="1" customWidth="1"/>
    <col min="14" max="14" width="20.125" style="104" bestFit="1" customWidth="1"/>
    <col min="15" max="15" width="4.875" style="4" bestFit="1" customWidth="1"/>
    <col min="16" max="17" width="8.5" style="4" bestFit="1" customWidth="1"/>
    <col min="18" max="18" width="43.625" style="4" bestFit="1" customWidth="1"/>
    <col min="19" max="19" width="11.375" style="4" bestFit="1" customWidth="1"/>
    <col min="20" max="20" width="9.375" style="4" bestFit="1" customWidth="1"/>
    <col min="21" max="21" width="8.5" style="4" bestFit="1" customWidth="1"/>
    <col min="22" max="22" width="9.5" style="4" bestFit="1" customWidth="1"/>
    <col min="23" max="23" width="17.25" style="4" bestFit="1" customWidth="1"/>
    <col min="24" max="16384" width="10.875" style="4"/>
  </cols>
  <sheetData>
    <row r="1" spans="1:23">
      <c r="A1" s="105" t="s">
        <v>13</v>
      </c>
      <c r="B1" s="105" t="s">
        <v>14</v>
      </c>
      <c r="C1" s="105" t="s">
        <v>15</v>
      </c>
      <c r="D1" s="105" t="s">
        <v>16</v>
      </c>
      <c r="E1" s="105" t="s">
        <v>17</v>
      </c>
      <c r="F1" s="105" t="s">
        <v>18</v>
      </c>
      <c r="G1" s="105" t="s">
        <v>19</v>
      </c>
      <c r="H1" s="105" t="s">
        <v>37</v>
      </c>
      <c r="I1" s="105" t="s">
        <v>20</v>
      </c>
      <c r="J1" s="105" t="s">
        <v>21</v>
      </c>
      <c r="K1" s="105" t="s">
        <v>22</v>
      </c>
      <c r="L1" s="105" t="s">
        <v>23</v>
      </c>
      <c r="M1" s="105" t="s">
        <v>24</v>
      </c>
      <c r="N1" s="106" t="s">
        <v>25</v>
      </c>
      <c r="O1" s="105" t="s">
        <v>26</v>
      </c>
      <c r="P1" s="105" t="s">
        <v>27</v>
      </c>
      <c r="Q1" s="105" t="s">
        <v>28</v>
      </c>
      <c r="R1" s="105" t="s">
        <v>29</v>
      </c>
      <c r="S1" s="105" t="s">
        <v>30</v>
      </c>
      <c r="T1" s="105" t="s">
        <v>31</v>
      </c>
      <c r="U1" s="105" t="s">
        <v>32</v>
      </c>
      <c r="V1" s="105" t="s">
        <v>33</v>
      </c>
      <c r="W1" s="105" t="s">
        <v>432</v>
      </c>
    </row>
    <row r="2" spans="1:23">
      <c r="A2" s="4" t="s">
        <v>47</v>
      </c>
      <c r="B2" s="4" t="s">
        <v>328</v>
      </c>
      <c r="C2" s="4" t="s">
        <v>329</v>
      </c>
      <c r="D2" s="4" t="s">
        <v>51</v>
      </c>
      <c r="E2" s="5">
        <v>44706</v>
      </c>
      <c r="F2" s="5">
        <v>44706</v>
      </c>
      <c r="G2" s="4" t="s">
        <v>433</v>
      </c>
      <c r="I2" s="4" t="s">
        <v>135</v>
      </c>
      <c r="J2" s="4" t="s">
        <v>134</v>
      </c>
      <c r="K2" s="4" t="s">
        <v>48</v>
      </c>
      <c r="L2" s="12">
        <v>42780</v>
      </c>
      <c r="M2" s="4" t="s">
        <v>48</v>
      </c>
      <c r="N2" s="107">
        <v>42780</v>
      </c>
      <c r="P2" s="4" t="s">
        <v>49</v>
      </c>
      <c r="R2" s="4" t="s">
        <v>227</v>
      </c>
      <c r="T2" s="5"/>
      <c r="V2" s="4" t="s">
        <v>135</v>
      </c>
      <c r="W2" s="4" t="s">
        <v>434</v>
      </c>
    </row>
    <row r="3" spans="1:23">
      <c r="A3" s="4" t="s">
        <v>47</v>
      </c>
      <c r="B3" s="4" t="s">
        <v>202</v>
      </c>
      <c r="C3" s="4" t="s">
        <v>203</v>
      </c>
      <c r="D3" s="4" t="s">
        <v>51</v>
      </c>
      <c r="E3" s="5">
        <v>44669</v>
      </c>
      <c r="F3" s="5">
        <v>44669</v>
      </c>
      <c r="G3" s="4" t="s">
        <v>433</v>
      </c>
      <c r="I3" s="4" t="s">
        <v>50</v>
      </c>
      <c r="J3" s="4" t="s">
        <v>38</v>
      </c>
      <c r="K3" s="4" t="s">
        <v>48</v>
      </c>
      <c r="L3" s="12">
        <v>2710306</v>
      </c>
      <c r="M3" s="4" t="s">
        <v>48</v>
      </c>
      <c r="N3" s="107">
        <v>2710306</v>
      </c>
      <c r="P3" s="4" t="s">
        <v>52</v>
      </c>
      <c r="R3" s="4" t="s">
        <v>215</v>
      </c>
      <c r="T3" s="5"/>
      <c r="V3" s="4" t="s">
        <v>50</v>
      </c>
      <c r="W3" s="4" t="s">
        <v>435</v>
      </c>
    </row>
    <row r="4" spans="1:23">
      <c r="A4" s="4" t="s">
        <v>47</v>
      </c>
      <c r="B4" s="4" t="s">
        <v>202</v>
      </c>
      <c r="C4" s="4" t="s">
        <v>204</v>
      </c>
      <c r="D4" s="4" t="s">
        <v>51</v>
      </c>
      <c r="E4" s="5">
        <v>44669</v>
      </c>
      <c r="F4" s="5">
        <v>44669</v>
      </c>
      <c r="G4" s="4" t="s">
        <v>433</v>
      </c>
      <c r="I4" s="4" t="s">
        <v>50</v>
      </c>
      <c r="J4" s="4" t="s">
        <v>38</v>
      </c>
      <c r="K4" s="4" t="s">
        <v>48</v>
      </c>
      <c r="L4" s="12">
        <v>2318811</v>
      </c>
      <c r="M4" s="4" t="s">
        <v>48</v>
      </c>
      <c r="N4" s="107">
        <v>2318811</v>
      </c>
      <c r="P4" s="4" t="s">
        <v>137</v>
      </c>
      <c r="R4" s="4" t="s">
        <v>216</v>
      </c>
      <c r="T4" s="5"/>
      <c r="V4" s="4" t="s">
        <v>50</v>
      </c>
      <c r="W4" s="4" t="s">
        <v>436</v>
      </c>
    </row>
    <row r="5" spans="1:23">
      <c r="A5" s="4" t="s">
        <v>47</v>
      </c>
      <c r="B5" s="4" t="s">
        <v>202</v>
      </c>
      <c r="C5" s="4" t="s">
        <v>205</v>
      </c>
      <c r="D5" s="4" t="s">
        <v>51</v>
      </c>
      <c r="E5" s="5">
        <v>44671</v>
      </c>
      <c r="F5" s="5">
        <v>44671</v>
      </c>
      <c r="G5" s="4" t="s">
        <v>433</v>
      </c>
      <c r="I5" s="4" t="s">
        <v>50</v>
      </c>
      <c r="J5" s="4" t="s">
        <v>38</v>
      </c>
      <c r="K5" s="4" t="s">
        <v>48</v>
      </c>
      <c r="L5" s="12">
        <v>162750</v>
      </c>
      <c r="M5" s="4" t="s">
        <v>48</v>
      </c>
      <c r="N5" s="107">
        <v>162750</v>
      </c>
      <c r="P5" s="4" t="s">
        <v>195</v>
      </c>
      <c r="R5" s="4" t="s">
        <v>217</v>
      </c>
      <c r="T5" s="5"/>
      <c r="V5" s="4" t="s">
        <v>50</v>
      </c>
      <c r="W5" s="4" t="s">
        <v>437</v>
      </c>
    </row>
    <row r="6" spans="1:23">
      <c r="A6" s="4" t="s">
        <v>47</v>
      </c>
      <c r="B6" s="4" t="s">
        <v>202</v>
      </c>
      <c r="C6" s="4" t="s">
        <v>206</v>
      </c>
      <c r="D6" s="4" t="s">
        <v>51</v>
      </c>
      <c r="E6" s="5">
        <v>44677</v>
      </c>
      <c r="F6" s="5">
        <v>44677</v>
      </c>
      <c r="G6" s="4" t="s">
        <v>433</v>
      </c>
      <c r="I6" s="4" t="s">
        <v>50</v>
      </c>
      <c r="J6" s="4" t="s">
        <v>38</v>
      </c>
      <c r="K6" s="4" t="s">
        <v>48</v>
      </c>
      <c r="L6" s="12">
        <v>1474449</v>
      </c>
      <c r="M6" s="4" t="s">
        <v>48</v>
      </c>
      <c r="N6" s="107">
        <v>1474449</v>
      </c>
      <c r="P6" s="4" t="s">
        <v>195</v>
      </c>
      <c r="R6" s="4" t="s">
        <v>218</v>
      </c>
      <c r="T6" s="5"/>
      <c r="V6" s="4" t="s">
        <v>50</v>
      </c>
      <c r="W6" s="4" t="s">
        <v>438</v>
      </c>
    </row>
    <row r="7" spans="1:23">
      <c r="A7" s="4" t="s">
        <v>47</v>
      </c>
      <c r="B7" s="4" t="s">
        <v>202</v>
      </c>
      <c r="C7" s="4" t="s">
        <v>207</v>
      </c>
      <c r="D7" s="4" t="s">
        <v>51</v>
      </c>
      <c r="E7" s="5">
        <v>44677</v>
      </c>
      <c r="F7" s="5">
        <v>44677</v>
      </c>
      <c r="G7" s="4" t="s">
        <v>433</v>
      </c>
      <c r="I7" s="4" t="s">
        <v>50</v>
      </c>
      <c r="J7" s="4" t="s">
        <v>38</v>
      </c>
      <c r="K7" s="4" t="s">
        <v>48</v>
      </c>
      <c r="L7" s="12">
        <v>1813358</v>
      </c>
      <c r="M7" s="4" t="s">
        <v>48</v>
      </c>
      <c r="N7" s="107">
        <v>1813358</v>
      </c>
      <c r="P7" s="4" t="s">
        <v>195</v>
      </c>
      <c r="R7" s="4" t="s">
        <v>219</v>
      </c>
      <c r="T7" s="5"/>
      <c r="V7" s="4" t="s">
        <v>50</v>
      </c>
      <c r="W7" s="4" t="s">
        <v>439</v>
      </c>
    </row>
    <row r="8" spans="1:23">
      <c r="A8" s="4" t="s">
        <v>47</v>
      </c>
      <c r="B8" s="4" t="s">
        <v>328</v>
      </c>
      <c r="C8" s="4" t="s">
        <v>330</v>
      </c>
      <c r="D8" s="4" t="s">
        <v>51</v>
      </c>
      <c r="E8" s="5">
        <v>44700</v>
      </c>
      <c r="F8" s="5">
        <v>44700</v>
      </c>
      <c r="G8" s="4" t="s">
        <v>433</v>
      </c>
      <c r="I8" s="4" t="s">
        <v>50</v>
      </c>
      <c r="J8" s="4" t="s">
        <v>38</v>
      </c>
      <c r="K8" s="4" t="s">
        <v>48</v>
      </c>
      <c r="L8" s="12">
        <v>2535616</v>
      </c>
      <c r="M8" s="4" t="s">
        <v>48</v>
      </c>
      <c r="N8" s="107">
        <v>2535616</v>
      </c>
      <c r="P8" s="4" t="s">
        <v>137</v>
      </c>
      <c r="R8" s="4" t="s">
        <v>228</v>
      </c>
      <c r="T8" s="5"/>
      <c r="V8" s="4" t="s">
        <v>50</v>
      </c>
      <c r="W8" s="4" t="s">
        <v>440</v>
      </c>
    </row>
    <row r="9" spans="1:23">
      <c r="A9" s="4" t="s">
        <v>47</v>
      </c>
      <c r="B9" s="4" t="s">
        <v>328</v>
      </c>
      <c r="C9" s="4" t="s">
        <v>331</v>
      </c>
      <c r="D9" s="4" t="s">
        <v>51</v>
      </c>
      <c r="E9" s="5">
        <v>44700</v>
      </c>
      <c r="F9" s="5">
        <v>44700</v>
      </c>
      <c r="G9" s="4" t="s">
        <v>433</v>
      </c>
      <c r="I9" s="4" t="s">
        <v>50</v>
      </c>
      <c r="J9" s="4" t="s">
        <v>38</v>
      </c>
      <c r="K9" s="4" t="s">
        <v>48</v>
      </c>
      <c r="L9" s="12">
        <v>2657951</v>
      </c>
      <c r="M9" s="4" t="s">
        <v>48</v>
      </c>
      <c r="N9" s="107">
        <v>2657951</v>
      </c>
      <c r="P9" s="4" t="s">
        <v>52</v>
      </c>
      <c r="R9" s="4" t="s">
        <v>229</v>
      </c>
      <c r="T9" s="5"/>
      <c r="V9" s="4" t="s">
        <v>50</v>
      </c>
      <c r="W9" s="4" t="s">
        <v>441</v>
      </c>
    </row>
    <row r="10" spans="1:23">
      <c r="A10" s="4" t="s">
        <v>47</v>
      </c>
      <c r="B10" s="4" t="s">
        <v>328</v>
      </c>
      <c r="C10" s="4" t="s">
        <v>332</v>
      </c>
      <c r="D10" s="4" t="s">
        <v>51</v>
      </c>
      <c r="E10" s="5">
        <v>44700</v>
      </c>
      <c r="F10" s="5">
        <v>44700</v>
      </c>
      <c r="G10" s="4" t="s">
        <v>433</v>
      </c>
      <c r="I10" s="4" t="s">
        <v>50</v>
      </c>
      <c r="J10" s="4" t="s">
        <v>38</v>
      </c>
      <c r="K10" s="4" t="s">
        <v>48</v>
      </c>
      <c r="L10" s="12">
        <v>162750</v>
      </c>
      <c r="M10" s="4" t="s">
        <v>48</v>
      </c>
      <c r="N10" s="107">
        <v>162750</v>
      </c>
      <c r="P10" s="4" t="s">
        <v>195</v>
      </c>
      <c r="R10" s="4" t="s">
        <v>230</v>
      </c>
      <c r="T10" s="5"/>
      <c r="V10" s="4" t="s">
        <v>50</v>
      </c>
      <c r="W10" s="4" t="s">
        <v>442</v>
      </c>
    </row>
    <row r="11" spans="1:23">
      <c r="A11" s="4" t="s">
        <v>47</v>
      </c>
      <c r="B11" s="4" t="s">
        <v>328</v>
      </c>
      <c r="C11" s="4" t="s">
        <v>443</v>
      </c>
      <c r="D11" s="4" t="s">
        <v>51</v>
      </c>
      <c r="E11" s="5">
        <v>44701</v>
      </c>
      <c r="F11" s="5">
        <v>44701</v>
      </c>
      <c r="G11" s="4" t="s">
        <v>433</v>
      </c>
      <c r="I11" s="4" t="s">
        <v>50</v>
      </c>
      <c r="J11" s="4" t="s">
        <v>38</v>
      </c>
      <c r="K11" s="4" t="s">
        <v>48</v>
      </c>
      <c r="L11" s="12">
        <v>15363348</v>
      </c>
      <c r="M11" s="4" t="s">
        <v>48</v>
      </c>
      <c r="N11" s="107">
        <v>15363348</v>
      </c>
      <c r="R11" s="4" t="s">
        <v>431</v>
      </c>
      <c r="T11" s="5"/>
      <c r="V11" s="4" t="s">
        <v>50</v>
      </c>
      <c r="W11" s="4" t="s">
        <v>444</v>
      </c>
    </row>
    <row r="12" spans="1:23">
      <c r="A12" s="4" t="s">
        <v>47</v>
      </c>
      <c r="B12" s="4" t="s">
        <v>328</v>
      </c>
      <c r="C12" s="4" t="s">
        <v>333</v>
      </c>
      <c r="D12" s="4" t="s">
        <v>51</v>
      </c>
      <c r="E12" s="5">
        <v>44706</v>
      </c>
      <c r="F12" s="5">
        <v>44706</v>
      </c>
      <c r="G12" s="4" t="s">
        <v>433</v>
      </c>
      <c r="I12" s="4" t="s">
        <v>50</v>
      </c>
      <c r="J12" s="4" t="s">
        <v>38</v>
      </c>
      <c r="K12" s="4" t="s">
        <v>48</v>
      </c>
      <c r="L12" s="12">
        <v>1709619</v>
      </c>
      <c r="M12" s="4" t="s">
        <v>48</v>
      </c>
      <c r="N12" s="107">
        <v>1709619</v>
      </c>
      <c r="P12" s="4" t="s">
        <v>195</v>
      </c>
      <c r="R12" s="4" t="s">
        <v>231</v>
      </c>
      <c r="T12" s="5"/>
      <c r="V12" s="4" t="s">
        <v>50</v>
      </c>
      <c r="W12" s="4" t="s">
        <v>445</v>
      </c>
    </row>
    <row r="13" spans="1:23">
      <c r="A13" s="4" t="s">
        <v>47</v>
      </c>
      <c r="B13" s="4" t="s">
        <v>328</v>
      </c>
      <c r="C13" s="4" t="s">
        <v>334</v>
      </c>
      <c r="D13" s="4" t="s">
        <v>51</v>
      </c>
      <c r="E13" s="5">
        <v>44706</v>
      </c>
      <c r="F13" s="5">
        <v>44706</v>
      </c>
      <c r="G13" s="4" t="s">
        <v>433</v>
      </c>
      <c r="I13" s="4" t="s">
        <v>50</v>
      </c>
      <c r="J13" s="4" t="s">
        <v>38</v>
      </c>
      <c r="K13" s="4" t="s">
        <v>48</v>
      </c>
      <c r="L13" s="12">
        <v>2102190</v>
      </c>
      <c r="M13" s="4" t="s">
        <v>48</v>
      </c>
      <c r="N13" s="107">
        <v>2102190</v>
      </c>
      <c r="P13" s="4" t="s">
        <v>195</v>
      </c>
      <c r="R13" s="4" t="s">
        <v>232</v>
      </c>
      <c r="T13" s="5"/>
      <c r="V13" s="4" t="s">
        <v>50</v>
      </c>
      <c r="W13" s="4" t="s">
        <v>446</v>
      </c>
    </row>
    <row r="14" spans="1:23">
      <c r="A14" s="4" t="s">
        <v>47</v>
      </c>
      <c r="B14" s="4" t="s">
        <v>202</v>
      </c>
      <c r="C14" s="4" t="s">
        <v>208</v>
      </c>
      <c r="D14" s="4" t="s">
        <v>51</v>
      </c>
      <c r="E14" s="5">
        <v>44666</v>
      </c>
      <c r="F14" s="5">
        <v>44666</v>
      </c>
      <c r="G14" s="4" t="s">
        <v>433</v>
      </c>
      <c r="I14" s="4" t="s">
        <v>57</v>
      </c>
      <c r="J14" s="4" t="s">
        <v>55</v>
      </c>
      <c r="K14" s="4" t="s">
        <v>48</v>
      </c>
      <c r="L14" s="12">
        <v>231000</v>
      </c>
      <c r="M14" s="4" t="s">
        <v>48</v>
      </c>
      <c r="N14" s="107">
        <v>231000</v>
      </c>
      <c r="P14" s="4" t="s">
        <v>136</v>
      </c>
      <c r="R14" s="4" t="s">
        <v>220</v>
      </c>
      <c r="T14" s="5"/>
      <c r="V14" s="4" t="s">
        <v>57</v>
      </c>
      <c r="W14" s="4" t="s">
        <v>447</v>
      </c>
    </row>
    <row r="15" spans="1:23">
      <c r="A15" s="4" t="s">
        <v>47</v>
      </c>
      <c r="B15" s="4" t="s">
        <v>202</v>
      </c>
      <c r="C15" s="4" t="s">
        <v>209</v>
      </c>
      <c r="D15" s="4" t="s">
        <v>51</v>
      </c>
      <c r="E15" s="5">
        <v>44666</v>
      </c>
      <c r="F15" s="5">
        <v>44666</v>
      </c>
      <c r="G15" s="4" t="s">
        <v>433</v>
      </c>
      <c r="I15" s="4" t="s">
        <v>57</v>
      </c>
      <c r="J15" s="4" t="s">
        <v>55</v>
      </c>
      <c r="K15" s="4" t="s">
        <v>48</v>
      </c>
      <c r="L15" s="12">
        <v>246131</v>
      </c>
      <c r="M15" s="4" t="s">
        <v>48</v>
      </c>
      <c r="N15" s="107">
        <v>246131</v>
      </c>
      <c r="P15" s="4" t="s">
        <v>136</v>
      </c>
      <c r="R15" s="4" t="s">
        <v>221</v>
      </c>
      <c r="T15" s="5"/>
      <c r="V15" s="4" t="s">
        <v>57</v>
      </c>
      <c r="W15" s="4" t="s">
        <v>448</v>
      </c>
    </row>
    <row r="16" spans="1:23">
      <c r="A16" s="4" t="s">
        <v>47</v>
      </c>
      <c r="B16" s="4" t="s">
        <v>202</v>
      </c>
      <c r="C16" s="4" t="s">
        <v>210</v>
      </c>
      <c r="D16" s="4" t="s">
        <v>51</v>
      </c>
      <c r="E16" s="5">
        <v>44666</v>
      </c>
      <c r="F16" s="5">
        <v>44666</v>
      </c>
      <c r="G16" s="4" t="s">
        <v>433</v>
      </c>
      <c r="I16" s="4">
        <v>100726</v>
      </c>
      <c r="J16" s="4" t="s">
        <v>55</v>
      </c>
      <c r="K16" s="4" t="s">
        <v>48</v>
      </c>
      <c r="L16" s="12">
        <v>33665</v>
      </c>
      <c r="M16" s="4" t="s">
        <v>48</v>
      </c>
      <c r="N16" s="107">
        <v>33665</v>
      </c>
      <c r="P16" s="4" t="s">
        <v>136</v>
      </c>
      <c r="R16" s="4" t="s">
        <v>222</v>
      </c>
      <c r="T16" s="5"/>
      <c r="V16" s="4" t="s">
        <v>57</v>
      </c>
      <c r="W16" s="4" t="s">
        <v>449</v>
      </c>
    </row>
    <row r="17" spans="1:23">
      <c r="A17" s="4" t="s">
        <v>47</v>
      </c>
      <c r="B17" s="4" t="s">
        <v>202</v>
      </c>
      <c r="C17" s="4" t="s">
        <v>211</v>
      </c>
      <c r="D17" s="4" t="s">
        <v>51</v>
      </c>
      <c r="E17" s="5">
        <v>44669</v>
      </c>
      <c r="F17" s="5">
        <v>44669</v>
      </c>
      <c r="G17" s="4" t="s">
        <v>433</v>
      </c>
      <c r="I17" s="4" t="s">
        <v>57</v>
      </c>
      <c r="J17" s="4" t="s">
        <v>55</v>
      </c>
      <c r="K17" s="4" t="s">
        <v>48</v>
      </c>
      <c r="L17" s="12">
        <v>4274</v>
      </c>
      <c r="M17" s="4" t="s">
        <v>48</v>
      </c>
      <c r="N17" s="107">
        <v>4274</v>
      </c>
      <c r="P17" s="4" t="s">
        <v>136</v>
      </c>
      <c r="R17" s="4" t="s">
        <v>223</v>
      </c>
      <c r="T17" s="5"/>
      <c r="V17" s="4" t="s">
        <v>57</v>
      </c>
      <c r="W17" s="4" t="s">
        <v>450</v>
      </c>
    </row>
    <row r="18" spans="1:23">
      <c r="A18" s="4" t="s">
        <v>47</v>
      </c>
      <c r="B18" s="4" t="s">
        <v>202</v>
      </c>
      <c r="C18" s="4" t="s">
        <v>212</v>
      </c>
      <c r="D18" s="4" t="s">
        <v>51</v>
      </c>
      <c r="E18" s="5">
        <v>44669</v>
      </c>
      <c r="F18" s="5">
        <v>44669</v>
      </c>
      <c r="G18" s="4" t="s">
        <v>433</v>
      </c>
      <c r="I18" s="4" t="s">
        <v>57</v>
      </c>
      <c r="J18" s="4" t="s">
        <v>55</v>
      </c>
      <c r="K18" s="4" t="s">
        <v>48</v>
      </c>
      <c r="L18" s="12">
        <v>115500</v>
      </c>
      <c r="M18" s="4" t="s">
        <v>48</v>
      </c>
      <c r="N18" s="107">
        <v>115500</v>
      </c>
      <c r="P18" s="4" t="s">
        <v>136</v>
      </c>
      <c r="R18" s="4" t="s">
        <v>224</v>
      </c>
      <c r="T18" s="5"/>
      <c r="V18" s="4" t="s">
        <v>57</v>
      </c>
      <c r="W18" s="4" t="s">
        <v>451</v>
      </c>
    </row>
    <row r="19" spans="1:23">
      <c r="A19" s="4" t="s">
        <v>47</v>
      </c>
      <c r="B19" s="4" t="s">
        <v>202</v>
      </c>
      <c r="C19" s="4" t="s">
        <v>213</v>
      </c>
      <c r="D19" s="4" t="s">
        <v>51</v>
      </c>
      <c r="E19" s="5">
        <v>44669</v>
      </c>
      <c r="F19" s="5">
        <v>44669</v>
      </c>
      <c r="G19" s="4" t="s">
        <v>433</v>
      </c>
      <c r="I19" s="4" t="s">
        <v>57</v>
      </c>
      <c r="J19" s="4" t="s">
        <v>55</v>
      </c>
      <c r="K19" s="4" t="s">
        <v>48</v>
      </c>
      <c r="L19" s="12">
        <v>109841</v>
      </c>
      <c r="M19" s="4" t="s">
        <v>48</v>
      </c>
      <c r="N19" s="107">
        <v>109841</v>
      </c>
      <c r="P19" s="4" t="s">
        <v>136</v>
      </c>
      <c r="R19" s="4" t="s">
        <v>225</v>
      </c>
      <c r="T19" s="5"/>
      <c r="V19" s="4" t="s">
        <v>57</v>
      </c>
      <c r="W19" s="4" t="s">
        <v>452</v>
      </c>
    </row>
    <row r="20" spans="1:23">
      <c r="A20" s="4" t="s">
        <v>47</v>
      </c>
      <c r="B20" s="4" t="s">
        <v>328</v>
      </c>
      <c r="C20" s="4" t="s">
        <v>335</v>
      </c>
      <c r="D20" s="4" t="s">
        <v>51</v>
      </c>
      <c r="E20" s="5">
        <v>44690</v>
      </c>
      <c r="F20" s="5">
        <v>44690</v>
      </c>
      <c r="G20" s="4" t="s">
        <v>433</v>
      </c>
      <c r="I20" s="4" t="s">
        <v>57</v>
      </c>
      <c r="J20" s="4" t="s">
        <v>55</v>
      </c>
      <c r="K20" s="4" t="s">
        <v>48</v>
      </c>
      <c r="L20" s="12">
        <v>115500</v>
      </c>
      <c r="M20" s="4" t="s">
        <v>48</v>
      </c>
      <c r="N20" s="107">
        <v>115500</v>
      </c>
      <c r="P20" s="4" t="s">
        <v>136</v>
      </c>
      <c r="R20" s="4" t="s">
        <v>233</v>
      </c>
      <c r="T20" s="5"/>
      <c r="V20" s="4" t="s">
        <v>57</v>
      </c>
      <c r="W20" s="4" t="s">
        <v>453</v>
      </c>
    </row>
    <row r="21" spans="1:23">
      <c r="A21" s="4" t="s">
        <v>47</v>
      </c>
      <c r="B21" s="4" t="s">
        <v>328</v>
      </c>
      <c r="C21" s="4" t="s">
        <v>336</v>
      </c>
      <c r="D21" s="4" t="s">
        <v>51</v>
      </c>
      <c r="E21" s="5">
        <v>44690</v>
      </c>
      <c r="F21" s="5">
        <v>44690</v>
      </c>
      <c r="G21" s="4" t="s">
        <v>433</v>
      </c>
      <c r="I21" s="4" t="s">
        <v>57</v>
      </c>
      <c r="J21" s="4" t="s">
        <v>55</v>
      </c>
      <c r="K21" s="4" t="s">
        <v>48</v>
      </c>
      <c r="L21" s="12">
        <v>8316</v>
      </c>
      <c r="M21" s="4" t="s">
        <v>48</v>
      </c>
      <c r="N21" s="107">
        <v>8316</v>
      </c>
      <c r="P21" s="4" t="s">
        <v>136</v>
      </c>
      <c r="R21" s="4" t="s">
        <v>234</v>
      </c>
      <c r="T21" s="5"/>
      <c r="V21" s="4" t="s">
        <v>57</v>
      </c>
      <c r="W21" s="4" t="s">
        <v>454</v>
      </c>
    </row>
    <row r="22" spans="1:23">
      <c r="A22" s="4" t="s">
        <v>47</v>
      </c>
      <c r="B22" s="4" t="s">
        <v>328</v>
      </c>
      <c r="C22" s="4" t="s">
        <v>337</v>
      </c>
      <c r="D22" s="4" t="s">
        <v>51</v>
      </c>
      <c r="E22" s="5">
        <v>44690</v>
      </c>
      <c r="F22" s="5">
        <v>44690</v>
      </c>
      <c r="G22" s="4" t="s">
        <v>433</v>
      </c>
      <c r="I22" s="4" t="s">
        <v>57</v>
      </c>
      <c r="J22" s="4" t="s">
        <v>55</v>
      </c>
      <c r="K22" s="4" t="s">
        <v>48</v>
      </c>
      <c r="L22" s="12">
        <v>91130</v>
      </c>
      <c r="M22" s="4" t="s">
        <v>48</v>
      </c>
      <c r="N22" s="107">
        <v>91130</v>
      </c>
      <c r="P22" s="4" t="s">
        <v>136</v>
      </c>
      <c r="R22" s="4" t="s">
        <v>235</v>
      </c>
      <c r="T22" s="5"/>
      <c r="V22" s="4" t="s">
        <v>57</v>
      </c>
      <c r="W22" s="4" t="s">
        <v>455</v>
      </c>
    </row>
    <row r="23" spans="1:23">
      <c r="A23" s="4" t="s">
        <v>47</v>
      </c>
      <c r="B23" s="4" t="s">
        <v>328</v>
      </c>
      <c r="C23" s="4" t="s">
        <v>338</v>
      </c>
      <c r="D23" s="4" t="s">
        <v>51</v>
      </c>
      <c r="E23" s="5">
        <v>44690</v>
      </c>
      <c r="F23" s="5">
        <v>44690</v>
      </c>
      <c r="G23" s="4" t="s">
        <v>433</v>
      </c>
      <c r="I23" s="4" t="s">
        <v>57</v>
      </c>
      <c r="J23" s="4" t="s">
        <v>55</v>
      </c>
      <c r="K23" s="4" t="s">
        <v>48</v>
      </c>
      <c r="L23" s="12">
        <v>218873</v>
      </c>
      <c r="M23" s="4" t="s">
        <v>48</v>
      </c>
      <c r="N23" s="107">
        <v>218873</v>
      </c>
      <c r="P23" s="4" t="s">
        <v>136</v>
      </c>
      <c r="R23" s="4" t="s">
        <v>236</v>
      </c>
      <c r="T23" s="5"/>
      <c r="V23" s="4" t="s">
        <v>57</v>
      </c>
      <c r="W23" s="4" t="s">
        <v>456</v>
      </c>
    </row>
    <row r="24" spans="1:23">
      <c r="A24" s="4" t="s">
        <v>47</v>
      </c>
      <c r="B24" s="4" t="s">
        <v>328</v>
      </c>
      <c r="C24" s="4" t="s">
        <v>339</v>
      </c>
      <c r="D24" s="4" t="s">
        <v>51</v>
      </c>
      <c r="E24" s="5">
        <v>44690</v>
      </c>
      <c r="F24" s="5">
        <v>44690</v>
      </c>
      <c r="G24" s="4" t="s">
        <v>433</v>
      </c>
      <c r="I24" s="4" t="s">
        <v>57</v>
      </c>
      <c r="J24" s="4" t="s">
        <v>55</v>
      </c>
      <c r="K24" s="4" t="s">
        <v>48</v>
      </c>
      <c r="L24" s="12">
        <v>328252</v>
      </c>
      <c r="M24" s="4" t="s">
        <v>48</v>
      </c>
      <c r="N24" s="107">
        <v>328252</v>
      </c>
      <c r="P24" s="4" t="s">
        <v>136</v>
      </c>
      <c r="R24" s="4" t="s">
        <v>237</v>
      </c>
      <c r="T24" s="5"/>
      <c r="V24" s="4" t="s">
        <v>57</v>
      </c>
      <c r="W24" s="4" t="s">
        <v>457</v>
      </c>
    </row>
    <row r="25" spans="1:23">
      <c r="A25" s="4" t="s">
        <v>47</v>
      </c>
      <c r="B25" s="4" t="s">
        <v>328</v>
      </c>
      <c r="C25" s="4" t="s">
        <v>340</v>
      </c>
      <c r="D25" s="4" t="s">
        <v>51</v>
      </c>
      <c r="E25" s="5">
        <v>44693</v>
      </c>
      <c r="F25" s="5">
        <v>44693</v>
      </c>
      <c r="G25" s="4" t="s">
        <v>433</v>
      </c>
      <c r="I25" s="4" t="s">
        <v>57</v>
      </c>
      <c r="J25" s="4" t="s">
        <v>55</v>
      </c>
      <c r="K25" s="4" t="s">
        <v>48</v>
      </c>
      <c r="L25" s="12">
        <v>86100</v>
      </c>
      <c r="M25" s="4" t="s">
        <v>48</v>
      </c>
      <c r="N25" s="107">
        <v>86100</v>
      </c>
      <c r="P25" s="4" t="s">
        <v>136</v>
      </c>
      <c r="R25" s="4" t="s">
        <v>238</v>
      </c>
      <c r="T25" s="5"/>
      <c r="V25" s="4" t="s">
        <v>57</v>
      </c>
      <c r="W25" s="4" t="s">
        <v>458</v>
      </c>
    </row>
    <row r="26" spans="1:23">
      <c r="A26" s="4" t="s">
        <v>47</v>
      </c>
      <c r="B26" s="4" t="s">
        <v>328</v>
      </c>
      <c r="C26" s="4" t="s">
        <v>459</v>
      </c>
      <c r="D26" s="4" t="s">
        <v>460</v>
      </c>
      <c r="E26" s="5">
        <v>44712</v>
      </c>
      <c r="F26" s="5">
        <v>44712</v>
      </c>
      <c r="G26" s="4" t="s">
        <v>433</v>
      </c>
      <c r="I26" s="4" t="s">
        <v>39</v>
      </c>
      <c r="J26" s="4" t="s">
        <v>39</v>
      </c>
      <c r="K26" s="4" t="s">
        <v>34</v>
      </c>
      <c r="L26" s="75">
        <v>33078.410000000003</v>
      </c>
      <c r="M26" s="4" t="s">
        <v>48</v>
      </c>
      <c r="N26" s="107">
        <v>960782</v>
      </c>
      <c r="P26" s="4" t="s">
        <v>461</v>
      </c>
      <c r="R26" s="4" t="s">
        <v>462</v>
      </c>
      <c r="S26" s="4" t="s">
        <v>463</v>
      </c>
      <c r="T26" s="5">
        <v>44720</v>
      </c>
      <c r="V26" s="4" t="s">
        <v>39</v>
      </c>
      <c r="W26" s="4" t="s">
        <v>464</v>
      </c>
    </row>
    <row r="27" spans="1:23">
      <c r="A27" s="4" t="s">
        <v>47</v>
      </c>
      <c r="B27" s="4" t="s">
        <v>328</v>
      </c>
      <c r="C27" s="4" t="s">
        <v>459</v>
      </c>
      <c r="D27" s="4" t="s">
        <v>460</v>
      </c>
      <c r="E27" s="5">
        <v>44712</v>
      </c>
      <c r="F27" s="5">
        <v>44712</v>
      </c>
      <c r="G27" s="4" t="s">
        <v>433</v>
      </c>
      <c r="I27" s="4" t="s">
        <v>39</v>
      </c>
      <c r="J27" s="4" t="s">
        <v>39</v>
      </c>
      <c r="K27" s="4" t="s">
        <v>34</v>
      </c>
      <c r="L27" s="75">
        <v>18478.72</v>
      </c>
      <c r="M27" s="4" t="s">
        <v>48</v>
      </c>
      <c r="N27" s="107">
        <v>536726</v>
      </c>
      <c r="P27" s="4" t="s">
        <v>461</v>
      </c>
      <c r="R27" s="4" t="s">
        <v>462</v>
      </c>
      <c r="S27" s="4" t="s">
        <v>463</v>
      </c>
      <c r="T27" s="5">
        <v>44720</v>
      </c>
      <c r="V27" s="4" t="s">
        <v>39</v>
      </c>
      <c r="W27" s="4" t="s">
        <v>464</v>
      </c>
    </row>
    <row r="28" spans="1:23">
      <c r="A28" s="4" t="s">
        <v>47</v>
      </c>
      <c r="B28" s="4" t="s">
        <v>328</v>
      </c>
      <c r="C28" s="4" t="s">
        <v>465</v>
      </c>
      <c r="D28" s="4" t="s">
        <v>460</v>
      </c>
      <c r="E28" s="5">
        <v>44712</v>
      </c>
      <c r="F28" s="5">
        <v>44712</v>
      </c>
      <c r="G28" s="4" t="s">
        <v>433</v>
      </c>
      <c r="I28" s="4" t="s">
        <v>39</v>
      </c>
      <c r="J28" s="4" t="s">
        <v>39</v>
      </c>
      <c r="K28" s="4" t="s">
        <v>34</v>
      </c>
      <c r="L28" s="75">
        <v>19724.82</v>
      </c>
      <c r="M28" s="4" t="s">
        <v>48</v>
      </c>
      <c r="N28" s="107">
        <v>572919</v>
      </c>
      <c r="P28" s="4" t="s">
        <v>466</v>
      </c>
      <c r="R28" s="4" t="s">
        <v>467</v>
      </c>
      <c r="S28" s="4" t="s">
        <v>463</v>
      </c>
      <c r="T28" s="5">
        <v>44720</v>
      </c>
      <c r="V28" s="4" t="s">
        <v>39</v>
      </c>
      <c r="W28" s="4" t="s">
        <v>468</v>
      </c>
    </row>
    <row r="29" spans="1:23">
      <c r="A29" s="4" t="s">
        <v>47</v>
      </c>
      <c r="B29" s="4" t="s">
        <v>328</v>
      </c>
      <c r="C29" s="4" t="s">
        <v>465</v>
      </c>
      <c r="D29" s="4" t="s">
        <v>460</v>
      </c>
      <c r="E29" s="5">
        <v>44712</v>
      </c>
      <c r="F29" s="5">
        <v>44712</v>
      </c>
      <c r="G29" s="4" t="s">
        <v>433</v>
      </c>
      <c r="I29" s="4" t="s">
        <v>39</v>
      </c>
      <c r="J29" s="4" t="s">
        <v>39</v>
      </c>
      <c r="K29" s="4" t="s">
        <v>34</v>
      </c>
      <c r="L29" s="75">
        <v>31768.52</v>
      </c>
      <c r="M29" s="4" t="s">
        <v>48</v>
      </c>
      <c r="N29" s="107">
        <v>922736</v>
      </c>
      <c r="P29" s="4" t="s">
        <v>466</v>
      </c>
      <c r="R29" s="4" t="s">
        <v>467</v>
      </c>
      <c r="S29" s="4" t="s">
        <v>463</v>
      </c>
      <c r="T29" s="5">
        <v>44720</v>
      </c>
      <c r="V29" s="4" t="s">
        <v>39</v>
      </c>
      <c r="W29" s="4" t="s">
        <v>468</v>
      </c>
    </row>
    <row r="30" spans="1:23">
      <c r="A30" s="4" t="s">
        <v>47</v>
      </c>
      <c r="B30" s="4" t="s">
        <v>328</v>
      </c>
      <c r="C30" s="4" t="s">
        <v>465</v>
      </c>
      <c r="D30" s="4" t="s">
        <v>460</v>
      </c>
      <c r="E30" s="5">
        <v>44712</v>
      </c>
      <c r="F30" s="5">
        <v>44712</v>
      </c>
      <c r="G30" s="4" t="s">
        <v>433</v>
      </c>
      <c r="I30" s="4" t="s">
        <v>39</v>
      </c>
      <c r="J30" s="4" t="s">
        <v>39</v>
      </c>
      <c r="K30" s="4" t="s">
        <v>34</v>
      </c>
      <c r="L30" s="75">
        <v>40269</v>
      </c>
      <c r="M30" s="4" t="s">
        <v>48</v>
      </c>
      <c r="N30" s="107">
        <v>1169637</v>
      </c>
      <c r="P30" s="4" t="s">
        <v>466</v>
      </c>
      <c r="R30" s="4" t="s">
        <v>467</v>
      </c>
      <c r="S30" s="4" t="s">
        <v>463</v>
      </c>
      <c r="T30" s="5">
        <v>44720</v>
      </c>
      <c r="V30" s="4" t="s">
        <v>39</v>
      </c>
      <c r="W30" s="4" t="s">
        <v>468</v>
      </c>
    </row>
    <row r="31" spans="1:23">
      <c r="A31" s="4" t="s">
        <v>47</v>
      </c>
      <c r="B31" s="4" t="s">
        <v>328</v>
      </c>
      <c r="C31" s="4" t="s">
        <v>465</v>
      </c>
      <c r="D31" s="4" t="s">
        <v>460</v>
      </c>
      <c r="E31" s="5">
        <v>44712</v>
      </c>
      <c r="F31" s="5">
        <v>44712</v>
      </c>
      <c r="G31" s="4" t="s">
        <v>433</v>
      </c>
      <c r="I31" s="4" t="s">
        <v>39</v>
      </c>
      <c r="J31" s="4" t="s">
        <v>39</v>
      </c>
      <c r="K31" s="4" t="s">
        <v>34</v>
      </c>
      <c r="L31" s="75">
        <v>12809.14</v>
      </c>
      <c r="M31" s="4" t="s">
        <v>48</v>
      </c>
      <c r="N31" s="107">
        <v>372049</v>
      </c>
      <c r="P31" s="4" t="s">
        <v>469</v>
      </c>
      <c r="R31" s="4" t="s">
        <v>467</v>
      </c>
      <c r="S31" s="4" t="s">
        <v>463</v>
      </c>
      <c r="T31" s="5">
        <v>44720</v>
      </c>
      <c r="V31" s="4" t="s">
        <v>39</v>
      </c>
      <c r="W31" s="4" t="s">
        <v>468</v>
      </c>
    </row>
    <row r="32" spans="1:23">
      <c r="A32" s="4" t="s">
        <v>47</v>
      </c>
      <c r="B32" s="4" t="s">
        <v>328</v>
      </c>
      <c r="C32" s="4" t="s">
        <v>465</v>
      </c>
      <c r="D32" s="4" t="s">
        <v>460</v>
      </c>
      <c r="E32" s="5">
        <v>44712</v>
      </c>
      <c r="F32" s="5">
        <v>44712</v>
      </c>
      <c r="G32" s="4" t="s">
        <v>433</v>
      </c>
      <c r="I32" s="4" t="s">
        <v>39</v>
      </c>
      <c r="J32" s="4" t="s">
        <v>39</v>
      </c>
      <c r="K32" s="4" t="s">
        <v>34</v>
      </c>
      <c r="L32" s="75">
        <v>3781.96</v>
      </c>
      <c r="M32" s="4" t="s">
        <v>48</v>
      </c>
      <c r="N32" s="107">
        <v>109849</v>
      </c>
      <c r="P32" s="4" t="s">
        <v>469</v>
      </c>
      <c r="R32" s="4" t="s">
        <v>467</v>
      </c>
      <c r="S32" s="4" t="s">
        <v>463</v>
      </c>
      <c r="T32" s="5">
        <v>44720</v>
      </c>
      <c r="V32" s="4" t="s">
        <v>39</v>
      </c>
      <c r="W32" s="4" t="s">
        <v>468</v>
      </c>
    </row>
    <row r="33" spans="1:23">
      <c r="A33" s="4" t="s">
        <v>47</v>
      </c>
      <c r="B33" s="4" t="s">
        <v>328</v>
      </c>
      <c r="C33" s="4" t="s">
        <v>465</v>
      </c>
      <c r="D33" s="4" t="s">
        <v>460</v>
      </c>
      <c r="E33" s="5">
        <v>44712</v>
      </c>
      <c r="F33" s="5">
        <v>44712</v>
      </c>
      <c r="G33" s="4" t="s">
        <v>433</v>
      </c>
      <c r="I33" s="4" t="s">
        <v>39</v>
      </c>
      <c r="J33" s="4" t="s">
        <v>39</v>
      </c>
      <c r="K33" s="4" t="s">
        <v>34</v>
      </c>
      <c r="L33" s="75">
        <v>26862.99</v>
      </c>
      <c r="M33" s="4" t="s">
        <v>48</v>
      </c>
      <c r="N33" s="107">
        <v>780252</v>
      </c>
      <c r="P33" s="4" t="s">
        <v>470</v>
      </c>
      <c r="R33" s="4" t="s">
        <v>467</v>
      </c>
      <c r="S33" s="4" t="s">
        <v>463</v>
      </c>
      <c r="T33" s="5">
        <v>44720</v>
      </c>
      <c r="V33" s="4" t="s">
        <v>39</v>
      </c>
      <c r="W33" s="4" t="s">
        <v>468</v>
      </c>
    </row>
    <row r="34" spans="1:23">
      <c r="A34" s="4" t="s">
        <v>47</v>
      </c>
      <c r="B34" s="4" t="s">
        <v>328</v>
      </c>
      <c r="C34" s="4" t="s">
        <v>471</v>
      </c>
      <c r="D34" s="4" t="s">
        <v>460</v>
      </c>
      <c r="E34" s="5">
        <v>44712</v>
      </c>
      <c r="F34" s="5">
        <v>44712</v>
      </c>
      <c r="G34" s="4" t="s">
        <v>433</v>
      </c>
      <c r="I34" s="4" t="s">
        <v>39</v>
      </c>
      <c r="J34" s="4" t="s">
        <v>39</v>
      </c>
      <c r="K34" s="4" t="s">
        <v>34</v>
      </c>
      <c r="L34" s="75">
        <v>30664.53</v>
      </c>
      <c r="M34" s="4" t="s">
        <v>48</v>
      </c>
      <c r="N34" s="107">
        <v>890670</v>
      </c>
      <c r="P34" s="4" t="s">
        <v>472</v>
      </c>
      <c r="R34" s="4" t="s">
        <v>473</v>
      </c>
      <c r="S34" s="4" t="s">
        <v>463</v>
      </c>
      <c r="T34" s="5">
        <v>44720</v>
      </c>
      <c r="V34" s="4" t="s">
        <v>474</v>
      </c>
      <c r="W34" s="4" t="s">
        <v>475</v>
      </c>
    </row>
    <row r="35" spans="1:23">
      <c r="A35" s="4" t="s">
        <v>47</v>
      </c>
      <c r="B35" s="4" t="s">
        <v>328</v>
      </c>
      <c r="C35" s="4" t="s">
        <v>471</v>
      </c>
      <c r="D35" s="4" t="s">
        <v>460</v>
      </c>
      <c r="E35" s="5">
        <v>44712</v>
      </c>
      <c r="F35" s="5">
        <v>44712</v>
      </c>
      <c r="G35" s="4" t="s">
        <v>433</v>
      </c>
      <c r="I35" s="4" t="s">
        <v>39</v>
      </c>
      <c r="J35" s="4" t="s">
        <v>39</v>
      </c>
      <c r="K35" s="4" t="s">
        <v>34</v>
      </c>
      <c r="L35" s="75">
        <v>45806.51</v>
      </c>
      <c r="M35" s="4" t="s">
        <v>48</v>
      </c>
      <c r="N35" s="107">
        <v>1330478</v>
      </c>
      <c r="P35" s="4" t="s">
        <v>476</v>
      </c>
      <c r="R35" s="4" t="s">
        <v>473</v>
      </c>
      <c r="S35" s="4" t="s">
        <v>463</v>
      </c>
      <c r="T35" s="5">
        <v>44720</v>
      </c>
      <c r="V35" s="4" t="s">
        <v>474</v>
      </c>
      <c r="W35" s="4" t="s">
        <v>475</v>
      </c>
    </row>
    <row r="36" spans="1:23">
      <c r="A36" s="4" t="s">
        <v>47</v>
      </c>
      <c r="B36" s="4" t="s">
        <v>328</v>
      </c>
      <c r="C36" s="4" t="s">
        <v>471</v>
      </c>
      <c r="D36" s="4" t="s">
        <v>460</v>
      </c>
      <c r="E36" s="5">
        <v>44712</v>
      </c>
      <c r="F36" s="5">
        <v>44712</v>
      </c>
      <c r="G36" s="4" t="s">
        <v>433</v>
      </c>
      <c r="I36" s="4" t="s">
        <v>39</v>
      </c>
      <c r="J36" s="4" t="s">
        <v>39</v>
      </c>
      <c r="K36" s="4" t="s">
        <v>34</v>
      </c>
      <c r="L36" s="75">
        <v>4045.07</v>
      </c>
      <c r="M36" s="4" t="s">
        <v>48</v>
      </c>
      <c r="N36" s="107">
        <v>117491</v>
      </c>
      <c r="P36" s="4" t="s">
        <v>477</v>
      </c>
      <c r="R36" s="4" t="s">
        <v>473</v>
      </c>
      <c r="S36" s="4" t="s">
        <v>463</v>
      </c>
      <c r="T36" s="5">
        <v>44720</v>
      </c>
      <c r="V36" s="4" t="s">
        <v>474</v>
      </c>
      <c r="W36" s="4" t="s">
        <v>475</v>
      </c>
    </row>
    <row r="37" spans="1:23">
      <c r="A37" s="4" t="s">
        <v>47</v>
      </c>
      <c r="B37" s="4" t="s">
        <v>328</v>
      </c>
      <c r="C37" s="4" t="s">
        <v>342</v>
      </c>
      <c r="D37" s="4" t="s">
        <v>58</v>
      </c>
      <c r="E37" s="5">
        <v>44711</v>
      </c>
      <c r="F37" s="5">
        <v>44711</v>
      </c>
      <c r="G37" s="4" t="s">
        <v>478</v>
      </c>
      <c r="I37" s="4" t="s">
        <v>50</v>
      </c>
      <c r="J37" s="4" t="s">
        <v>38</v>
      </c>
      <c r="K37" s="4" t="s">
        <v>48</v>
      </c>
      <c r="L37" s="12">
        <v>110000</v>
      </c>
      <c r="M37" s="4" t="s">
        <v>48</v>
      </c>
      <c r="N37" s="107">
        <v>110000</v>
      </c>
      <c r="P37" s="4" t="s">
        <v>137</v>
      </c>
      <c r="R37" s="4" t="s">
        <v>240</v>
      </c>
      <c r="T37" s="5"/>
      <c r="V37" s="4" t="s">
        <v>54</v>
      </c>
      <c r="W37" s="4" t="s">
        <v>479</v>
      </c>
    </row>
    <row r="38" spans="1:23">
      <c r="A38" s="4" t="s">
        <v>47</v>
      </c>
      <c r="B38" s="4" t="s">
        <v>328</v>
      </c>
      <c r="C38" s="4" t="s">
        <v>343</v>
      </c>
      <c r="D38" s="4" t="s">
        <v>58</v>
      </c>
      <c r="E38" s="5">
        <v>44711</v>
      </c>
      <c r="F38" s="5">
        <v>44711</v>
      </c>
      <c r="G38" s="4" t="s">
        <v>478</v>
      </c>
      <c r="I38" s="4" t="s">
        <v>50</v>
      </c>
      <c r="J38" s="4" t="s">
        <v>38</v>
      </c>
      <c r="K38" s="4" t="s">
        <v>48</v>
      </c>
      <c r="L38" s="12">
        <v>126505</v>
      </c>
      <c r="M38" s="4" t="s">
        <v>48</v>
      </c>
      <c r="N38" s="107">
        <v>126505</v>
      </c>
      <c r="P38" s="4" t="s">
        <v>137</v>
      </c>
      <c r="R38" s="4" t="s">
        <v>241</v>
      </c>
      <c r="T38" s="5"/>
      <c r="V38" s="4" t="s">
        <v>54</v>
      </c>
      <c r="W38" s="4" t="s">
        <v>480</v>
      </c>
    </row>
    <row r="39" spans="1:23">
      <c r="A39" s="4" t="s">
        <v>47</v>
      </c>
      <c r="B39" s="4" t="s">
        <v>328</v>
      </c>
      <c r="C39" s="4" t="s">
        <v>344</v>
      </c>
      <c r="D39" s="4" t="s">
        <v>58</v>
      </c>
      <c r="E39" s="5">
        <v>44711</v>
      </c>
      <c r="F39" s="5">
        <v>44711</v>
      </c>
      <c r="G39" s="4" t="s">
        <v>478</v>
      </c>
      <c r="I39" s="4" t="s">
        <v>50</v>
      </c>
      <c r="J39" s="4" t="s">
        <v>38</v>
      </c>
      <c r="K39" s="4" t="s">
        <v>48</v>
      </c>
      <c r="L39" s="12">
        <v>138000</v>
      </c>
      <c r="M39" s="4" t="s">
        <v>48</v>
      </c>
      <c r="N39" s="107">
        <v>138000</v>
      </c>
      <c r="P39" s="4" t="s">
        <v>137</v>
      </c>
      <c r="R39" s="4" t="s">
        <v>242</v>
      </c>
      <c r="T39" s="5"/>
      <c r="V39" s="4" t="s">
        <v>54</v>
      </c>
      <c r="W39" s="4" t="s">
        <v>481</v>
      </c>
    </row>
    <row r="40" spans="1:23">
      <c r="A40" s="4" t="s">
        <v>47</v>
      </c>
      <c r="B40" s="4" t="s">
        <v>328</v>
      </c>
      <c r="C40" s="4" t="s">
        <v>345</v>
      </c>
      <c r="D40" s="4" t="s">
        <v>58</v>
      </c>
      <c r="E40" s="5">
        <v>44711</v>
      </c>
      <c r="F40" s="5">
        <v>44711</v>
      </c>
      <c r="G40" s="4" t="s">
        <v>478</v>
      </c>
      <c r="I40" s="4" t="s">
        <v>50</v>
      </c>
      <c r="J40" s="4" t="s">
        <v>38</v>
      </c>
      <c r="K40" s="4" t="s">
        <v>48</v>
      </c>
      <c r="L40" s="12">
        <v>110000</v>
      </c>
      <c r="M40" s="4" t="s">
        <v>48</v>
      </c>
      <c r="N40" s="107">
        <v>110000</v>
      </c>
      <c r="P40" s="4" t="s">
        <v>137</v>
      </c>
      <c r="R40" s="4" t="s">
        <v>243</v>
      </c>
      <c r="T40" s="5"/>
      <c r="V40" s="4" t="s">
        <v>54</v>
      </c>
      <c r="W40" s="4" t="s">
        <v>482</v>
      </c>
    </row>
    <row r="41" spans="1:23">
      <c r="A41" s="4" t="s">
        <v>47</v>
      </c>
      <c r="B41" s="4" t="s">
        <v>328</v>
      </c>
      <c r="C41" s="4" t="s">
        <v>346</v>
      </c>
      <c r="D41" s="4" t="s">
        <v>58</v>
      </c>
      <c r="E41" s="5">
        <v>44711</v>
      </c>
      <c r="F41" s="5">
        <v>44711</v>
      </c>
      <c r="G41" s="4" t="s">
        <v>478</v>
      </c>
      <c r="I41" s="4" t="s">
        <v>50</v>
      </c>
      <c r="J41" s="4" t="s">
        <v>38</v>
      </c>
      <c r="K41" s="4" t="s">
        <v>48</v>
      </c>
      <c r="L41" s="12">
        <v>138000</v>
      </c>
      <c r="M41" s="4" t="s">
        <v>48</v>
      </c>
      <c r="N41" s="107">
        <v>138000</v>
      </c>
      <c r="P41" s="4" t="s">
        <v>137</v>
      </c>
      <c r="R41" s="4" t="s">
        <v>244</v>
      </c>
      <c r="T41" s="5"/>
      <c r="V41" s="4" t="s">
        <v>54</v>
      </c>
      <c r="W41" s="4" t="s">
        <v>483</v>
      </c>
    </row>
    <row r="42" spans="1:23">
      <c r="A42" s="4" t="s">
        <v>47</v>
      </c>
      <c r="B42" s="4" t="s">
        <v>328</v>
      </c>
      <c r="C42" s="4" t="s">
        <v>347</v>
      </c>
      <c r="D42" s="4" t="s">
        <v>58</v>
      </c>
      <c r="E42" s="5">
        <v>44711</v>
      </c>
      <c r="F42" s="5">
        <v>44711</v>
      </c>
      <c r="G42" s="4" t="s">
        <v>478</v>
      </c>
      <c r="I42" s="4" t="s">
        <v>50</v>
      </c>
      <c r="J42" s="4" t="s">
        <v>38</v>
      </c>
      <c r="K42" s="4" t="s">
        <v>48</v>
      </c>
      <c r="L42" s="12">
        <v>110000</v>
      </c>
      <c r="M42" s="4" t="s">
        <v>48</v>
      </c>
      <c r="N42" s="107">
        <v>110000</v>
      </c>
      <c r="P42" s="4" t="s">
        <v>137</v>
      </c>
      <c r="R42" s="4" t="s">
        <v>245</v>
      </c>
      <c r="T42" s="5"/>
      <c r="V42" s="4" t="s">
        <v>54</v>
      </c>
      <c r="W42" s="4" t="s">
        <v>484</v>
      </c>
    </row>
    <row r="43" spans="1:23">
      <c r="A43" s="4" t="s">
        <v>47</v>
      </c>
      <c r="B43" s="4" t="s">
        <v>328</v>
      </c>
      <c r="C43" s="4" t="s">
        <v>348</v>
      </c>
      <c r="D43" s="4" t="s">
        <v>58</v>
      </c>
      <c r="E43" s="5">
        <v>44711</v>
      </c>
      <c r="F43" s="5">
        <v>44711</v>
      </c>
      <c r="G43" s="4" t="s">
        <v>478</v>
      </c>
      <c r="I43" s="4" t="s">
        <v>50</v>
      </c>
      <c r="J43" s="4" t="s">
        <v>38</v>
      </c>
      <c r="K43" s="4" t="s">
        <v>48</v>
      </c>
      <c r="L43" s="12">
        <v>131721</v>
      </c>
      <c r="M43" s="4" t="s">
        <v>48</v>
      </c>
      <c r="N43" s="107">
        <v>131721</v>
      </c>
      <c r="P43" s="4" t="s">
        <v>137</v>
      </c>
      <c r="R43" s="4" t="s">
        <v>246</v>
      </c>
      <c r="T43" s="5"/>
      <c r="V43" s="4" t="s">
        <v>54</v>
      </c>
      <c r="W43" s="4" t="s">
        <v>485</v>
      </c>
    </row>
    <row r="44" spans="1:23">
      <c r="A44" s="4" t="s">
        <v>47</v>
      </c>
      <c r="B44" s="4" t="s">
        <v>328</v>
      </c>
      <c r="C44" s="4" t="s">
        <v>349</v>
      </c>
      <c r="D44" s="4" t="s">
        <v>58</v>
      </c>
      <c r="E44" s="5">
        <v>44711</v>
      </c>
      <c r="F44" s="5">
        <v>44711</v>
      </c>
      <c r="G44" s="4" t="s">
        <v>478</v>
      </c>
      <c r="I44" s="4" t="s">
        <v>50</v>
      </c>
      <c r="J44" s="4" t="s">
        <v>38</v>
      </c>
      <c r="K44" s="4" t="s">
        <v>48</v>
      </c>
      <c r="L44" s="12">
        <v>110000</v>
      </c>
      <c r="M44" s="4" t="s">
        <v>48</v>
      </c>
      <c r="N44" s="107">
        <v>110000</v>
      </c>
      <c r="P44" s="4" t="s">
        <v>137</v>
      </c>
      <c r="R44" s="4" t="s">
        <v>247</v>
      </c>
      <c r="T44" s="5"/>
      <c r="V44" s="4" t="s">
        <v>54</v>
      </c>
      <c r="W44" s="4" t="s">
        <v>486</v>
      </c>
    </row>
    <row r="45" spans="1:23">
      <c r="A45" s="4" t="s">
        <v>47</v>
      </c>
      <c r="B45" s="4" t="s">
        <v>328</v>
      </c>
      <c r="C45" s="4" t="s">
        <v>350</v>
      </c>
      <c r="D45" s="4" t="s">
        <v>58</v>
      </c>
      <c r="E45" s="5">
        <v>44711</v>
      </c>
      <c r="F45" s="5">
        <v>44711</v>
      </c>
      <c r="G45" s="4" t="s">
        <v>478</v>
      </c>
      <c r="I45" s="4" t="s">
        <v>50</v>
      </c>
      <c r="J45" s="4" t="s">
        <v>38</v>
      </c>
      <c r="K45" s="4" t="s">
        <v>48</v>
      </c>
      <c r="L45" s="12">
        <v>178000</v>
      </c>
      <c r="M45" s="4" t="s">
        <v>48</v>
      </c>
      <c r="N45" s="107">
        <v>178000</v>
      </c>
      <c r="P45" s="4" t="s">
        <v>137</v>
      </c>
      <c r="R45" s="4" t="s">
        <v>248</v>
      </c>
      <c r="T45" s="5"/>
      <c r="V45" s="4" t="s">
        <v>54</v>
      </c>
      <c r="W45" s="4" t="s">
        <v>487</v>
      </c>
    </row>
    <row r="46" spans="1:23">
      <c r="A46" s="4" t="s">
        <v>47</v>
      </c>
      <c r="B46" s="4" t="s">
        <v>328</v>
      </c>
      <c r="C46" s="4" t="s">
        <v>351</v>
      </c>
      <c r="D46" s="4" t="s">
        <v>58</v>
      </c>
      <c r="E46" s="5">
        <v>44711</v>
      </c>
      <c r="F46" s="5">
        <v>44711</v>
      </c>
      <c r="G46" s="4" t="s">
        <v>478</v>
      </c>
      <c r="I46" s="4" t="s">
        <v>50</v>
      </c>
      <c r="J46" s="4" t="s">
        <v>38</v>
      </c>
      <c r="K46" s="4" t="s">
        <v>48</v>
      </c>
      <c r="L46" s="12">
        <v>138000</v>
      </c>
      <c r="M46" s="4" t="s">
        <v>48</v>
      </c>
      <c r="N46" s="107">
        <v>138000</v>
      </c>
      <c r="P46" s="4" t="s">
        <v>137</v>
      </c>
      <c r="R46" s="4" t="s">
        <v>249</v>
      </c>
      <c r="T46" s="5"/>
      <c r="V46" s="4" t="s">
        <v>54</v>
      </c>
      <c r="W46" s="4" t="s">
        <v>488</v>
      </c>
    </row>
    <row r="47" spans="1:23">
      <c r="A47" s="4" t="s">
        <v>47</v>
      </c>
      <c r="B47" s="4" t="s">
        <v>328</v>
      </c>
      <c r="C47" s="4" t="s">
        <v>352</v>
      </c>
      <c r="D47" s="4" t="s">
        <v>58</v>
      </c>
      <c r="E47" s="5">
        <v>44711</v>
      </c>
      <c r="F47" s="5">
        <v>44711</v>
      </c>
      <c r="G47" s="4" t="s">
        <v>478</v>
      </c>
      <c r="I47" s="4" t="s">
        <v>50</v>
      </c>
      <c r="J47" s="4" t="s">
        <v>38</v>
      </c>
      <c r="K47" s="4" t="s">
        <v>48</v>
      </c>
      <c r="L47" s="12">
        <v>85716</v>
      </c>
      <c r="M47" s="4" t="s">
        <v>48</v>
      </c>
      <c r="N47" s="107">
        <v>85716</v>
      </c>
      <c r="P47" s="4" t="s">
        <v>137</v>
      </c>
      <c r="R47" s="4" t="s">
        <v>250</v>
      </c>
      <c r="T47" s="5"/>
      <c r="V47" s="4" t="s">
        <v>54</v>
      </c>
      <c r="W47" s="4" t="s">
        <v>489</v>
      </c>
    </row>
    <row r="48" spans="1:23">
      <c r="A48" s="4" t="s">
        <v>47</v>
      </c>
      <c r="B48" s="4" t="s">
        <v>328</v>
      </c>
      <c r="C48" s="4" t="s">
        <v>353</v>
      </c>
      <c r="D48" s="4" t="s">
        <v>58</v>
      </c>
      <c r="E48" s="5">
        <v>44711</v>
      </c>
      <c r="F48" s="5">
        <v>44711</v>
      </c>
      <c r="G48" s="4" t="s">
        <v>478</v>
      </c>
      <c r="I48" s="4" t="s">
        <v>50</v>
      </c>
      <c r="J48" s="4" t="s">
        <v>38</v>
      </c>
      <c r="K48" s="4" t="s">
        <v>48</v>
      </c>
      <c r="L48" s="12">
        <v>29997</v>
      </c>
      <c r="M48" s="4" t="s">
        <v>48</v>
      </c>
      <c r="N48" s="107">
        <v>29997</v>
      </c>
      <c r="P48" s="4" t="s">
        <v>137</v>
      </c>
      <c r="R48" s="4" t="s">
        <v>251</v>
      </c>
      <c r="T48" s="5"/>
      <c r="V48" s="4" t="s">
        <v>54</v>
      </c>
      <c r="W48" s="4" t="s">
        <v>490</v>
      </c>
    </row>
    <row r="49" spans="1:23">
      <c r="A49" s="4" t="s">
        <v>47</v>
      </c>
      <c r="B49" s="4" t="s">
        <v>328</v>
      </c>
      <c r="C49" s="4" t="s">
        <v>354</v>
      </c>
      <c r="D49" s="4" t="s">
        <v>58</v>
      </c>
      <c r="E49" s="5">
        <v>44711</v>
      </c>
      <c r="F49" s="5">
        <v>44711</v>
      </c>
      <c r="G49" s="4" t="s">
        <v>478</v>
      </c>
      <c r="I49" s="4" t="s">
        <v>50</v>
      </c>
      <c r="J49" s="4" t="s">
        <v>38</v>
      </c>
      <c r="K49" s="4" t="s">
        <v>48</v>
      </c>
      <c r="L49" s="12">
        <v>138000</v>
      </c>
      <c r="M49" s="4" t="s">
        <v>48</v>
      </c>
      <c r="N49" s="107">
        <v>138000</v>
      </c>
      <c r="P49" s="4" t="s">
        <v>137</v>
      </c>
      <c r="R49" s="4" t="s">
        <v>252</v>
      </c>
      <c r="T49" s="5"/>
      <c r="V49" s="4" t="s">
        <v>54</v>
      </c>
      <c r="W49" s="4" t="s">
        <v>491</v>
      </c>
    </row>
    <row r="50" spans="1:23">
      <c r="A50" s="4" t="s">
        <v>47</v>
      </c>
      <c r="B50" s="4" t="s">
        <v>328</v>
      </c>
      <c r="C50" s="4" t="s">
        <v>355</v>
      </c>
      <c r="D50" s="4" t="s">
        <v>58</v>
      </c>
      <c r="E50" s="5">
        <v>44711</v>
      </c>
      <c r="F50" s="5">
        <v>44711</v>
      </c>
      <c r="G50" s="4" t="s">
        <v>478</v>
      </c>
      <c r="I50" s="4" t="s">
        <v>50</v>
      </c>
      <c r="J50" s="4" t="s">
        <v>38</v>
      </c>
      <c r="K50" s="4" t="s">
        <v>48</v>
      </c>
      <c r="L50" s="12">
        <v>102146</v>
      </c>
      <c r="M50" s="4" t="s">
        <v>48</v>
      </c>
      <c r="N50" s="107">
        <v>102146</v>
      </c>
      <c r="P50" s="4" t="s">
        <v>137</v>
      </c>
      <c r="R50" s="4" t="s">
        <v>253</v>
      </c>
      <c r="T50" s="5"/>
      <c r="V50" s="4" t="s">
        <v>54</v>
      </c>
      <c r="W50" s="4" t="s">
        <v>492</v>
      </c>
    </row>
    <row r="51" spans="1:23">
      <c r="A51" s="4" t="s">
        <v>47</v>
      </c>
      <c r="B51" s="4" t="s">
        <v>328</v>
      </c>
      <c r="C51" s="4" t="s">
        <v>356</v>
      </c>
      <c r="D51" s="4" t="s">
        <v>58</v>
      </c>
      <c r="E51" s="5">
        <v>44711</v>
      </c>
      <c r="F51" s="5">
        <v>44711</v>
      </c>
      <c r="G51" s="4" t="s">
        <v>478</v>
      </c>
      <c r="I51" s="4" t="s">
        <v>50</v>
      </c>
      <c r="J51" s="4" t="s">
        <v>38</v>
      </c>
      <c r="K51" s="4" t="s">
        <v>48</v>
      </c>
      <c r="L51" s="12">
        <v>131721</v>
      </c>
      <c r="M51" s="4" t="s">
        <v>48</v>
      </c>
      <c r="N51" s="107">
        <v>131721</v>
      </c>
      <c r="P51" s="4" t="s">
        <v>137</v>
      </c>
      <c r="R51" s="4" t="s">
        <v>254</v>
      </c>
      <c r="T51" s="5"/>
      <c r="V51" s="4" t="s">
        <v>54</v>
      </c>
      <c r="W51" s="4" t="s">
        <v>493</v>
      </c>
    </row>
    <row r="52" spans="1:23">
      <c r="A52" s="4" t="s">
        <v>47</v>
      </c>
      <c r="B52" s="4" t="s">
        <v>328</v>
      </c>
      <c r="C52" s="4" t="s">
        <v>357</v>
      </c>
      <c r="D52" s="4" t="s">
        <v>58</v>
      </c>
      <c r="E52" s="5">
        <v>44711</v>
      </c>
      <c r="F52" s="5">
        <v>44711</v>
      </c>
      <c r="G52" s="4" t="s">
        <v>478</v>
      </c>
      <c r="I52" s="4" t="s">
        <v>50</v>
      </c>
      <c r="J52" s="4" t="s">
        <v>38</v>
      </c>
      <c r="K52" s="4" t="s">
        <v>48</v>
      </c>
      <c r="L52" s="12">
        <v>110000</v>
      </c>
      <c r="M52" s="4" t="s">
        <v>48</v>
      </c>
      <c r="N52" s="107">
        <v>110000</v>
      </c>
      <c r="P52" s="4" t="s">
        <v>137</v>
      </c>
      <c r="R52" s="4" t="s">
        <v>255</v>
      </c>
      <c r="T52" s="5"/>
      <c r="V52" s="4" t="s">
        <v>54</v>
      </c>
      <c r="W52" s="4" t="s">
        <v>494</v>
      </c>
    </row>
    <row r="53" spans="1:23">
      <c r="A53" s="4" t="s">
        <v>47</v>
      </c>
      <c r="B53" s="4" t="s">
        <v>328</v>
      </c>
      <c r="C53" s="4" t="s">
        <v>358</v>
      </c>
      <c r="D53" s="4" t="s">
        <v>58</v>
      </c>
      <c r="E53" s="5">
        <v>44711</v>
      </c>
      <c r="F53" s="5">
        <v>44711</v>
      </c>
      <c r="G53" s="4" t="s">
        <v>478</v>
      </c>
      <c r="I53" s="4" t="s">
        <v>50</v>
      </c>
      <c r="J53" s="4" t="s">
        <v>38</v>
      </c>
      <c r="K53" s="4" t="s">
        <v>48</v>
      </c>
      <c r="L53" s="12">
        <v>138000</v>
      </c>
      <c r="M53" s="4" t="s">
        <v>48</v>
      </c>
      <c r="N53" s="107">
        <v>138000</v>
      </c>
      <c r="P53" s="4" t="s">
        <v>137</v>
      </c>
      <c r="R53" s="4" t="s">
        <v>256</v>
      </c>
      <c r="T53" s="5"/>
      <c r="V53" s="4" t="s">
        <v>54</v>
      </c>
      <c r="W53" s="4" t="s">
        <v>495</v>
      </c>
    </row>
    <row r="54" spans="1:23">
      <c r="A54" s="4" t="s">
        <v>47</v>
      </c>
      <c r="B54" s="4" t="s">
        <v>328</v>
      </c>
      <c r="C54" s="4" t="s">
        <v>359</v>
      </c>
      <c r="D54" s="4" t="s">
        <v>58</v>
      </c>
      <c r="E54" s="5">
        <v>44711</v>
      </c>
      <c r="F54" s="5">
        <v>44711</v>
      </c>
      <c r="G54" s="4" t="s">
        <v>478</v>
      </c>
      <c r="I54" s="4" t="s">
        <v>50</v>
      </c>
      <c r="J54" s="4" t="s">
        <v>38</v>
      </c>
      <c r="K54" s="4" t="s">
        <v>48</v>
      </c>
      <c r="L54" s="12">
        <v>45995</v>
      </c>
      <c r="M54" s="4" t="s">
        <v>48</v>
      </c>
      <c r="N54" s="107">
        <v>45995</v>
      </c>
      <c r="P54" s="4" t="s">
        <v>137</v>
      </c>
      <c r="R54" s="4" t="s">
        <v>257</v>
      </c>
      <c r="T54" s="5"/>
      <c r="V54" s="4" t="s">
        <v>54</v>
      </c>
      <c r="W54" s="4" t="s">
        <v>496</v>
      </c>
    </row>
    <row r="55" spans="1:23">
      <c r="A55" s="4" t="s">
        <v>47</v>
      </c>
      <c r="B55" s="4" t="s">
        <v>328</v>
      </c>
      <c r="C55" s="4" t="s">
        <v>403</v>
      </c>
      <c r="D55" s="4" t="s">
        <v>58</v>
      </c>
      <c r="E55" s="5">
        <v>44711</v>
      </c>
      <c r="F55" s="5">
        <v>44711</v>
      </c>
      <c r="G55" s="4" t="s">
        <v>478</v>
      </c>
      <c r="I55" s="4" t="s">
        <v>50</v>
      </c>
      <c r="J55" s="4" t="s">
        <v>38</v>
      </c>
      <c r="K55" s="4" t="s">
        <v>48</v>
      </c>
      <c r="L55" s="12">
        <v>155000</v>
      </c>
      <c r="M55" s="4" t="s">
        <v>48</v>
      </c>
      <c r="N55" s="107">
        <v>155000</v>
      </c>
      <c r="P55" s="4" t="s">
        <v>137</v>
      </c>
      <c r="R55" s="4" t="s">
        <v>301</v>
      </c>
      <c r="T55" s="5"/>
      <c r="V55" s="4" t="s">
        <v>54</v>
      </c>
      <c r="W55" s="4" t="s">
        <v>497</v>
      </c>
    </row>
    <row r="56" spans="1:23">
      <c r="A56" s="4" t="s">
        <v>47</v>
      </c>
      <c r="B56" s="4" t="s">
        <v>328</v>
      </c>
      <c r="C56" s="4" t="s">
        <v>408</v>
      </c>
      <c r="D56" s="4" t="s">
        <v>58</v>
      </c>
      <c r="E56" s="5">
        <v>44711</v>
      </c>
      <c r="F56" s="5">
        <v>44711</v>
      </c>
      <c r="G56" s="4" t="s">
        <v>478</v>
      </c>
      <c r="I56" s="4" t="s">
        <v>50</v>
      </c>
      <c r="J56" s="4" t="s">
        <v>38</v>
      </c>
      <c r="K56" s="4" t="s">
        <v>48</v>
      </c>
      <c r="L56" s="12">
        <v>39427</v>
      </c>
      <c r="M56" s="4" t="s">
        <v>48</v>
      </c>
      <c r="N56" s="107">
        <v>39427</v>
      </c>
      <c r="P56" s="4" t="s">
        <v>137</v>
      </c>
      <c r="R56" s="4" t="s">
        <v>306</v>
      </c>
      <c r="T56" s="5"/>
      <c r="V56" s="4" t="s">
        <v>54</v>
      </c>
      <c r="W56" s="4" t="s">
        <v>498</v>
      </c>
    </row>
    <row r="57" spans="1:23">
      <c r="A57" s="4" t="s">
        <v>47</v>
      </c>
      <c r="B57" s="4" t="s">
        <v>328</v>
      </c>
      <c r="C57" s="4" t="s">
        <v>409</v>
      </c>
      <c r="D57" s="4" t="s">
        <v>58</v>
      </c>
      <c r="E57" s="5">
        <v>44711</v>
      </c>
      <c r="F57" s="5">
        <v>44711</v>
      </c>
      <c r="G57" s="4" t="s">
        <v>478</v>
      </c>
      <c r="I57" s="4" t="s">
        <v>50</v>
      </c>
      <c r="J57" s="4" t="s">
        <v>38</v>
      </c>
      <c r="K57" s="4" t="s">
        <v>48</v>
      </c>
      <c r="L57" s="12">
        <v>110000</v>
      </c>
      <c r="M57" s="4" t="s">
        <v>48</v>
      </c>
      <c r="N57" s="107">
        <v>110000</v>
      </c>
      <c r="P57" s="4" t="s">
        <v>137</v>
      </c>
      <c r="R57" s="4" t="s">
        <v>307</v>
      </c>
      <c r="T57" s="5"/>
      <c r="V57" s="4" t="s">
        <v>54</v>
      </c>
      <c r="W57" s="4" t="s">
        <v>499</v>
      </c>
    </row>
    <row r="58" spans="1:23">
      <c r="A58" s="4" t="s">
        <v>47</v>
      </c>
      <c r="B58" s="4" t="s">
        <v>328</v>
      </c>
      <c r="C58" s="4" t="s">
        <v>415</v>
      </c>
      <c r="D58" s="4" t="s">
        <v>58</v>
      </c>
      <c r="E58" s="5">
        <v>44711</v>
      </c>
      <c r="F58" s="5">
        <v>44711</v>
      </c>
      <c r="G58" s="4" t="s">
        <v>478</v>
      </c>
      <c r="I58" s="4" t="s">
        <v>50</v>
      </c>
      <c r="J58" s="4" t="s">
        <v>38</v>
      </c>
      <c r="K58" s="4" t="s">
        <v>48</v>
      </c>
      <c r="L58" s="12">
        <v>78853</v>
      </c>
      <c r="M58" s="4" t="s">
        <v>48</v>
      </c>
      <c r="N58" s="107">
        <v>78853</v>
      </c>
      <c r="P58" s="4" t="s">
        <v>137</v>
      </c>
      <c r="R58" s="4" t="s">
        <v>313</v>
      </c>
      <c r="T58" s="5"/>
      <c r="V58" s="4" t="s">
        <v>54</v>
      </c>
      <c r="W58" s="4" t="s">
        <v>500</v>
      </c>
    </row>
    <row r="59" spans="1:23">
      <c r="A59" s="4" t="s">
        <v>47</v>
      </c>
      <c r="B59" s="4" t="s">
        <v>328</v>
      </c>
      <c r="C59" s="4" t="s">
        <v>360</v>
      </c>
      <c r="D59" s="4" t="s">
        <v>58</v>
      </c>
      <c r="E59" s="5">
        <v>44711</v>
      </c>
      <c r="F59" s="5">
        <v>44711</v>
      </c>
      <c r="G59" s="4" t="s">
        <v>478</v>
      </c>
      <c r="I59" s="4" t="s">
        <v>50</v>
      </c>
      <c r="J59" s="4" t="s">
        <v>38</v>
      </c>
      <c r="K59" s="4" t="s">
        <v>48</v>
      </c>
      <c r="L59" s="12">
        <v>110000</v>
      </c>
      <c r="M59" s="4" t="s">
        <v>48</v>
      </c>
      <c r="N59" s="107">
        <v>110000</v>
      </c>
      <c r="P59" s="4" t="s">
        <v>52</v>
      </c>
      <c r="R59" s="4" t="s">
        <v>258</v>
      </c>
      <c r="T59" s="5"/>
      <c r="V59" s="4" t="s">
        <v>53</v>
      </c>
      <c r="W59" s="4" t="s">
        <v>501</v>
      </c>
    </row>
    <row r="60" spans="1:23">
      <c r="A60" s="4" t="s">
        <v>47</v>
      </c>
      <c r="B60" s="4" t="s">
        <v>328</v>
      </c>
      <c r="C60" s="4" t="s">
        <v>361</v>
      </c>
      <c r="D60" s="4" t="s">
        <v>58</v>
      </c>
      <c r="E60" s="5">
        <v>44711</v>
      </c>
      <c r="F60" s="5">
        <v>44711</v>
      </c>
      <c r="G60" s="4" t="s">
        <v>478</v>
      </c>
      <c r="I60" s="4" t="s">
        <v>50</v>
      </c>
      <c r="J60" s="4" t="s">
        <v>38</v>
      </c>
      <c r="K60" s="4" t="s">
        <v>48</v>
      </c>
      <c r="L60" s="12">
        <v>138000</v>
      </c>
      <c r="M60" s="4" t="s">
        <v>48</v>
      </c>
      <c r="N60" s="107">
        <v>138000</v>
      </c>
      <c r="P60" s="4" t="s">
        <v>52</v>
      </c>
      <c r="R60" s="4" t="s">
        <v>259</v>
      </c>
      <c r="T60" s="5"/>
      <c r="V60" s="4" t="s">
        <v>53</v>
      </c>
      <c r="W60" s="4" t="s">
        <v>502</v>
      </c>
    </row>
    <row r="61" spans="1:23">
      <c r="A61" s="4" t="s">
        <v>47</v>
      </c>
      <c r="B61" s="4" t="s">
        <v>328</v>
      </c>
      <c r="C61" s="4" t="s">
        <v>362</v>
      </c>
      <c r="D61" s="4" t="s">
        <v>58</v>
      </c>
      <c r="E61" s="5">
        <v>44711</v>
      </c>
      <c r="F61" s="5">
        <v>44711</v>
      </c>
      <c r="G61" s="4" t="s">
        <v>478</v>
      </c>
      <c r="I61" s="4" t="s">
        <v>50</v>
      </c>
      <c r="J61" s="4" t="s">
        <v>38</v>
      </c>
      <c r="K61" s="4" t="s">
        <v>48</v>
      </c>
      <c r="L61" s="12">
        <v>138000</v>
      </c>
      <c r="M61" s="4" t="s">
        <v>48</v>
      </c>
      <c r="N61" s="107">
        <v>138000</v>
      </c>
      <c r="P61" s="4" t="s">
        <v>52</v>
      </c>
      <c r="R61" s="4" t="s">
        <v>260</v>
      </c>
      <c r="T61" s="5"/>
      <c r="V61" s="4" t="s">
        <v>53</v>
      </c>
      <c r="W61" s="4" t="s">
        <v>503</v>
      </c>
    </row>
    <row r="62" spans="1:23">
      <c r="A62" s="4" t="s">
        <v>47</v>
      </c>
      <c r="B62" s="4" t="s">
        <v>328</v>
      </c>
      <c r="C62" s="4" t="s">
        <v>363</v>
      </c>
      <c r="D62" s="4" t="s">
        <v>58</v>
      </c>
      <c r="E62" s="5">
        <v>44711</v>
      </c>
      <c r="F62" s="5">
        <v>44711</v>
      </c>
      <c r="G62" s="4" t="s">
        <v>478</v>
      </c>
      <c r="I62" s="4" t="s">
        <v>50</v>
      </c>
      <c r="J62" s="4" t="s">
        <v>38</v>
      </c>
      <c r="K62" s="4" t="s">
        <v>48</v>
      </c>
      <c r="L62" s="12">
        <v>131431</v>
      </c>
      <c r="M62" s="4" t="s">
        <v>48</v>
      </c>
      <c r="N62" s="107">
        <v>131431</v>
      </c>
      <c r="P62" s="4" t="s">
        <v>52</v>
      </c>
      <c r="R62" s="4" t="s">
        <v>261</v>
      </c>
      <c r="T62" s="5"/>
      <c r="V62" s="4" t="s">
        <v>53</v>
      </c>
      <c r="W62" s="4" t="s">
        <v>504</v>
      </c>
    </row>
    <row r="63" spans="1:23">
      <c r="A63" s="4" t="s">
        <v>47</v>
      </c>
      <c r="B63" s="4" t="s">
        <v>328</v>
      </c>
      <c r="C63" s="4" t="s">
        <v>364</v>
      </c>
      <c r="D63" s="4" t="s">
        <v>58</v>
      </c>
      <c r="E63" s="5">
        <v>44711</v>
      </c>
      <c r="F63" s="5">
        <v>44711</v>
      </c>
      <c r="G63" s="4" t="s">
        <v>478</v>
      </c>
      <c r="I63" s="4" t="s">
        <v>50</v>
      </c>
      <c r="J63" s="4" t="s">
        <v>38</v>
      </c>
      <c r="K63" s="4" t="s">
        <v>48</v>
      </c>
      <c r="L63" s="12">
        <v>110000</v>
      </c>
      <c r="M63" s="4" t="s">
        <v>48</v>
      </c>
      <c r="N63" s="107">
        <v>110000</v>
      </c>
      <c r="P63" s="4" t="s">
        <v>52</v>
      </c>
      <c r="R63" s="4" t="s">
        <v>262</v>
      </c>
      <c r="T63" s="5"/>
      <c r="V63" s="4" t="s">
        <v>53</v>
      </c>
      <c r="W63" s="4" t="s">
        <v>505</v>
      </c>
    </row>
    <row r="64" spans="1:23">
      <c r="A64" s="4" t="s">
        <v>47</v>
      </c>
      <c r="B64" s="4" t="s">
        <v>328</v>
      </c>
      <c r="C64" s="4" t="s">
        <v>365</v>
      </c>
      <c r="D64" s="4" t="s">
        <v>58</v>
      </c>
      <c r="E64" s="5">
        <v>44711</v>
      </c>
      <c r="F64" s="5">
        <v>44711</v>
      </c>
      <c r="G64" s="4" t="s">
        <v>478</v>
      </c>
      <c r="I64" s="4" t="s">
        <v>50</v>
      </c>
      <c r="J64" s="4" t="s">
        <v>38</v>
      </c>
      <c r="K64" s="4" t="s">
        <v>48</v>
      </c>
      <c r="L64" s="12">
        <v>104764</v>
      </c>
      <c r="M64" s="4" t="s">
        <v>48</v>
      </c>
      <c r="N64" s="107">
        <v>104764</v>
      </c>
      <c r="P64" s="4" t="s">
        <v>52</v>
      </c>
      <c r="R64" s="4" t="s">
        <v>263</v>
      </c>
      <c r="T64" s="5"/>
      <c r="V64" s="4" t="s">
        <v>53</v>
      </c>
      <c r="W64" s="4" t="s">
        <v>506</v>
      </c>
    </row>
    <row r="65" spans="1:23">
      <c r="A65" s="4" t="s">
        <v>47</v>
      </c>
      <c r="B65" s="4" t="s">
        <v>328</v>
      </c>
      <c r="C65" s="4" t="s">
        <v>366</v>
      </c>
      <c r="D65" s="4" t="s">
        <v>58</v>
      </c>
      <c r="E65" s="5">
        <v>44711</v>
      </c>
      <c r="F65" s="5">
        <v>44711</v>
      </c>
      <c r="G65" s="4" t="s">
        <v>478</v>
      </c>
      <c r="I65" s="4" t="s">
        <v>50</v>
      </c>
      <c r="J65" s="4" t="s">
        <v>38</v>
      </c>
      <c r="K65" s="4" t="s">
        <v>48</v>
      </c>
      <c r="L65" s="12">
        <v>110000</v>
      </c>
      <c r="M65" s="4" t="s">
        <v>48</v>
      </c>
      <c r="N65" s="107">
        <v>110000</v>
      </c>
      <c r="P65" s="4" t="s">
        <v>52</v>
      </c>
      <c r="R65" s="4" t="s">
        <v>264</v>
      </c>
      <c r="T65" s="5"/>
      <c r="V65" s="4" t="s">
        <v>53</v>
      </c>
      <c r="W65" s="4" t="s">
        <v>507</v>
      </c>
    </row>
    <row r="66" spans="1:23">
      <c r="A66" s="4" t="s">
        <v>47</v>
      </c>
      <c r="B66" s="4" t="s">
        <v>328</v>
      </c>
      <c r="C66" s="4" t="s">
        <v>367</v>
      </c>
      <c r="D66" s="4" t="s">
        <v>58</v>
      </c>
      <c r="E66" s="5">
        <v>44711</v>
      </c>
      <c r="F66" s="5">
        <v>44711</v>
      </c>
      <c r="G66" s="4" t="s">
        <v>478</v>
      </c>
      <c r="I66" s="4" t="s">
        <v>50</v>
      </c>
      <c r="J66" s="4" t="s">
        <v>38</v>
      </c>
      <c r="K66" s="4" t="s">
        <v>48</v>
      </c>
      <c r="L66" s="12">
        <v>131431</v>
      </c>
      <c r="M66" s="4" t="s">
        <v>48</v>
      </c>
      <c r="N66" s="107">
        <v>131431</v>
      </c>
      <c r="P66" s="4" t="s">
        <v>52</v>
      </c>
      <c r="R66" s="4" t="s">
        <v>265</v>
      </c>
      <c r="T66" s="5"/>
      <c r="V66" s="4" t="s">
        <v>53</v>
      </c>
      <c r="W66" s="4" t="s">
        <v>508</v>
      </c>
    </row>
    <row r="67" spans="1:23">
      <c r="A67" s="4" t="s">
        <v>47</v>
      </c>
      <c r="B67" s="4" t="s">
        <v>328</v>
      </c>
      <c r="C67" s="4" t="s">
        <v>368</v>
      </c>
      <c r="D67" s="4" t="s">
        <v>58</v>
      </c>
      <c r="E67" s="5">
        <v>44711</v>
      </c>
      <c r="F67" s="5">
        <v>44711</v>
      </c>
      <c r="G67" s="4" t="s">
        <v>478</v>
      </c>
      <c r="I67" s="4" t="s">
        <v>50</v>
      </c>
      <c r="J67" s="4" t="s">
        <v>38</v>
      </c>
      <c r="K67" s="4" t="s">
        <v>48</v>
      </c>
      <c r="L67" s="12">
        <v>138000</v>
      </c>
      <c r="M67" s="4" t="s">
        <v>48</v>
      </c>
      <c r="N67" s="107">
        <v>138000</v>
      </c>
      <c r="P67" s="4" t="s">
        <v>52</v>
      </c>
      <c r="R67" s="4" t="s">
        <v>266</v>
      </c>
      <c r="T67" s="5"/>
      <c r="V67" s="4" t="s">
        <v>53</v>
      </c>
      <c r="W67" s="4" t="s">
        <v>509</v>
      </c>
    </row>
    <row r="68" spans="1:23">
      <c r="A68" s="4" t="s">
        <v>47</v>
      </c>
      <c r="B68" s="4" t="s">
        <v>328</v>
      </c>
      <c r="C68" s="4" t="s">
        <v>369</v>
      </c>
      <c r="D68" s="4" t="s">
        <v>58</v>
      </c>
      <c r="E68" s="5">
        <v>44711</v>
      </c>
      <c r="F68" s="5">
        <v>44711</v>
      </c>
      <c r="G68" s="4" t="s">
        <v>478</v>
      </c>
      <c r="I68" s="4" t="s">
        <v>50</v>
      </c>
      <c r="J68" s="4" t="s">
        <v>38</v>
      </c>
      <c r="K68" s="4" t="s">
        <v>48</v>
      </c>
      <c r="L68" s="12">
        <v>147622</v>
      </c>
      <c r="M68" s="4" t="s">
        <v>48</v>
      </c>
      <c r="N68" s="107">
        <v>147622</v>
      </c>
      <c r="P68" s="4" t="s">
        <v>52</v>
      </c>
      <c r="R68" s="4" t="s">
        <v>267</v>
      </c>
      <c r="T68" s="5"/>
      <c r="V68" s="4" t="s">
        <v>53</v>
      </c>
      <c r="W68" s="4" t="s">
        <v>510</v>
      </c>
    </row>
    <row r="69" spans="1:23">
      <c r="A69" s="4" t="s">
        <v>47</v>
      </c>
      <c r="B69" s="4" t="s">
        <v>328</v>
      </c>
      <c r="C69" s="4" t="s">
        <v>370</v>
      </c>
      <c r="D69" s="4" t="s">
        <v>58</v>
      </c>
      <c r="E69" s="5">
        <v>44711</v>
      </c>
      <c r="F69" s="5">
        <v>44711</v>
      </c>
      <c r="G69" s="4" t="s">
        <v>478</v>
      </c>
      <c r="I69" s="4" t="s">
        <v>50</v>
      </c>
      <c r="J69" s="4" t="s">
        <v>38</v>
      </c>
      <c r="K69" s="4" t="s">
        <v>48</v>
      </c>
      <c r="L69" s="12">
        <v>45995</v>
      </c>
      <c r="M69" s="4" t="s">
        <v>48</v>
      </c>
      <c r="N69" s="107">
        <v>45995</v>
      </c>
      <c r="P69" s="4" t="s">
        <v>52</v>
      </c>
      <c r="R69" s="4" t="s">
        <v>268</v>
      </c>
      <c r="T69" s="5"/>
      <c r="V69" s="4" t="s">
        <v>53</v>
      </c>
      <c r="W69" s="4" t="s">
        <v>511</v>
      </c>
    </row>
    <row r="70" spans="1:23">
      <c r="A70" s="4" t="s">
        <v>47</v>
      </c>
      <c r="B70" s="4" t="s">
        <v>328</v>
      </c>
      <c r="C70" s="4" t="s">
        <v>371</v>
      </c>
      <c r="D70" s="4" t="s">
        <v>58</v>
      </c>
      <c r="E70" s="5">
        <v>44711</v>
      </c>
      <c r="F70" s="5">
        <v>44711</v>
      </c>
      <c r="G70" s="4" t="s">
        <v>478</v>
      </c>
      <c r="I70" s="4" t="s">
        <v>50</v>
      </c>
      <c r="J70" s="4" t="s">
        <v>38</v>
      </c>
      <c r="K70" s="4" t="s">
        <v>48</v>
      </c>
      <c r="L70" s="12">
        <v>138000</v>
      </c>
      <c r="M70" s="4" t="s">
        <v>48</v>
      </c>
      <c r="N70" s="107">
        <v>138000</v>
      </c>
      <c r="P70" s="4" t="s">
        <v>52</v>
      </c>
      <c r="R70" s="4" t="s">
        <v>269</v>
      </c>
      <c r="T70" s="5"/>
      <c r="V70" s="4" t="s">
        <v>53</v>
      </c>
      <c r="W70" s="4" t="s">
        <v>512</v>
      </c>
    </row>
    <row r="71" spans="1:23">
      <c r="A71" s="4" t="s">
        <v>47</v>
      </c>
      <c r="B71" s="4" t="s">
        <v>328</v>
      </c>
      <c r="C71" s="4" t="s">
        <v>372</v>
      </c>
      <c r="D71" s="4" t="s">
        <v>58</v>
      </c>
      <c r="E71" s="5">
        <v>44711</v>
      </c>
      <c r="F71" s="5">
        <v>44711</v>
      </c>
      <c r="G71" s="4" t="s">
        <v>478</v>
      </c>
      <c r="I71" s="4" t="s">
        <v>50</v>
      </c>
      <c r="J71" s="4" t="s">
        <v>38</v>
      </c>
      <c r="K71" s="4" t="s">
        <v>48</v>
      </c>
      <c r="L71" s="12">
        <v>85422</v>
      </c>
      <c r="M71" s="4" t="s">
        <v>48</v>
      </c>
      <c r="N71" s="107">
        <v>85422</v>
      </c>
      <c r="P71" s="4" t="s">
        <v>52</v>
      </c>
      <c r="R71" s="4" t="s">
        <v>270</v>
      </c>
      <c r="T71" s="5"/>
      <c r="V71" s="4" t="s">
        <v>53</v>
      </c>
      <c r="W71" s="4" t="s">
        <v>513</v>
      </c>
    </row>
    <row r="72" spans="1:23">
      <c r="A72" s="4" t="s">
        <v>47</v>
      </c>
      <c r="B72" s="4" t="s">
        <v>328</v>
      </c>
      <c r="C72" s="4" t="s">
        <v>373</v>
      </c>
      <c r="D72" s="4" t="s">
        <v>58</v>
      </c>
      <c r="E72" s="5">
        <v>44711</v>
      </c>
      <c r="F72" s="5">
        <v>44711</v>
      </c>
      <c r="G72" s="4" t="s">
        <v>478</v>
      </c>
      <c r="I72" s="4" t="s">
        <v>50</v>
      </c>
      <c r="J72" s="4" t="s">
        <v>38</v>
      </c>
      <c r="K72" s="4" t="s">
        <v>48</v>
      </c>
      <c r="L72" s="12">
        <v>110000</v>
      </c>
      <c r="M72" s="4" t="s">
        <v>48</v>
      </c>
      <c r="N72" s="107">
        <v>110000</v>
      </c>
      <c r="P72" s="4" t="s">
        <v>52</v>
      </c>
      <c r="R72" s="4" t="s">
        <v>271</v>
      </c>
      <c r="T72" s="5"/>
      <c r="V72" s="4" t="s">
        <v>53</v>
      </c>
      <c r="W72" s="4" t="s">
        <v>514</v>
      </c>
    </row>
    <row r="73" spans="1:23">
      <c r="A73" s="4" t="s">
        <v>47</v>
      </c>
      <c r="B73" s="4" t="s">
        <v>328</v>
      </c>
      <c r="C73" s="4" t="s">
        <v>374</v>
      </c>
      <c r="D73" s="4" t="s">
        <v>58</v>
      </c>
      <c r="E73" s="5">
        <v>44711</v>
      </c>
      <c r="F73" s="5">
        <v>44711</v>
      </c>
      <c r="G73" s="4" t="s">
        <v>478</v>
      </c>
      <c r="I73" s="4" t="s">
        <v>50</v>
      </c>
      <c r="J73" s="4" t="s">
        <v>38</v>
      </c>
      <c r="K73" s="4" t="s">
        <v>48</v>
      </c>
      <c r="L73" s="12">
        <v>110000</v>
      </c>
      <c r="M73" s="4" t="s">
        <v>48</v>
      </c>
      <c r="N73" s="107">
        <v>110000</v>
      </c>
      <c r="P73" s="4" t="s">
        <v>52</v>
      </c>
      <c r="R73" s="4" t="s">
        <v>272</v>
      </c>
      <c r="T73" s="5"/>
      <c r="V73" s="4" t="s">
        <v>53</v>
      </c>
      <c r="W73" s="4" t="s">
        <v>515</v>
      </c>
    </row>
    <row r="74" spans="1:23">
      <c r="A74" s="4" t="s">
        <v>47</v>
      </c>
      <c r="B74" s="4" t="s">
        <v>328</v>
      </c>
      <c r="C74" s="4" t="s">
        <v>375</v>
      </c>
      <c r="D74" s="4" t="s">
        <v>58</v>
      </c>
      <c r="E74" s="5">
        <v>44711</v>
      </c>
      <c r="F74" s="5">
        <v>44711</v>
      </c>
      <c r="G74" s="4" t="s">
        <v>478</v>
      </c>
      <c r="I74" s="4" t="s">
        <v>50</v>
      </c>
      <c r="J74" s="4" t="s">
        <v>38</v>
      </c>
      <c r="K74" s="4" t="s">
        <v>48</v>
      </c>
      <c r="L74" s="12">
        <v>138000</v>
      </c>
      <c r="M74" s="4" t="s">
        <v>48</v>
      </c>
      <c r="N74" s="107">
        <v>138000</v>
      </c>
      <c r="P74" s="4" t="s">
        <v>52</v>
      </c>
      <c r="R74" s="4" t="s">
        <v>273</v>
      </c>
      <c r="T74" s="5"/>
      <c r="V74" s="4" t="s">
        <v>53</v>
      </c>
      <c r="W74" s="4" t="s">
        <v>516</v>
      </c>
    </row>
    <row r="75" spans="1:23">
      <c r="A75" s="4" t="s">
        <v>47</v>
      </c>
      <c r="B75" s="4" t="s">
        <v>328</v>
      </c>
      <c r="C75" s="4" t="s">
        <v>376</v>
      </c>
      <c r="D75" s="4" t="s">
        <v>58</v>
      </c>
      <c r="E75" s="5">
        <v>44711</v>
      </c>
      <c r="F75" s="5">
        <v>44711</v>
      </c>
      <c r="G75" s="4" t="s">
        <v>478</v>
      </c>
      <c r="I75" s="4" t="s">
        <v>50</v>
      </c>
      <c r="J75" s="4" t="s">
        <v>38</v>
      </c>
      <c r="K75" s="4" t="s">
        <v>48</v>
      </c>
      <c r="L75" s="12">
        <v>138000</v>
      </c>
      <c r="M75" s="4" t="s">
        <v>48</v>
      </c>
      <c r="N75" s="107">
        <v>138000</v>
      </c>
      <c r="P75" s="4" t="s">
        <v>52</v>
      </c>
      <c r="R75" s="4" t="s">
        <v>274</v>
      </c>
      <c r="T75" s="5"/>
      <c r="V75" s="4" t="s">
        <v>53</v>
      </c>
      <c r="W75" s="4" t="s">
        <v>517</v>
      </c>
    </row>
    <row r="76" spans="1:23">
      <c r="A76" s="4" t="s">
        <v>47</v>
      </c>
      <c r="B76" s="4" t="s">
        <v>328</v>
      </c>
      <c r="C76" s="4" t="s">
        <v>377</v>
      </c>
      <c r="D76" s="4" t="s">
        <v>58</v>
      </c>
      <c r="E76" s="5">
        <v>44711</v>
      </c>
      <c r="F76" s="5">
        <v>44711</v>
      </c>
      <c r="G76" s="4" t="s">
        <v>478</v>
      </c>
      <c r="I76" s="4" t="s">
        <v>50</v>
      </c>
      <c r="J76" s="4" t="s">
        <v>38</v>
      </c>
      <c r="K76" s="4" t="s">
        <v>48</v>
      </c>
      <c r="L76" s="12">
        <v>138000</v>
      </c>
      <c r="M76" s="4" t="s">
        <v>48</v>
      </c>
      <c r="N76" s="107">
        <v>138000</v>
      </c>
      <c r="P76" s="4" t="s">
        <v>52</v>
      </c>
      <c r="R76" s="4" t="s">
        <v>275</v>
      </c>
      <c r="T76" s="5"/>
      <c r="V76" s="4" t="s">
        <v>53</v>
      </c>
      <c r="W76" s="4" t="s">
        <v>518</v>
      </c>
    </row>
    <row r="77" spans="1:23">
      <c r="A77" s="4" t="s">
        <v>47</v>
      </c>
      <c r="B77" s="4" t="s">
        <v>328</v>
      </c>
      <c r="C77" s="4" t="s">
        <v>378</v>
      </c>
      <c r="D77" s="4" t="s">
        <v>58</v>
      </c>
      <c r="E77" s="5">
        <v>44711</v>
      </c>
      <c r="F77" s="5">
        <v>44711</v>
      </c>
      <c r="G77" s="4" t="s">
        <v>478</v>
      </c>
      <c r="I77" s="4" t="s">
        <v>50</v>
      </c>
      <c r="J77" s="4" t="s">
        <v>38</v>
      </c>
      <c r="K77" s="4" t="s">
        <v>48</v>
      </c>
      <c r="L77" s="12">
        <v>45995</v>
      </c>
      <c r="M77" s="4" t="s">
        <v>48</v>
      </c>
      <c r="N77" s="107">
        <v>45995</v>
      </c>
      <c r="P77" s="4" t="s">
        <v>52</v>
      </c>
      <c r="R77" s="4" t="s">
        <v>276</v>
      </c>
      <c r="T77" s="5"/>
      <c r="V77" s="4" t="s">
        <v>53</v>
      </c>
      <c r="W77" s="4" t="s">
        <v>519</v>
      </c>
    </row>
    <row r="78" spans="1:23">
      <c r="A78" s="4" t="s">
        <v>47</v>
      </c>
      <c r="B78" s="4" t="s">
        <v>328</v>
      </c>
      <c r="C78" s="4" t="s">
        <v>402</v>
      </c>
      <c r="D78" s="4" t="s">
        <v>58</v>
      </c>
      <c r="E78" s="5">
        <v>44711</v>
      </c>
      <c r="F78" s="5">
        <v>44711</v>
      </c>
      <c r="G78" s="4" t="s">
        <v>478</v>
      </c>
      <c r="I78" s="4" t="s">
        <v>50</v>
      </c>
      <c r="J78" s="4" t="s">
        <v>38</v>
      </c>
      <c r="K78" s="4" t="s">
        <v>48</v>
      </c>
      <c r="L78" s="12">
        <v>138000</v>
      </c>
      <c r="M78" s="4" t="s">
        <v>48</v>
      </c>
      <c r="N78" s="107">
        <v>138000</v>
      </c>
      <c r="P78" s="4" t="s">
        <v>52</v>
      </c>
      <c r="R78" s="4" t="s">
        <v>300</v>
      </c>
      <c r="T78" s="5"/>
      <c r="V78" s="4" t="s">
        <v>53</v>
      </c>
      <c r="W78" s="4" t="s">
        <v>520</v>
      </c>
    </row>
    <row r="79" spans="1:23">
      <c r="A79" s="4" t="s">
        <v>47</v>
      </c>
      <c r="B79" s="4" t="s">
        <v>328</v>
      </c>
      <c r="C79" s="4" t="s">
        <v>410</v>
      </c>
      <c r="D79" s="4" t="s">
        <v>58</v>
      </c>
      <c r="E79" s="5">
        <v>44711</v>
      </c>
      <c r="F79" s="5">
        <v>44711</v>
      </c>
      <c r="G79" s="4" t="s">
        <v>478</v>
      </c>
      <c r="I79" s="4" t="s">
        <v>50</v>
      </c>
      <c r="J79" s="4" t="s">
        <v>38</v>
      </c>
      <c r="K79" s="4" t="s">
        <v>48</v>
      </c>
      <c r="L79" s="12">
        <v>36663</v>
      </c>
      <c r="M79" s="4" t="s">
        <v>48</v>
      </c>
      <c r="N79" s="107">
        <v>36663</v>
      </c>
      <c r="P79" s="4" t="s">
        <v>52</v>
      </c>
      <c r="R79" s="4" t="s">
        <v>308</v>
      </c>
      <c r="T79" s="5"/>
      <c r="V79" s="4" t="s">
        <v>53</v>
      </c>
      <c r="W79" s="4" t="s">
        <v>521</v>
      </c>
    </row>
    <row r="80" spans="1:23">
      <c r="A80" s="4" t="s">
        <v>47</v>
      </c>
      <c r="B80" s="4" t="s">
        <v>328</v>
      </c>
      <c r="C80" s="4" t="s">
        <v>416</v>
      </c>
      <c r="D80" s="4" t="s">
        <v>58</v>
      </c>
      <c r="E80" s="5">
        <v>44711</v>
      </c>
      <c r="F80" s="5">
        <v>44711</v>
      </c>
      <c r="G80" s="4" t="s">
        <v>478</v>
      </c>
      <c r="I80" s="4" t="s">
        <v>50</v>
      </c>
      <c r="J80" s="4" t="s">
        <v>38</v>
      </c>
      <c r="K80" s="4" t="s">
        <v>48</v>
      </c>
      <c r="L80" s="12">
        <v>138000</v>
      </c>
      <c r="M80" s="4" t="s">
        <v>48</v>
      </c>
      <c r="N80" s="107">
        <v>138000</v>
      </c>
      <c r="P80" s="4" t="s">
        <v>52</v>
      </c>
      <c r="R80" s="4" t="s">
        <v>314</v>
      </c>
      <c r="T80" s="5"/>
      <c r="V80" s="4" t="s">
        <v>53</v>
      </c>
      <c r="W80" s="4" t="s">
        <v>522</v>
      </c>
    </row>
    <row r="81" spans="1:23">
      <c r="A81" s="4" t="s">
        <v>47</v>
      </c>
      <c r="B81" s="4" t="s">
        <v>328</v>
      </c>
      <c r="C81" s="4" t="s">
        <v>417</v>
      </c>
      <c r="D81" s="4" t="s">
        <v>58</v>
      </c>
      <c r="E81" s="5">
        <v>44711</v>
      </c>
      <c r="F81" s="5">
        <v>44711</v>
      </c>
      <c r="G81" s="4" t="s">
        <v>478</v>
      </c>
      <c r="I81" s="4" t="s">
        <v>50</v>
      </c>
      <c r="J81" s="4" t="s">
        <v>38</v>
      </c>
      <c r="K81" s="4" t="s">
        <v>48</v>
      </c>
      <c r="L81" s="12">
        <v>72284</v>
      </c>
      <c r="M81" s="4" t="s">
        <v>48</v>
      </c>
      <c r="N81" s="107">
        <v>72284</v>
      </c>
      <c r="P81" s="4" t="s">
        <v>52</v>
      </c>
      <c r="R81" s="4" t="s">
        <v>315</v>
      </c>
      <c r="T81" s="5"/>
      <c r="V81" s="4" t="s">
        <v>53</v>
      </c>
      <c r="W81" s="4" t="s">
        <v>523</v>
      </c>
    </row>
    <row r="82" spans="1:23">
      <c r="A82" s="4" t="s">
        <v>47</v>
      </c>
      <c r="B82" s="4" t="s">
        <v>328</v>
      </c>
      <c r="C82" s="4" t="s">
        <v>379</v>
      </c>
      <c r="D82" s="4" t="s">
        <v>58</v>
      </c>
      <c r="E82" s="5">
        <v>44711</v>
      </c>
      <c r="F82" s="5">
        <v>44711</v>
      </c>
      <c r="G82" s="4" t="s">
        <v>478</v>
      </c>
      <c r="I82" s="4" t="s">
        <v>50</v>
      </c>
      <c r="J82" s="4" t="s">
        <v>38</v>
      </c>
      <c r="K82" s="4" t="s">
        <v>48</v>
      </c>
      <c r="L82" s="12">
        <v>110000</v>
      </c>
      <c r="M82" s="4" t="s">
        <v>48</v>
      </c>
      <c r="N82" s="107">
        <v>110000</v>
      </c>
      <c r="P82" s="4" t="s">
        <v>195</v>
      </c>
      <c r="R82" s="4" t="s">
        <v>277</v>
      </c>
      <c r="T82" s="5"/>
      <c r="V82" s="4" t="s">
        <v>143</v>
      </c>
      <c r="W82" s="4" t="s">
        <v>524</v>
      </c>
    </row>
    <row r="83" spans="1:23">
      <c r="A83" s="4" t="s">
        <v>47</v>
      </c>
      <c r="B83" s="4" t="s">
        <v>328</v>
      </c>
      <c r="C83" s="4" t="s">
        <v>380</v>
      </c>
      <c r="D83" s="4" t="s">
        <v>58</v>
      </c>
      <c r="E83" s="5">
        <v>44711</v>
      </c>
      <c r="F83" s="5">
        <v>44711</v>
      </c>
      <c r="G83" s="4" t="s">
        <v>478</v>
      </c>
      <c r="I83" s="4" t="s">
        <v>50</v>
      </c>
      <c r="J83" s="4" t="s">
        <v>38</v>
      </c>
      <c r="K83" s="4" t="s">
        <v>48</v>
      </c>
      <c r="L83" s="12">
        <v>138000</v>
      </c>
      <c r="M83" s="4" t="s">
        <v>48</v>
      </c>
      <c r="N83" s="107">
        <v>138000</v>
      </c>
      <c r="P83" s="4" t="s">
        <v>195</v>
      </c>
      <c r="R83" s="4" t="s">
        <v>278</v>
      </c>
      <c r="T83" s="5"/>
      <c r="V83" s="4" t="s">
        <v>143</v>
      </c>
      <c r="W83" s="4" t="s">
        <v>525</v>
      </c>
    </row>
    <row r="84" spans="1:23">
      <c r="A84" s="4" t="s">
        <v>47</v>
      </c>
      <c r="B84" s="4" t="s">
        <v>328</v>
      </c>
      <c r="C84" s="4" t="s">
        <v>381</v>
      </c>
      <c r="D84" s="4" t="s">
        <v>58</v>
      </c>
      <c r="E84" s="5">
        <v>44711</v>
      </c>
      <c r="F84" s="5">
        <v>44711</v>
      </c>
      <c r="G84" s="4" t="s">
        <v>478</v>
      </c>
      <c r="I84" s="4" t="s">
        <v>50</v>
      </c>
      <c r="J84" s="4" t="s">
        <v>38</v>
      </c>
      <c r="K84" s="4" t="s">
        <v>48</v>
      </c>
      <c r="L84" s="12">
        <v>138000</v>
      </c>
      <c r="M84" s="4" t="s">
        <v>48</v>
      </c>
      <c r="N84" s="107">
        <v>138000</v>
      </c>
      <c r="P84" s="4" t="s">
        <v>195</v>
      </c>
      <c r="R84" s="4" t="s">
        <v>279</v>
      </c>
      <c r="T84" s="5"/>
      <c r="V84" s="4" t="s">
        <v>143</v>
      </c>
      <c r="W84" s="4" t="s">
        <v>526</v>
      </c>
    </row>
    <row r="85" spans="1:23">
      <c r="A85" s="4" t="s">
        <v>47</v>
      </c>
      <c r="B85" s="4" t="s">
        <v>328</v>
      </c>
      <c r="C85" s="4" t="s">
        <v>382</v>
      </c>
      <c r="D85" s="4" t="s">
        <v>58</v>
      </c>
      <c r="E85" s="5">
        <v>44711</v>
      </c>
      <c r="F85" s="5">
        <v>44711</v>
      </c>
      <c r="G85" s="4" t="s">
        <v>478</v>
      </c>
      <c r="I85" s="4" t="s">
        <v>50</v>
      </c>
      <c r="J85" s="4" t="s">
        <v>38</v>
      </c>
      <c r="K85" s="4" t="s">
        <v>48</v>
      </c>
      <c r="L85" s="12">
        <v>138000</v>
      </c>
      <c r="M85" s="4" t="s">
        <v>48</v>
      </c>
      <c r="N85" s="107">
        <v>138000</v>
      </c>
      <c r="P85" s="4" t="s">
        <v>195</v>
      </c>
      <c r="R85" s="4" t="s">
        <v>280</v>
      </c>
      <c r="T85" s="5"/>
      <c r="V85" s="4" t="s">
        <v>143</v>
      </c>
      <c r="W85" s="4" t="s">
        <v>527</v>
      </c>
    </row>
    <row r="86" spans="1:23">
      <c r="A86" s="4" t="s">
        <v>47</v>
      </c>
      <c r="B86" s="4" t="s">
        <v>328</v>
      </c>
      <c r="C86" s="4" t="s">
        <v>383</v>
      </c>
      <c r="D86" s="4" t="s">
        <v>58</v>
      </c>
      <c r="E86" s="5">
        <v>44711</v>
      </c>
      <c r="F86" s="5">
        <v>44711</v>
      </c>
      <c r="G86" s="4" t="s">
        <v>478</v>
      </c>
      <c r="I86" s="4" t="s">
        <v>50</v>
      </c>
      <c r="J86" s="4" t="s">
        <v>38</v>
      </c>
      <c r="K86" s="4" t="s">
        <v>48</v>
      </c>
      <c r="L86" s="12">
        <v>110000</v>
      </c>
      <c r="M86" s="4" t="s">
        <v>48</v>
      </c>
      <c r="N86" s="107">
        <v>110000</v>
      </c>
      <c r="P86" s="4" t="s">
        <v>195</v>
      </c>
      <c r="R86" s="4" t="s">
        <v>281</v>
      </c>
      <c r="T86" s="5"/>
      <c r="V86" s="4" t="s">
        <v>143</v>
      </c>
      <c r="W86" s="4" t="s">
        <v>528</v>
      </c>
    </row>
    <row r="87" spans="1:23">
      <c r="A87" s="4" t="s">
        <v>47</v>
      </c>
      <c r="B87" s="4" t="s">
        <v>328</v>
      </c>
      <c r="C87" s="4" t="s">
        <v>384</v>
      </c>
      <c r="D87" s="4" t="s">
        <v>58</v>
      </c>
      <c r="E87" s="5">
        <v>44711</v>
      </c>
      <c r="F87" s="5">
        <v>44711</v>
      </c>
      <c r="G87" s="4" t="s">
        <v>478</v>
      </c>
      <c r="I87" s="4" t="s">
        <v>50</v>
      </c>
      <c r="J87" s="4" t="s">
        <v>38</v>
      </c>
      <c r="K87" s="4" t="s">
        <v>48</v>
      </c>
      <c r="L87" s="12">
        <v>155000</v>
      </c>
      <c r="M87" s="4" t="s">
        <v>48</v>
      </c>
      <c r="N87" s="107">
        <v>155000</v>
      </c>
      <c r="P87" s="4" t="s">
        <v>195</v>
      </c>
      <c r="R87" s="4" t="s">
        <v>282</v>
      </c>
      <c r="T87" s="5"/>
      <c r="V87" s="4" t="s">
        <v>143</v>
      </c>
      <c r="W87" s="4" t="s">
        <v>529</v>
      </c>
    </row>
    <row r="88" spans="1:23">
      <c r="A88" s="4" t="s">
        <v>47</v>
      </c>
      <c r="B88" s="4" t="s">
        <v>328</v>
      </c>
      <c r="C88" s="4" t="s">
        <v>385</v>
      </c>
      <c r="D88" s="4" t="s">
        <v>58</v>
      </c>
      <c r="E88" s="5">
        <v>44711</v>
      </c>
      <c r="F88" s="5">
        <v>44711</v>
      </c>
      <c r="G88" s="4" t="s">
        <v>478</v>
      </c>
      <c r="I88" s="4" t="s">
        <v>50</v>
      </c>
      <c r="J88" s="4" t="s">
        <v>38</v>
      </c>
      <c r="K88" s="4" t="s">
        <v>48</v>
      </c>
      <c r="L88" s="12">
        <v>110000</v>
      </c>
      <c r="M88" s="4" t="s">
        <v>48</v>
      </c>
      <c r="N88" s="107">
        <v>110000</v>
      </c>
      <c r="P88" s="4" t="s">
        <v>195</v>
      </c>
      <c r="R88" s="4" t="s">
        <v>283</v>
      </c>
      <c r="T88" s="5"/>
      <c r="V88" s="4" t="s">
        <v>143</v>
      </c>
      <c r="W88" s="4" t="s">
        <v>530</v>
      </c>
    </row>
    <row r="89" spans="1:23">
      <c r="A89" s="4" t="s">
        <v>47</v>
      </c>
      <c r="B89" s="4" t="s">
        <v>328</v>
      </c>
      <c r="C89" s="4" t="s">
        <v>386</v>
      </c>
      <c r="D89" s="4" t="s">
        <v>58</v>
      </c>
      <c r="E89" s="5">
        <v>44711</v>
      </c>
      <c r="F89" s="5">
        <v>44711</v>
      </c>
      <c r="G89" s="4" t="s">
        <v>478</v>
      </c>
      <c r="I89" s="4" t="s">
        <v>50</v>
      </c>
      <c r="J89" s="4" t="s">
        <v>38</v>
      </c>
      <c r="K89" s="4" t="s">
        <v>48</v>
      </c>
      <c r="L89" s="12">
        <v>110000</v>
      </c>
      <c r="M89" s="4" t="s">
        <v>48</v>
      </c>
      <c r="N89" s="107">
        <v>110000</v>
      </c>
      <c r="P89" s="4" t="s">
        <v>195</v>
      </c>
      <c r="R89" s="4" t="s">
        <v>284</v>
      </c>
      <c r="T89" s="5"/>
      <c r="V89" s="4" t="s">
        <v>143</v>
      </c>
      <c r="W89" s="4" t="s">
        <v>531</v>
      </c>
    </row>
    <row r="90" spans="1:23">
      <c r="A90" s="4" t="s">
        <v>47</v>
      </c>
      <c r="B90" s="4" t="s">
        <v>328</v>
      </c>
      <c r="C90" s="4" t="s">
        <v>387</v>
      </c>
      <c r="D90" s="4" t="s">
        <v>58</v>
      </c>
      <c r="E90" s="5">
        <v>44711</v>
      </c>
      <c r="F90" s="5">
        <v>44711</v>
      </c>
      <c r="G90" s="4" t="s">
        <v>478</v>
      </c>
      <c r="I90" s="4" t="s">
        <v>50</v>
      </c>
      <c r="J90" s="4" t="s">
        <v>38</v>
      </c>
      <c r="K90" s="4" t="s">
        <v>48</v>
      </c>
      <c r="L90" s="12">
        <v>138000</v>
      </c>
      <c r="M90" s="4" t="s">
        <v>48</v>
      </c>
      <c r="N90" s="107">
        <v>138000</v>
      </c>
      <c r="P90" s="4" t="s">
        <v>195</v>
      </c>
      <c r="R90" s="4" t="s">
        <v>285</v>
      </c>
      <c r="T90" s="5"/>
      <c r="V90" s="4" t="s">
        <v>143</v>
      </c>
      <c r="W90" s="4" t="s">
        <v>532</v>
      </c>
    </row>
    <row r="91" spans="1:23">
      <c r="A91" s="4" t="s">
        <v>47</v>
      </c>
      <c r="B91" s="4" t="s">
        <v>328</v>
      </c>
      <c r="C91" s="4" t="s">
        <v>388</v>
      </c>
      <c r="D91" s="4" t="s">
        <v>58</v>
      </c>
      <c r="E91" s="5">
        <v>44711</v>
      </c>
      <c r="F91" s="5">
        <v>44711</v>
      </c>
      <c r="G91" s="4" t="s">
        <v>478</v>
      </c>
      <c r="I91" s="4" t="s">
        <v>50</v>
      </c>
      <c r="J91" s="4" t="s">
        <v>38</v>
      </c>
      <c r="K91" s="4" t="s">
        <v>48</v>
      </c>
      <c r="L91" s="12">
        <v>110000</v>
      </c>
      <c r="M91" s="4" t="s">
        <v>48</v>
      </c>
      <c r="N91" s="107">
        <v>110000</v>
      </c>
      <c r="P91" s="4" t="s">
        <v>195</v>
      </c>
      <c r="R91" s="4" t="s">
        <v>286</v>
      </c>
      <c r="T91" s="5"/>
      <c r="V91" s="4" t="s">
        <v>143</v>
      </c>
      <c r="W91" s="4" t="s">
        <v>533</v>
      </c>
    </row>
    <row r="92" spans="1:23">
      <c r="A92" s="4" t="s">
        <v>47</v>
      </c>
      <c r="B92" s="4" t="s">
        <v>328</v>
      </c>
      <c r="C92" s="4" t="s">
        <v>389</v>
      </c>
      <c r="D92" s="4" t="s">
        <v>58</v>
      </c>
      <c r="E92" s="5">
        <v>44711</v>
      </c>
      <c r="F92" s="5">
        <v>44711</v>
      </c>
      <c r="G92" s="4" t="s">
        <v>478</v>
      </c>
      <c r="I92" s="4" t="s">
        <v>50</v>
      </c>
      <c r="J92" s="4" t="s">
        <v>38</v>
      </c>
      <c r="K92" s="4" t="s">
        <v>48</v>
      </c>
      <c r="L92" s="12">
        <v>155000</v>
      </c>
      <c r="M92" s="4" t="s">
        <v>48</v>
      </c>
      <c r="N92" s="107">
        <v>155000</v>
      </c>
      <c r="P92" s="4" t="s">
        <v>195</v>
      </c>
      <c r="R92" s="4" t="s">
        <v>287</v>
      </c>
      <c r="T92" s="5"/>
      <c r="V92" s="4" t="s">
        <v>143</v>
      </c>
      <c r="W92" s="4" t="s">
        <v>534</v>
      </c>
    </row>
    <row r="93" spans="1:23">
      <c r="A93" s="4" t="s">
        <v>47</v>
      </c>
      <c r="B93" s="4" t="s">
        <v>328</v>
      </c>
      <c r="C93" s="4" t="s">
        <v>390</v>
      </c>
      <c r="D93" s="4" t="s">
        <v>58</v>
      </c>
      <c r="E93" s="5">
        <v>44711</v>
      </c>
      <c r="F93" s="5">
        <v>44711</v>
      </c>
      <c r="G93" s="4" t="s">
        <v>478</v>
      </c>
      <c r="I93" s="4" t="s">
        <v>50</v>
      </c>
      <c r="J93" s="4" t="s">
        <v>38</v>
      </c>
      <c r="K93" s="4" t="s">
        <v>48</v>
      </c>
      <c r="L93" s="12">
        <v>138000</v>
      </c>
      <c r="M93" s="4" t="s">
        <v>48</v>
      </c>
      <c r="N93" s="107">
        <v>138000</v>
      </c>
      <c r="P93" s="4" t="s">
        <v>195</v>
      </c>
      <c r="R93" s="4" t="s">
        <v>288</v>
      </c>
      <c r="T93" s="5"/>
      <c r="V93" s="4" t="s">
        <v>143</v>
      </c>
      <c r="W93" s="4" t="s">
        <v>535</v>
      </c>
    </row>
    <row r="94" spans="1:23">
      <c r="A94" s="4" t="s">
        <v>47</v>
      </c>
      <c r="B94" s="4" t="s">
        <v>328</v>
      </c>
      <c r="C94" s="4" t="s">
        <v>391</v>
      </c>
      <c r="D94" s="4" t="s">
        <v>58</v>
      </c>
      <c r="E94" s="5">
        <v>44711</v>
      </c>
      <c r="F94" s="5">
        <v>44711</v>
      </c>
      <c r="G94" s="4" t="s">
        <v>478</v>
      </c>
      <c r="I94" s="4" t="s">
        <v>50</v>
      </c>
      <c r="J94" s="4" t="s">
        <v>38</v>
      </c>
      <c r="K94" s="4" t="s">
        <v>48</v>
      </c>
      <c r="L94" s="12">
        <v>138000</v>
      </c>
      <c r="M94" s="4" t="s">
        <v>48</v>
      </c>
      <c r="N94" s="107">
        <v>138000</v>
      </c>
      <c r="P94" s="4" t="s">
        <v>195</v>
      </c>
      <c r="R94" s="4" t="s">
        <v>289</v>
      </c>
      <c r="T94" s="5"/>
      <c r="V94" s="4" t="s">
        <v>143</v>
      </c>
      <c r="W94" s="4" t="s">
        <v>536</v>
      </c>
    </row>
    <row r="95" spans="1:23">
      <c r="A95" s="4" t="s">
        <v>47</v>
      </c>
      <c r="B95" s="4" t="s">
        <v>328</v>
      </c>
      <c r="C95" s="4" t="s">
        <v>392</v>
      </c>
      <c r="D95" s="4" t="s">
        <v>58</v>
      </c>
      <c r="E95" s="5">
        <v>44711</v>
      </c>
      <c r="F95" s="5">
        <v>44711</v>
      </c>
      <c r="G95" s="4" t="s">
        <v>478</v>
      </c>
      <c r="I95" s="4" t="s">
        <v>50</v>
      </c>
      <c r="J95" s="4" t="s">
        <v>38</v>
      </c>
      <c r="K95" s="4" t="s">
        <v>48</v>
      </c>
      <c r="L95" s="12">
        <v>110000</v>
      </c>
      <c r="M95" s="4" t="s">
        <v>48</v>
      </c>
      <c r="N95" s="107">
        <v>110000</v>
      </c>
      <c r="P95" s="4" t="s">
        <v>195</v>
      </c>
      <c r="R95" s="4" t="s">
        <v>290</v>
      </c>
      <c r="T95" s="5"/>
      <c r="V95" s="4" t="s">
        <v>143</v>
      </c>
      <c r="W95" s="4" t="s">
        <v>537</v>
      </c>
    </row>
    <row r="96" spans="1:23">
      <c r="A96" s="4" t="s">
        <v>47</v>
      </c>
      <c r="B96" s="4" t="s">
        <v>328</v>
      </c>
      <c r="C96" s="4" t="s">
        <v>393</v>
      </c>
      <c r="D96" s="4" t="s">
        <v>58</v>
      </c>
      <c r="E96" s="5">
        <v>44711</v>
      </c>
      <c r="F96" s="5">
        <v>44711</v>
      </c>
      <c r="G96" s="4" t="s">
        <v>478</v>
      </c>
      <c r="I96" s="4" t="s">
        <v>50</v>
      </c>
      <c r="J96" s="4" t="s">
        <v>38</v>
      </c>
      <c r="K96" s="4" t="s">
        <v>48</v>
      </c>
      <c r="L96" s="12">
        <v>138000</v>
      </c>
      <c r="M96" s="4" t="s">
        <v>48</v>
      </c>
      <c r="N96" s="107">
        <v>138000</v>
      </c>
      <c r="P96" s="4" t="s">
        <v>195</v>
      </c>
      <c r="R96" s="4" t="s">
        <v>291</v>
      </c>
      <c r="T96" s="5"/>
      <c r="V96" s="4" t="s">
        <v>143</v>
      </c>
      <c r="W96" s="4" t="s">
        <v>538</v>
      </c>
    </row>
    <row r="97" spans="1:23">
      <c r="A97" s="4" t="s">
        <v>47</v>
      </c>
      <c r="B97" s="4" t="s">
        <v>328</v>
      </c>
      <c r="C97" s="4" t="s">
        <v>394</v>
      </c>
      <c r="D97" s="4" t="s">
        <v>58</v>
      </c>
      <c r="E97" s="5">
        <v>44711</v>
      </c>
      <c r="F97" s="5">
        <v>44711</v>
      </c>
      <c r="G97" s="4" t="s">
        <v>478</v>
      </c>
      <c r="I97" s="4" t="s">
        <v>50</v>
      </c>
      <c r="J97" s="4" t="s">
        <v>38</v>
      </c>
      <c r="K97" s="4" t="s">
        <v>48</v>
      </c>
      <c r="L97" s="12">
        <v>110000</v>
      </c>
      <c r="M97" s="4" t="s">
        <v>48</v>
      </c>
      <c r="N97" s="107">
        <v>110000</v>
      </c>
      <c r="P97" s="4" t="s">
        <v>195</v>
      </c>
      <c r="R97" s="4" t="s">
        <v>292</v>
      </c>
      <c r="T97" s="5"/>
      <c r="V97" s="4" t="s">
        <v>143</v>
      </c>
      <c r="W97" s="4" t="s">
        <v>539</v>
      </c>
    </row>
    <row r="98" spans="1:23">
      <c r="A98" s="4" t="s">
        <v>47</v>
      </c>
      <c r="B98" s="4" t="s">
        <v>328</v>
      </c>
      <c r="C98" s="4" t="s">
        <v>395</v>
      </c>
      <c r="D98" s="4" t="s">
        <v>58</v>
      </c>
      <c r="E98" s="5">
        <v>44711</v>
      </c>
      <c r="F98" s="5">
        <v>44711</v>
      </c>
      <c r="G98" s="4" t="s">
        <v>478</v>
      </c>
      <c r="I98" s="4" t="s">
        <v>50</v>
      </c>
      <c r="J98" s="4" t="s">
        <v>38</v>
      </c>
      <c r="K98" s="4" t="s">
        <v>48</v>
      </c>
      <c r="L98" s="12">
        <v>138000</v>
      </c>
      <c r="M98" s="4" t="s">
        <v>48</v>
      </c>
      <c r="N98" s="107">
        <v>138000</v>
      </c>
      <c r="P98" s="4" t="s">
        <v>195</v>
      </c>
      <c r="R98" s="4" t="s">
        <v>293</v>
      </c>
      <c r="T98" s="5"/>
      <c r="V98" s="4" t="s">
        <v>143</v>
      </c>
      <c r="W98" s="4" t="s">
        <v>540</v>
      </c>
    </row>
    <row r="99" spans="1:23">
      <c r="A99" s="4" t="s">
        <v>47</v>
      </c>
      <c r="B99" s="4" t="s">
        <v>328</v>
      </c>
      <c r="C99" s="4" t="s">
        <v>396</v>
      </c>
      <c r="D99" s="4" t="s">
        <v>58</v>
      </c>
      <c r="E99" s="5">
        <v>44711</v>
      </c>
      <c r="F99" s="5">
        <v>44711</v>
      </c>
      <c r="G99" s="4" t="s">
        <v>478</v>
      </c>
      <c r="I99" s="4" t="s">
        <v>50</v>
      </c>
      <c r="J99" s="4" t="s">
        <v>38</v>
      </c>
      <c r="K99" s="4" t="s">
        <v>48</v>
      </c>
      <c r="L99" s="12">
        <v>124862</v>
      </c>
      <c r="M99" s="4" t="s">
        <v>48</v>
      </c>
      <c r="N99" s="107">
        <v>124862</v>
      </c>
      <c r="P99" s="4" t="s">
        <v>195</v>
      </c>
      <c r="R99" s="4" t="s">
        <v>294</v>
      </c>
      <c r="T99" s="5"/>
      <c r="V99" s="4" t="s">
        <v>143</v>
      </c>
      <c r="W99" s="4" t="s">
        <v>541</v>
      </c>
    </row>
    <row r="100" spans="1:23">
      <c r="A100" s="4" t="s">
        <v>47</v>
      </c>
      <c r="B100" s="4" t="s">
        <v>328</v>
      </c>
      <c r="C100" s="4" t="s">
        <v>397</v>
      </c>
      <c r="D100" s="4" t="s">
        <v>58</v>
      </c>
      <c r="E100" s="5">
        <v>44711</v>
      </c>
      <c r="F100" s="5">
        <v>44711</v>
      </c>
      <c r="G100" s="4" t="s">
        <v>478</v>
      </c>
      <c r="I100" s="4" t="s">
        <v>50</v>
      </c>
      <c r="J100" s="4" t="s">
        <v>38</v>
      </c>
      <c r="K100" s="4" t="s">
        <v>48</v>
      </c>
      <c r="L100" s="12">
        <v>147622</v>
      </c>
      <c r="M100" s="4" t="s">
        <v>48</v>
      </c>
      <c r="N100" s="107">
        <v>147622</v>
      </c>
      <c r="P100" s="4" t="s">
        <v>195</v>
      </c>
      <c r="R100" s="4" t="s">
        <v>295</v>
      </c>
      <c r="T100" s="5"/>
      <c r="V100" s="4" t="s">
        <v>143</v>
      </c>
      <c r="W100" s="4" t="s">
        <v>542</v>
      </c>
    </row>
    <row r="101" spans="1:23">
      <c r="A101" s="4" t="s">
        <v>47</v>
      </c>
      <c r="B101" s="4" t="s">
        <v>328</v>
      </c>
      <c r="C101" s="4" t="s">
        <v>398</v>
      </c>
      <c r="D101" s="4" t="s">
        <v>58</v>
      </c>
      <c r="E101" s="5">
        <v>44711</v>
      </c>
      <c r="F101" s="5">
        <v>44711</v>
      </c>
      <c r="G101" s="4" t="s">
        <v>478</v>
      </c>
      <c r="I101" s="4" t="s">
        <v>50</v>
      </c>
      <c r="J101" s="4" t="s">
        <v>38</v>
      </c>
      <c r="K101" s="4" t="s">
        <v>48</v>
      </c>
      <c r="L101" s="12">
        <v>110000</v>
      </c>
      <c r="M101" s="4" t="s">
        <v>48</v>
      </c>
      <c r="N101" s="107">
        <v>110000</v>
      </c>
      <c r="P101" s="4" t="s">
        <v>195</v>
      </c>
      <c r="R101" s="4" t="s">
        <v>296</v>
      </c>
      <c r="T101" s="5"/>
      <c r="V101" s="4" t="s">
        <v>143</v>
      </c>
      <c r="W101" s="4" t="s">
        <v>543</v>
      </c>
    </row>
    <row r="102" spans="1:23">
      <c r="A102" s="4" t="s">
        <v>47</v>
      </c>
      <c r="B102" s="4" t="s">
        <v>328</v>
      </c>
      <c r="C102" s="4" t="s">
        <v>399</v>
      </c>
      <c r="D102" s="4" t="s">
        <v>58</v>
      </c>
      <c r="E102" s="5">
        <v>44711</v>
      </c>
      <c r="F102" s="5">
        <v>44711</v>
      </c>
      <c r="G102" s="4" t="s">
        <v>478</v>
      </c>
      <c r="I102" s="4" t="s">
        <v>50</v>
      </c>
      <c r="J102" s="4" t="s">
        <v>38</v>
      </c>
      <c r="K102" s="4" t="s">
        <v>48</v>
      </c>
      <c r="L102" s="12">
        <v>110000</v>
      </c>
      <c r="M102" s="4" t="s">
        <v>48</v>
      </c>
      <c r="N102" s="107">
        <v>110000</v>
      </c>
      <c r="P102" s="4" t="s">
        <v>195</v>
      </c>
      <c r="R102" s="4" t="s">
        <v>297</v>
      </c>
      <c r="T102" s="5"/>
      <c r="V102" s="4" t="s">
        <v>143</v>
      </c>
      <c r="W102" s="4" t="s">
        <v>544</v>
      </c>
    </row>
    <row r="103" spans="1:23">
      <c r="A103" s="4" t="s">
        <v>47</v>
      </c>
      <c r="B103" s="4" t="s">
        <v>328</v>
      </c>
      <c r="C103" s="4" t="s">
        <v>400</v>
      </c>
      <c r="D103" s="4" t="s">
        <v>58</v>
      </c>
      <c r="E103" s="5">
        <v>44711</v>
      </c>
      <c r="F103" s="5">
        <v>44711</v>
      </c>
      <c r="G103" s="4" t="s">
        <v>478</v>
      </c>
      <c r="I103" s="4" t="s">
        <v>50</v>
      </c>
      <c r="J103" s="4" t="s">
        <v>38</v>
      </c>
      <c r="K103" s="4" t="s">
        <v>48</v>
      </c>
      <c r="L103" s="12">
        <v>104764</v>
      </c>
      <c r="M103" s="4" t="s">
        <v>48</v>
      </c>
      <c r="N103" s="107">
        <v>104764</v>
      </c>
      <c r="P103" s="4" t="s">
        <v>195</v>
      </c>
      <c r="R103" s="4" t="s">
        <v>298</v>
      </c>
      <c r="T103" s="5"/>
      <c r="V103" s="4" t="s">
        <v>143</v>
      </c>
      <c r="W103" s="4" t="s">
        <v>545</v>
      </c>
    </row>
    <row r="104" spans="1:23">
      <c r="A104" s="4" t="s">
        <v>47</v>
      </c>
      <c r="B104" s="4" t="s">
        <v>328</v>
      </c>
      <c r="C104" s="4" t="s">
        <v>401</v>
      </c>
      <c r="D104" s="4" t="s">
        <v>58</v>
      </c>
      <c r="E104" s="5">
        <v>44711</v>
      </c>
      <c r="F104" s="5">
        <v>44711</v>
      </c>
      <c r="G104" s="4" t="s">
        <v>478</v>
      </c>
      <c r="I104" s="4" t="s">
        <v>50</v>
      </c>
      <c r="J104" s="4" t="s">
        <v>38</v>
      </c>
      <c r="K104" s="4" t="s">
        <v>48</v>
      </c>
      <c r="L104" s="12">
        <v>110000</v>
      </c>
      <c r="M104" s="4" t="s">
        <v>48</v>
      </c>
      <c r="N104" s="107">
        <v>110000</v>
      </c>
      <c r="P104" s="4" t="s">
        <v>195</v>
      </c>
      <c r="R104" s="4" t="s">
        <v>299</v>
      </c>
      <c r="T104" s="5"/>
      <c r="V104" s="4" t="s">
        <v>143</v>
      </c>
      <c r="W104" s="4" t="s">
        <v>546</v>
      </c>
    </row>
    <row r="105" spans="1:23">
      <c r="A105" s="4" t="s">
        <v>47</v>
      </c>
      <c r="B105" s="4" t="s">
        <v>328</v>
      </c>
      <c r="C105" s="4" t="s">
        <v>404</v>
      </c>
      <c r="D105" s="4" t="s">
        <v>58</v>
      </c>
      <c r="E105" s="5">
        <v>44711</v>
      </c>
      <c r="F105" s="5">
        <v>44711</v>
      </c>
      <c r="G105" s="4" t="s">
        <v>478</v>
      </c>
      <c r="I105" s="4" t="s">
        <v>50</v>
      </c>
      <c r="J105" s="4" t="s">
        <v>38</v>
      </c>
      <c r="K105" s="4" t="s">
        <v>48</v>
      </c>
      <c r="L105" s="12">
        <v>138000</v>
      </c>
      <c r="M105" s="4" t="s">
        <v>48</v>
      </c>
      <c r="N105" s="107">
        <v>138000</v>
      </c>
      <c r="P105" s="4" t="s">
        <v>195</v>
      </c>
      <c r="R105" s="4" t="s">
        <v>302</v>
      </c>
      <c r="T105" s="5"/>
      <c r="V105" s="4" t="s">
        <v>143</v>
      </c>
      <c r="W105" s="4" t="s">
        <v>547</v>
      </c>
    </row>
    <row r="106" spans="1:23">
      <c r="A106" s="4" t="s">
        <v>47</v>
      </c>
      <c r="B106" s="4" t="s">
        <v>328</v>
      </c>
      <c r="C106" s="4" t="s">
        <v>405</v>
      </c>
      <c r="D106" s="4" t="s">
        <v>58</v>
      </c>
      <c r="E106" s="5">
        <v>44711</v>
      </c>
      <c r="F106" s="5">
        <v>44711</v>
      </c>
      <c r="G106" s="4" t="s">
        <v>478</v>
      </c>
      <c r="I106" s="4" t="s">
        <v>50</v>
      </c>
      <c r="J106" s="4" t="s">
        <v>38</v>
      </c>
      <c r="K106" s="4" t="s">
        <v>48</v>
      </c>
      <c r="L106" s="12">
        <v>131431</v>
      </c>
      <c r="M106" s="4" t="s">
        <v>48</v>
      </c>
      <c r="N106" s="107">
        <v>131431</v>
      </c>
      <c r="P106" s="4" t="s">
        <v>195</v>
      </c>
      <c r="R106" s="4" t="s">
        <v>303</v>
      </c>
      <c r="T106" s="5"/>
      <c r="V106" s="4" t="s">
        <v>143</v>
      </c>
      <c r="W106" s="4" t="s">
        <v>548</v>
      </c>
    </row>
    <row r="107" spans="1:23">
      <c r="A107" s="4" t="s">
        <v>47</v>
      </c>
      <c r="B107" s="4" t="s">
        <v>328</v>
      </c>
      <c r="C107" s="4" t="s">
        <v>406</v>
      </c>
      <c r="D107" s="4" t="s">
        <v>58</v>
      </c>
      <c r="E107" s="5">
        <v>44711</v>
      </c>
      <c r="F107" s="5">
        <v>44711</v>
      </c>
      <c r="G107" s="4" t="s">
        <v>478</v>
      </c>
      <c r="I107" s="4" t="s">
        <v>50</v>
      </c>
      <c r="J107" s="4" t="s">
        <v>38</v>
      </c>
      <c r="K107" s="4" t="s">
        <v>48</v>
      </c>
      <c r="L107" s="12">
        <v>110000</v>
      </c>
      <c r="M107" s="4" t="s">
        <v>48</v>
      </c>
      <c r="N107" s="107">
        <v>110000</v>
      </c>
      <c r="P107" s="4" t="s">
        <v>195</v>
      </c>
      <c r="R107" s="4" t="s">
        <v>304</v>
      </c>
      <c r="T107" s="5"/>
      <c r="V107" s="4" t="s">
        <v>143</v>
      </c>
      <c r="W107" s="4" t="s">
        <v>549</v>
      </c>
    </row>
    <row r="108" spans="1:23">
      <c r="A108" s="4" t="s">
        <v>47</v>
      </c>
      <c r="B108" s="4" t="s">
        <v>328</v>
      </c>
      <c r="C108" s="4" t="s">
        <v>407</v>
      </c>
      <c r="D108" s="4" t="s">
        <v>58</v>
      </c>
      <c r="E108" s="5">
        <v>44711</v>
      </c>
      <c r="F108" s="5">
        <v>44711</v>
      </c>
      <c r="G108" s="4" t="s">
        <v>478</v>
      </c>
      <c r="I108" s="4" t="s">
        <v>50</v>
      </c>
      <c r="J108" s="4" t="s">
        <v>38</v>
      </c>
      <c r="K108" s="4" t="s">
        <v>48</v>
      </c>
      <c r="L108" s="12">
        <v>178000</v>
      </c>
      <c r="M108" s="4" t="s">
        <v>48</v>
      </c>
      <c r="N108" s="107">
        <v>178000</v>
      </c>
      <c r="P108" s="4" t="s">
        <v>195</v>
      </c>
      <c r="R108" s="4" t="s">
        <v>305</v>
      </c>
      <c r="T108" s="5"/>
      <c r="V108" s="4" t="s">
        <v>143</v>
      </c>
      <c r="W108" s="4" t="s">
        <v>550</v>
      </c>
    </row>
    <row r="109" spans="1:23">
      <c r="A109" s="4" t="s">
        <v>47</v>
      </c>
      <c r="B109" s="4" t="s">
        <v>328</v>
      </c>
      <c r="C109" s="4" t="s">
        <v>411</v>
      </c>
      <c r="D109" s="4" t="s">
        <v>58</v>
      </c>
      <c r="E109" s="5">
        <v>44711</v>
      </c>
      <c r="F109" s="5">
        <v>44711</v>
      </c>
      <c r="G109" s="4" t="s">
        <v>478</v>
      </c>
      <c r="I109" s="4" t="s">
        <v>50</v>
      </c>
      <c r="J109" s="4" t="s">
        <v>38</v>
      </c>
      <c r="K109" s="4" t="s">
        <v>48</v>
      </c>
      <c r="L109" s="12">
        <v>110000</v>
      </c>
      <c r="M109" s="4" t="s">
        <v>48</v>
      </c>
      <c r="N109" s="107">
        <v>110000</v>
      </c>
      <c r="P109" s="4" t="s">
        <v>195</v>
      </c>
      <c r="R109" s="4" t="s">
        <v>309</v>
      </c>
      <c r="T109" s="5"/>
      <c r="V109" s="4" t="s">
        <v>143</v>
      </c>
      <c r="W109" s="4" t="s">
        <v>551</v>
      </c>
    </row>
    <row r="110" spans="1:23">
      <c r="A110" s="4" t="s">
        <v>47</v>
      </c>
      <c r="B110" s="4" t="s">
        <v>328</v>
      </c>
      <c r="C110" s="4" t="s">
        <v>412</v>
      </c>
      <c r="D110" s="4" t="s">
        <v>58</v>
      </c>
      <c r="E110" s="5">
        <v>44711</v>
      </c>
      <c r="F110" s="5">
        <v>44711</v>
      </c>
      <c r="G110" s="4" t="s">
        <v>478</v>
      </c>
      <c r="I110" s="4" t="s">
        <v>50</v>
      </c>
      <c r="J110" s="4" t="s">
        <v>38</v>
      </c>
      <c r="K110" s="4" t="s">
        <v>48</v>
      </c>
      <c r="L110" s="12">
        <v>138000</v>
      </c>
      <c r="M110" s="4" t="s">
        <v>48</v>
      </c>
      <c r="N110" s="107">
        <v>138000</v>
      </c>
      <c r="P110" s="4" t="s">
        <v>195</v>
      </c>
      <c r="R110" s="4" t="s">
        <v>310</v>
      </c>
      <c r="T110" s="5"/>
      <c r="V110" s="4" t="s">
        <v>143</v>
      </c>
      <c r="W110" s="4" t="s">
        <v>552</v>
      </c>
    </row>
    <row r="111" spans="1:23">
      <c r="A111" s="4" t="s">
        <v>47</v>
      </c>
      <c r="B111" s="4" t="s">
        <v>328</v>
      </c>
      <c r="C111" s="4" t="s">
        <v>413</v>
      </c>
      <c r="D111" s="4" t="s">
        <v>58</v>
      </c>
      <c r="E111" s="5">
        <v>44711</v>
      </c>
      <c r="F111" s="5">
        <v>44711</v>
      </c>
      <c r="G111" s="4" t="s">
        <v>478</v>
      </c>
      <c r="I111" s="4" t="s">
        <v>50</v>
      </c>
      <c r="J111" s="4" t="s">
        <v>38</v>
      </c>
      <c r="K111" s="4" t="s">
        <v>48</v>
      </c>
      <c r="L111" s="12">
        <v>110000</v>
      </c>
      <c r="M111" s="4" t="s">
        <v>48</v>
      </c>
      <c r="N111" s="107">
        <v>110000</v>
      </c>
      <c r="P111" s="4" t="s">
        <v>195</v>
      </c>
      <c r="R111" s="4" t="s">
        <v>311</v>
      </c>
      <c r="T111" s="5"/>
      <c r="V111" s="4" t="s">
        <v>143</v>
      </c>
      <c r="W111" s="4" t="s">
        <v>553</v>
      </c>
    </row>
    <row r="112" spans="1:23">
      <c r="A112" s="4" t="s">
        <v>47</v>
      </c>
      <c r="B112" s="4" t="s">
        <v>328</v>
      </c>
      <c r="C112" s="4" t="s">
        <v>414</v>
      </c>
      <c r="D112" s="4" t="s">
        <v>58</v>
      </c>
      <c r="E112" s="5">
        <v>44711</v>
      </c>
      <c r="F112" s="5">
        <v>44711</v>
      </c>
      <c r="G112" s="4" t="s">
        <v>478</v>
      </c>
      <c r="I112" s="4" t="s">
        <v>50</v>
      </c>
      <c r="J112" s="4" t="s">
        <v>38</v>
      </c>
      <c r="K112" s="4" t="s">
        <v>48</v>
      </c>
      <c r="L112" s="12">
        <v>178000</v>
      </c>
      <c r="M112" s="4" t="s">
        <v>48</v>
      </c>
      <c r="N112" s="107">
        <v>178000</v>
      </c>
      <c r="P112" s="4" t="s">
        <v>195</v>
      </c>
      <c r="R112" s="4" t="s">
        <v>312</v>
      </c>
      <c r="T112" s="5"/>
      <c r="V112" s="4" t="s">
        <v>143</v>
      </c>
      <c r="W112" s="4" t="s">
        <v>554</v>
      </c>
    </row>
    <row r="113" spans="1:23">
      <c r="A113" s="4" t="s">
        <v>47</v>
      </c>
      <c r="B113" s="4" t="s">
        <v>328</v>
      </c>
      <c r="C113" s="4" t="s">
        <v>418</v>
      </c>
      <c r="D113" s="4" t="s">
        <v>58</v>
      </c>
      <c r="E113" s="5">
        <v>44711</v>
      </c>
      <c r="F113" s="5">
        <v>44711</v>
      </c>
      <c r="G113" s="4" t="s">
        <v>478</v>
      </c>
      <c r="I113" s="4" t="s">
        <v>50</v>
      </c>
      <c r="J113" s="4" t="s">
        <v>38</v>
      </c>
      <c r="K113" s="4" t="s">
        <v>48</v>
      </c>
      <c r="L113" s="12">
        <v>51856</v>
      </c>
      <c r="M113" s="4" t="s">
        <v>48</v>
      </c>
      <c r="N113" s="107">
        <v>51856</v>
      </c>
      <c r="P113" s="4" t="s">
        <v>195</v>
      </c>
      <c r="R113" s="4" t="s">
        <v>316</v>
      </c>
      <c r="T113" s="5"/>
      <c r="V113" s="4" t="s">
        <v>143</v>
      </c>
      <c r="W113" s="4" t="s">
        <v>555</v>
      </c>
    </row>
    <row r="114" spans="1:23">
      <c r="A114" s="4" t="s">
        <v>47</v>
      </c>
      <c r="B114" s="4" t="s">
        <v>328</v>
      </c>
      <c r="C114" s="4" t="s">
        <v>419</v>
      </c>
      <c r="D114" s="4" t="s">
        <v>58</v>
      </c>
      <c r="E114" s="5">
        <v>44711</v>
      </c>
      <c r="F114" s="5">
        <v>44711</v>
      </c>
      <c r="G114" s="4" t="s">
        <v>478</v>
      </c>
      <c r="I114" s="4" t="s">
        <v>50</v>
      </c>
      <c r="J114" s="4" t="s">
        <v>38</v>
      </c>
      <c r="K114" s="4" t="s">
        <v>48</v>
      </c>
      <c r="L114" s="12">
        <v>42431</v>
      </c>
      <c r="M114" s="4" t="s">
        <v>48</v>
      </c>
      <c r="N114" s="107">
        <v>42431</v>
      </c>
      <c r="P114" s="4" t="s">
        <v>195</v>
      </c>
      <c r="R114" s="4" t="s">
        <v>317</v>
      </c>
      <c r="T114" s="5"/>
      <c r="V114" s="4" t="s">
        <v>143</v>
      </c>
      <c r="W114" s="4" t="s">
        <v>556</v>
      </c>
    </row>
    <row r="115" spans="1:23">
      <c r="A115" s="4" t="s">
        <v>47</v>
      </c>
      <c r="B115" s="4" t="s">
        <v>328</v>
      </c>
      <c r="C115" s="4" t="s">
        <v>420</v>
      </c>
      <c r="D115" s="4" t="s">
        <v>58</v>
      </c>
      <c r="E115" s="5">
        <v>44711</v>
      </c>
      <c r="F115" s="5">
        <v>44711</v>
      </c>
      <c r="G115" s="4" t="s">
        <v>478</v>
      </c>
      <c r="I115" s="4" t="s">
        <v>50</v>
      </c>
      <c r="J115" s="4" t="s">
        <v>38</v>
      </c>
      <c r="K115" s="4" t="s">
        <v>48</v>
      </c>
      <c r="L115" s="12">
        <v>31427</v>
      </c>
      <c r="M115" s="4" t="s">
        <v>48</v>
      </c>
      <c r="N115" s="107">
        <v>31427</v>
      </c>
      <c r="P115" s="4" t="s">
        <v>195</v>
      </c>
      <c r="R115" s="4" t="s">
        <v>318</v>
      </c>
      <c r="T115" s="5"/>
      <c r="V115" s="4" t="s">
        <v>143</v>
      </c>
      <c r="W115" s="4" t="s">
        <v>557</v>
      </c>
    </row>
    <row r="116" spans="1:23">
      <c r="A116" s="4" t="s">
        <v>47</v>
      </c>
      <c r="B116" s="4" t="s">
        <v>328</v>
      </c>
      <c r="C116" s="4" t="s">
        <v>341</v>
      </c>
      <c r="D116" s="4" t="s">
        <v>58</v>
      </c>
      <c r="E116" s="5">
        <v>44711</v>
      </c>
      <c r="F116" s="5">
        <v>44711</v>
      </c>
      <c r="G116" s="4" t="s">
        <v>478</v>
      </c>
      <c r="I116" s="4" t="s">
        <v>135</v>
      </c>
      <c r="J116" s="4" t="s">
        <v>134</v>
      </c>
      <c r="K116" s="4" t="s">
        <v>48</v>
      </c>
      <c r="L116" s="12">
        <v>225783</v>
      </c>
      <c r="M116" s="4" t="s">
        <v>48</v>
      </c>
      <c r="N116" s="107">
        <v>225783</v>
      </c>
      <c r="P116" s="4" t="s">
        <v>49</v>
      </c>
      <c r="R116" s="4" t="s">
        <v>239</v>
      </c>
      <c r="T116" s="5"/>
      <c r="V116" s="4" t="s">
        <v>226</v>
      </c>
      <c r="W116" s="4" t="s">
        <v>558</v>
      </c>
    </row>
    <row r="117" spans="1:23">
      <c r="A117" s="4" t="s">
        <v>47</v>
      </c>
      <c r="B117" s="4" t="s">
        <v>328</v>
      </c>
      <c r="C117" s="4" t="s">
        <v>427</v>
      </c>
      <c r="D117" s="4" t="s">
        <v>58</v>
      </c>
      <c r="E117" s="5">
        <v>44711</v>
      </c>
      <c r="F117" s="5">
        <v>44711</v>
      </c>
      <c r="G117" s="4" t="s">
        <v>478</v>
      </c>
      <c r="I117" s="4" t="s">
        <v>57</v>
      </c>
      <c r="J117" s="4" t="s">
        <v>55</v>
      </c>
      <c r="K117" s="4" t="s">
        <v>48</v>
      </c>
      <c r="L117" s="12">
        <v>110000</v>
      </c>
      <c r="M117" s="4" t="s">
        <v>48</v>
      </c>
      <c r="N117" s="107">
        <v>110000</v>
      </c>
      <c r="P117" s="4" t="s">
        <v>136</v>
      </c>
      <c r="R117" s="4" t="s">
        <v>325</v>
      </c>
      <c r="S117" s="4" t="s">
        <v>559</v>
      </c>
      <c r="T117" s="5">
        <v>44721</v>
      </c>
      <c r="V117" s="4" t="s">
        <v>56</v>
      </c>
      <c r="W117" s="4" t="s">
        <v>560</v>
      </c>
    </row>
    <row r="118" spans="1:23">
      <c r="A118" s="4" t="s">
        <v>47</v>
      </c>
      <c r="B118" s="4" t="s">
        <v>328</v>
      </c>
      <c r="C118" s="4" t="s">
        <v>428</v>
      </c>
      <c r="D118" s="4" t="s">
        <v>58</v>
      </c>
      <c r="E118" s="5">
        <v>44711</v>
      </c>
      <c r="F118" s="5">
        <v>44711</v>
      </c>
      <c r="G118" s="4" t="s">
        <v>478</v>
      </c>
      <c r="I118" s="4" t="s">
        <v>57</v>
      </c>
      <c r="J118" s="4" t="s">
        <v>55</v>
      </c>
      <c r="K118" s="4" t="s">
        <v>48</v>
      </c>
      <c r="L118" s="12">
        <v>110000</v>
      </c>
      <c r="M118" s="4" t="s">
        <v>48</v>
      </c>
      <c r="N118" s="107">
        <v>110000</v>
      </c>
      <c r="P118" s="4" t="s">
        <v>136</v>
      </c>
      <c r="R118" s="4" t="s">
        <v>326</v>
      </c>
      <c r="S118" s="4" t="s">
        <v>561</v>
      </c>
      <c r="T118" s="5">
        <v>44721</v>
      </c>
      <c r="V118" s="4" t="s">
        <v>56</v>
      </c>
      <c r="W118" s="4" t="s">
        <v>562</v>
      </c>
    </row>
    <row r="119" spans="1:23">
      <c r="A119" s="4" t="s">
        <v>47</v>
      </c>
      <c r="B119" s="4" t="s">
        <v>328</v>
      </c>
      <c r="C119" s="4" t="s">
        <v>422</v>
      </c>
      <c r="D119" s="4" t="s">
        <v>58</v>
      </c>
      <c r="E119" s="5">
        <v>44711</v>
      </c>
      <c r="F119" s="5">
        <v>44711</v>
      </c>
      <c r="G119" s="4" t="s">
        <v>478</v>
      </c>
      <c r="I119" s="4" t="s">
        <v>57</v>
      </c>
      <c r="J119" s="4" t="s">
        <v>55</v>
      </c>
      <c r="K119" s="4" t="s">
        <v>48</v>
      </c>
      <c r="L119" s="12">
        <v>102146</v>
      </c>
      <c r="M119" s="4" t="s">
        <v>48</v>
      </c>
      <c r="N119" s="107">
        <v>102146</v>
      </c>
      <c r="P119" s="4" t="s">
        <v>136</v>
      </c>
      <c r="R119" s="4" t="s">
        <v>320</v>
      </c>
      <c r="S119" s="4" t="s">
        <v>563</v>
      </c>
      <c r="T119" s="5">
        <v>44721</v>
      </c>
      <c r="V119" s="4" t="s">
        <v>56</v>
      </c>
      <c r="W119" s="4" t="s">
        <v>564</v>
      </c>
    </row>
    <row r="120" spans="1:23">
      <c r="A120" s="4" t="s">
        <v>47</v>
      </c>
      <c r="B120" s="4" t="s">
        <v>328</v>
      </c>
      <c r="C120" s="4" t="s">
        <v>424</v>
      </c>
      <c r="D120" s="4" t="s">
        <v>58</v>
      </c>
      <c r="E120" s="5">
        <v>44711</v>
      </c>
      <c r="F120" s="5">
        <v>44711</v>
      </c>
      <c r="G120" s="4" t="s">
        <v>478</v>
      </c>
      <c r="I120" s="4" t="s">
        <v>57</v>
      </c>
      <c r="J120" s="4" t="s">
        <v>55</v>
      </c>
      <c r="K120" s="4" t="s">
        <v>48</v>
      </c>
      <c r="L120" s="12">
        <v>110000</v>
      </c>
      <c r="M120" s="4" t="s">
        <v>48</v>
      </c>
      <c r="N120" s="107">
        <v>110000</v>
      </c>
      <c r="P120" s="4" t="s">
        <v>136</v>
      </c>
      <c r="R120" s="4" t="s">
        <v>322</v>
      </c>
      <c r="S120" s="4" t="s">
        <v>565</v>
      </c>
      <c r="T120" s="5">
        <v>44721</v>
      </c>
      <c r="V120" s="4" t="s">
        <v>56</v>
      </c>
      <c r="W120" s="4" t="s">
        <v>566</v>
      </c>
    </row>
    <row r="121" spans="1:23">
      <c r="A121" s="4" t="s">
        <v>47</v>
      </c>
      <c r="B121" s="4" t="s">
        <v>328</v>
      </c>
      <c r="C121" s="4" t="s">
        <v>426</v>
      </c>
      <c r="D121" s="4" t="s">
        <v>58</v>
      </c>
      <c r="E121" s="5">
        <v>44711</v>
      </c>
      <c r="F121" s="5">
        <v>44711</v>
      </c>
      <c r="G121" s="4" t="s">
        <v>478</v>
      </c>
      <c r="I121" s="4" t="s">
        <v>57</v>
      </c>
      <c r="J121" s="4" t="s">
        <v>55</v>
      </c>
      <c r="K121" s="4" t="s">
        <v>48</v>
      </c>
      <c r="L121" s="12">
        <v>110000</v>
      </c>
      <c r="M121" s="4" t="s">
        <v>48</v>
      </c>
      <c r="N121" s="107">
        <v>110000</v>
      </c>
      <c r="P121" s="4" t="s">
        <v>136</v>
      </c>
      <c r="R121" s="4" t="s">
        <v>324</v>
      </c>
      <c r="S121" s="4" t="s">
        <v>567</v>
      </c>
      <c r="T121" s="5">
        <v>44721</v>
      </c>
      <c r="V121" s="4" t="s">
        <v>56</v>
      </c>
      <c r="W121" s="4" t="s">
        <v>568</v>
      </c>
    </row>
    <row r="122" spans="1:23">
      <c r="A122" s="4" t="s">
        <v>47</v>
      </c>
      <c r="B122" s="4" t="s">
        <v>328</v>
      </c>
      <c r="C122" s="4" t="s">
        <v>423</v>
      </c>
      <c r="D122" s="4" t="s">
        <v>58</v>
      </c>
      <c r="E122" s="5">
        <v>44711</v>
      </c>
      <c r="F122" s="5">
        <v>44711</v>
      </c>
      <c r="G122" s="4" t="s">
        <v>478</v>
      </c>
      <c r="I122" s="4" t="s">
        <v>57</v>
      </c>
      <c r="J122" s="4" t="s">
        <v>55</v>
      </c>
      <c r="K122" s="4" t="s">
        <v>48</v>
      </c>
      <c r="L122" s="12">
        <v>107382</v>
      </c>
      <c r="M122" s="4" t="s">
        <v>48</v>
      </c>
      <c r="N122" s="107">
        <v>107382</v>
      </c>
      <c r="P122" s="4" t="s">
        <v>136</v>
      </c>
      <c r="R122" s="4" t="s">
        <v>321</v>
      </c>
      <c r="S122" s="4" t="s">
        <v>569</v>
      </c>
      <c r="T122" s="5">
        <v>44721</v>
      </c>
      <c r="V122" s="4" t="s">
        <v>56</v>
      </c>
      <c r="W122" s="4" t="s">
        <v>570</v>
      </c>
    </row>
    <row r="123" spans="1:23">
      <c r="A123" s="4" t="s">
        <v>47</v>
      </c>
      <c r="B123" s="4" t="s">
        <v>328</v>
      </c>
      <c r="C123" s="4" t="s">
        <v>425</v>
      </c>
      <c r="D123" s="4" t="s">
        <v>58</v>
      </c>
      <c r="E123" s="5">
        <v>44711</v>
      </c>
      <c r="F123" s="5">
        <v>44711</v>
      </c>
      <c r="G123" s="4" t="s">
        <v>478</v>
      </c>
      <c r="I123" s="4" t="s">
        <v>57</v>
      </c>
      <c r="J123" s="4" t="s">
        <v>55</v>
      </c>
      <c r="K123" s="4" t="s">
        <v>48</v>
      </c>
      <c r="L123" s="12">
        <v>110000</v>
      </c>
      <c r="M123" s="4" t="s">
        <v>48</v>
      </c>
      <c r="N123" s="107">
        <v>110000</v>
      </c>
      <c r="P123" s="4" t="s">
        <v>136</v>
      </c>
      <c r="R123" s="4" t="s">
        <v>323</v>
      </c>
      <c r="S123" s="4" t="s">
        <v>571</v>
      </c>
      <c r="T123" s="5">
        <v>44721</v>
      </c>
      <c r="V123" s="4" t="s">
        <v>56</v>
      </c>
      <c r="W123" s="4" t="s">
        <v>572</v>
      </c>
    </row>
    <row r="124" spans="1:23">
      <c r="A124" s="4" t="s">
        <v>47</v>
      </c>
      <c r="B124" s="4" t="s">
        <v>328</v>
      </c>
      <c r="C124" s="4" t="s">
        <v>421</v>
      </c>
      <c r="D124" s="4" t="s">
        <v>58</v>
      </c>
      <c r="E124" s="5">
        <v>44711</v>
      </c>
      <c r="F124" s="5">
        <v>44711</v>
      </c>
      <c r="G124" s="4" t="s">
        <v>478</v>
      </c>
      <c r="I124" s="4" t="s">
        <v>57</v>
      </c>
      <c r="J124" s="4" t="s">
        <v>55</v>
      </c>
      <c r="K124" s="4" t="s">
        <v>48</v>
      </c>
      <c r="L124" s="12">
        <v>82000</v>
      </c>
      <c r="M124" s="4" t="s">
        <v>48</v>
      </c>
      <c r="N124" s="107">
        <v>82000</v>
      </c>
      <c r="P124" s="4" t="s">
        <v>136</v>
      </c>
      <c r="R124" s="4" t="s">
        <v>319</v>
      </c>
      <c r="S124" s="4" t="s">
        <v>573</v>
      </c>
      <c r="T124" s="5">
        <v>44721</v>
      </c>
      <c r="V124" s="4" t="s">
        <v>56</v>
      </c>
      <c r="W124" s="4" t="s">
        <v>574</v>
      </c>
    </row>
    <row r="125" spans="1:23">
      <c r="A125" s="4" t="s">
        <v>575</v>
      </c>
      <c r="B125" s="4" t="s">
        <v>65</v>
      </c>
      <c r="C125" s="4" t="s">
        <v>576</v>
      </c>
      <c r="D125" s="4" t="s">
        <v>460</v>
      </c>
      <c r="E125" s="5">
        <v>43830</v>
      </c>
      <c r="F125" s="5">
        <v>43830</v>
      </c>
      <c r="G125" s="4" t="s">
        <v>433</v>
      </c>
      <c r="I125" s="4" t="s">
        <v>577</v>
      </c>
      <c r="J125" s="4" t="s">
        <v>577</v>
      </c>
      <c r="K125" s="4" t="s">
        <v>34</v>
      </c>
      <c r="L125" s="75">
        <v>27108.82</v>
      </c>
      <c r="M125" s="4" t="s">
        <v>34</v>
      </c>
      <c r="N125" s="75">
        <v>27108.82</v>
      </c>
      <c r="P125" s="4" t="s">
        <v>578</v>
      </c>
      <c r="R125" s="4" t="s">
        <v>579</v>
      </c>
      <c r="T125" s="5"/>
      <c r="W125" s="4" t="s">
        <v>580</v>
      </c>
    </row>
    <row r="126" spans="1:23">
      <c r="A126" s="4" t="s">
        <v>575</v>
      </c>
      <c r="B126" s="4" t="s">
        <v>65</v>
      </c>
      <c r="C126" s="4" t="s">
        <v>576</v>
      </c>
      <c r="D126" s="4" t="s">
        <v>460</v>
      </c>
      <c r="E126" s="5">
        <v>43830</v>
      </c>
      <c r="F126" s="5">
        <v>43830</v>
      </c>
      <c r="G126" s="4" t="s">
        <v>433</v>
      </c>
      <c r="I126" s="4" t="s">
        <v>577</v>
      </c>
      <c r="J126" s="4" t="s">
        <v>577</v>
      </c>
      <c r="K126" s="4" t="s">
        <v>34</v>
      </c>
      <c r="L126" s="75">
        <v>16597.349999999999</v>
      </c>
      <c r="M126" s="4" t="s">
        <v>34</v>
      </c>
      <c r="N126" s="75">
        <v>16597.349999999999</v>
      </c>
      <c r="P126" s="4" t="s">
        <v>578</v>
      </c>
      <c r="R126" s="4" t="s">
        <v>579</v>
      </c>
      <c r="T126" s="5"/>
      <c r="W126" s="4" t="s">
        <v>580</v>
      </c>
    </row>
    <row r="127" spans="1:23">
      <c r="A127" s="4" t="s">
        <v>575</v>
      </c>
      <c r="B127" s="4" t="s">
        <v>65</v>
      </c>
      <c r="C127" s="4" t="s">
        <v>576</v>
      </c>
      <c r="D127" s="4" t="s">
        <v>460</v>
      </c>
      <c r="E127" s="5">
        <v>43830</v>
      </c>
      <c r="F127" s="5">
        <v>43830</v>
      </c>
      <c r="G127" s="4" t="s">
        <v>433</v>
      </c>
      <c r="I127" s="4" t="s">
        <v>577</v>
      </c>
      <c r="J127" s="4" t="s">
        <v>577</v>
      </c>
      <c r="K127" s="4" t="s">
        <v>34</v>
      </c>
      <c r="L127" s="75">
        <v>208471.04000000001</v>
      </c>
      <c r="M127" s="4" t="s">
        <v>34</v>
      </c>
      <c r="N127" s="75">
        <v>208471.04000000001</v>
      </c>
      <c r="P127" s="4" t="s">
        <v>581</v>
      </c>
      <c r="R127" s="4" t="s">
        <v>579</v>
      </c>
      <c r="T127" s="5"/>
      <c r="W127" s="4" t="s">
        <v>580</v>
      </c>
    </row>
    <row r="128" spans="1:23">
      <c r="A128" s="4" t="s">
        <v>575</v>
      </c>
      <c r="B128" s="4" t="s">
        <v>65</v>
      </c>
      <c r="C128" s="4" t="s">
        <v>576</v>
      </c>
      <c r="D128" s="4" t="s">
        <v>460</v>
      </c>
      <c r="E128" s="5">
        <v>43830</v>
      </c>
      <c r="F128" s="5">
        <v>43830</v>
      </c>
      <c r="G128" s="4" t="s">
        <v>433</v>
      </c>
      <c r="I128" s="4" t="s">
        <v>577</v>
      </c>
      <c r="J128" s="4" t="s">
        <v>577</v>
      </c>
      <c r="K128" s="4" t="s">
        <v>34</v>
      </c>
      <c r="L128" s="75">
        <v>5387.28</v>
      </c>
      <c r="M128" s="4" t="s">
        <v>34</v>
      </c>
      <c r="N128" s="75">
        <v>5387.28</v>
      </c>
      <c r="P128" s="4" t="s">
        <v>582</v>
      </c>
      <c r="R128" s="4" t="s">
        <v>579</v>
      </c>
      <c r="T128" s="5"/>
      <c r="W128" s="4" t="s">
        <v>580</v>
      </c>
    </row>
    <row r="129" spans="1:23">
      <c r="A129" s="4" t="s">
        <v>575</v>
      </c>
      <c r="B129" s="4" t="s">
        <v>65</v>
      </c>
      <c r="C129" s="4" t="s">
        <v>583</v>
      </c>
      <c r="D129" s="4" t="s">
        <v>460</v>
      </c>
      <c r="E129" s="5">
        <v>43830</v>
      </c>
      <c r="F129" s="5">
        <v>43830</v>
      </c>
      <c r="G129" s="4" t="s">
        <v>433</v>
      </c>
      <c r="I129" s="4" t="s">
        <v>577</v>
      </c>
      <c r="J129" s="4" t="s">
        <v>577</v>
      </c>
      <c r="K129" s="4" t="s">
        <v>34</v>
      </c>
      <c r="L129" s="75">
        <v>276203.95</v>
      </c>
      <c r="M129" s="4" t="s">
        <v>34</v>
      </c>
      <c r="N129" s="75">
        <v>276203.95</v>
      </c>
      <c r="P129" s="4" t="s">
        <v>581</v>
      </c>
      <c r="R129" s="4" t="s">
        <v>584</v>
      </c>
      <c r="T129" s="5"/>
      <c r="W129" s="4" t="s">
        <v>585</v>
      </c>
    </row>
    <row r="130" spans="1:23">
      <c r="A130" s="4" t="s">
        <v>575</v>
      </c>
      <c r="B130" s="4" t="s">
        <v>65</v>
      </c>
      <c r="C130" s="4" t="s">
        <v>586</v>
      </c>
      <c r="D130" s="4" t="s">
        <v>51</v>
      </c>
      <c r="E130" s="5">
        <v>43823</v>
      </c>
      <c r="F130" s="5">
        <v>43823</v>
      </c>
      <c r="G130" s="4" t="s">
        <v>433</v>
      </c>
      <c r="I130" s="4" t="s">
        <v>587</v>
      </c>
      <c r="J130" s="4" t="s">
        <v>588</v>
      </c>
      <c r="K130" s="4" t="s">
        <v>34</v>
      </c>
      <c r="L130" s="75">
        <v>197043.24</v>
      </c>
      <c r="M130" s="4" t="s">
        <v>34</v>
      </c>
      <c r="N130" s="75">
        <v>197043.24</v>
      </c>
      <c r="R130" s="4" t="s">
        <v>589</v>
      </c>
      <c r="T130" s="5"/>
      <c r="V130" s="4" t="s">
        <v>587</v>
      </c>
      <c r="W130" s="4" t="s">
        <v>590</v>
      </c>
    </row>
    <row r="131" spans="1:23">
      <c r="A131" s="4" t="s">
        <v>39</v>
      </c>
      <c r="B131" s="4" t="s">
        <v>328</v>
      </c>
      <c r="C131" s="4" t="s">
        <v>591</v>
      </c>
      <c r="D131" s="4" t="s">
        <v>460</v>
      </c>
      <c r="E131" s="5">
        <v>44712</v>
      </c>
      <c r="F131" s="5">
        <v>44712</v>
      </c>
      <c r="G131" s="4" t="s">
        <v>433</v>
      </c>
      <c r="I131" s="4" t="s">
        <v>592</v>
      </c>
      <c r="J131" s="4" t="s">
        <v>592</v>
      </c>
      <c r="K131" s="4" t="s">
        <v>64</v>
      </c>
      <c r="L131" s="12">
        <v>22431263</v>
      </c>
      <c r="M131" s="4" t="s">
        <v>40</v>
      </c>
      <c r="N131" s="75">
        <v>1312442.96</v>
      </c>
      <c r="P131" s="4" t="s">
        <v>593</v>
      </c>
      <c r="R131" s="4" t="s">
        <v>594</v>
      </c>
      <c r="T131" s="5"/>
      <c r="V131" s="4" t="s">
        <v>592</v>
      </c>
      <c r="W131" s="4" t="s">
        <v>595</v>
      </c>
    </row>
    <row r="132" spans="1:23">
      <c r="A132" s="4" t="s">
        <v>39</v>
      </c>
      <c r="B132" s="4" t="s">
        <v>328</v>
      </c>
      <c r="C132" s="4" t="s">
        <v>596</v>
      </c>
      <c r="D132" s="4" t="s">
        <v>460</v>
      </c>
      <c r="E132" s="5">
        <v>44712</v>
      </c>
      <c r="F132" s="5">
        <v>44712</v>
      </c>
      <c r="G132" s="4" t="s">
        <v>433</v>
      </c>
      <c r="I132" s="4" t="s">
        <v>592</v>
      </c>
      <c r="J132" s="4" t="s">
        <v>592</v>
      </c>
      <c r="K132" s="4" t="s">
        <v>64</v>
      </c>
      <c r="L132" s="12">
        <v>6984690</v>
      </c>
      <c r="M132" s="4" t="s">
        <v>40</v>
      </c>
      <c r="N132" s="75">
        <v>408671.02</v>
      </c>
      <c r="P132" s="4" t="s">
        <v>593</v>
      </c>
      <c r="R132" s="4" t="s">
        <v>597</v>
      </c>
      <c r="T132" s="5"/>
      <c r="V132" s="4" t="s">
        <v>592</v>
      </c>
      <c r="W132" s="4" t="s">
        <v>598</v>
      </c>
    </row>
    <row r="133" spans="1:23">
      <c r="A133" s="4" t="s">
        <v>39</v>
      </c>
      <c r="B133" s="4" t="s">
        <v>202</v>
      </c>
      <c r="C133" s="4" t="s">
        <v>599</v>
      </c>
      <c r="D133" s="4" t="s">
        <v>460</v>
      </c>
      <c r="E133" s="5">
        <v>44681</v>
      </c>
      <c r="F133" s="5">
        <v>44681</v>
      </c>
      <c r="G133" s="4" t="s">
        <v>433</v>
      </c>
      <c r="I133" s="4" t="s">
        <v>474</v>
      </c>
      <c r="J133" s="4" t="s">
        <v>474</v>
      </c>
      <c r="K133" s="4" t="s">
        <v>34</v>
      </c>
      <c r="L133" s="75">
        <v>297897.46000000002</v>
      </c>
      <c r="M133" s="4" t="s">
        <v>40</v>
      </c>
      <c r="N133" s="75">
        <v>2331941.33</v>
      </c>
      <c r="P133" s="4" t="s">
        <v>593</v>
      </c>
      <c r="R133" s="4" t="s">
        <v>600</v>
      </c>
      <c r="T133" s="5"/>
      <c r="V133" s="4" t="s">
        <v>474</v>
      </c>
      <c r="W133" s="4" t="s">
        <v>601</v>
      </c>
    </row>
    <row r="134" spans="1:23">
      <c r="A134" s="4" t="s">
        <v>39</v>
      </c>
      <c r="B134" s="4" t="s">
        <v>202</v>
      </c>
      <c r="C134" s="4" t="s">
        <v>599</v>
      </c>
      <c r="D134" s="4" t="s">
        <v>460</v>
      </c>
      <c r="E134" s="5">
        <v>44681</v>
      </c>
      <c r="F134" s="5">
        <v>44681</v>
      </c>
      <c r="G134" s="4" t="s">
        <v>433</v>
      </c>
      <c r="I134" s="4" t="s">
        <v>474</v>
      </c>
      <c r="J134" s="4" t="s">
        <v>474</v>
      </c>
      <c r="K134" s="4" t="s">
        <v>34</v>
      </c>
      <c r="L134" s="75">
        <v>41188.050000000003</v>
      </c>
      <c r="M134" s="4" t="s">
        <v>40</v>
      </c>
      <c r="N134" s="75">
        <v>322420.03999999998</v>
      </c>
      <c r="P134" s="4" t="s">
        <v>602</v>
      </c>
      <c r="R134" s="4" t="s">
        <v>600</v>
      </c>
      <c r="T134" s="5"/>
      <c r="V134" s="4" t="s">
        <v>474</v>
      </c>
      <c r="W134" s="4" t="s">
        <v>601</v>
      </c>
    </row>
    <row r="135" spans="1:23">
      <c r="A135" s="4" t="s">
        <v>39</v>
      </c>
      <c r="B135" s="4" t="s">
        <v>328</v>
      </c>
      <c r="C135" s="4" t="s">
        <v>603</v>
      </c>
      <c r="D135" s="4" t="s">
        <v>460</v>
      </c>
      <c r="E135" s="5">
        <v>44712</v>
      </c>
      <c r="F135" s="5">
        <v>44712</v>
      </c>
      <c r="G135" s="4" t="s">
        <v>433</v>
      </c>
      <c r="I135" s="4" t="s">
        <v>474</v>
      </c>
      <c r="J135" s="4" t="s">
        <v>474</v>
      </c>
      <c r="K135" s="4" t="s">
        <v>34</v>
      </c>
      <c r="L135" s="75">
        <v>305698.84999999998</v>
      </c>
      <c r="M135" s="4" t="s">
        <v>40</v>
      </c>
      <c r="N135" s="75">
        <v>2398910.62</v>
      </c>
      <c r="P135" s="4" t="s">
        <v>593</v>
      </c>
      <c r="R135" s="4" t="s">
        <v>604</v>
      </c>
      <c r="T135" s="5"/>
      <c r="V135" s="4" t="s">
        <v>474</v>
      </c>
      <c r="W135" s="4" t="s">
        <v>605</v>
      </c>
    </row>
    <row r="136" spans="1:23">
      <c r="A136" s="4" t="s">
        <v>39</v>
      </c>
      <c r="B136" s="4" t="s">
        <v>328</v>
      </c>
      <c r="C136" s="4" t="s">
        <v>603</v>
      </c>
      <c r="D136" s="4" t="s">
        <v>460</v>
      </c>
      <c r="E136" s="5">
        <v>44712</v>
      </c>
      <c r="F136" s="5">
        <v>44712</v>
      </c>
      <c r="G136" s="4" t="s">
        <v>433</v>
      </c>
      <c r="I136" s="4" t="s">
        <v>474</v>
      </c>
      <c r="J136" s="4" t="s">
        <v>474</v>
      </c>
      <c r="K136" s="4" t="s">
        <v>34</v>
      </c>
      <c r="L136" s="75">
        <v>43762.29</v>
      </c>
      <c r="M136" s="4" t="s">
        <v>40</v>
      </c>
      <c r="N136" s="75">
        <v>343415.78</v>
      </c>
      <c r="P136" s="4" t="s">
        <v>602</v>
      </c>
      <c r="R136" s="4" t="s">
        <v>604</v>
      </c>
      <c r="T136" s="5"/>
      <c r="V136" s="4" t="s">
        <v>474</v>
      </c>
      <c r="W136" s="4" t="s">
        <v>605</v>
      </c>
    </row>
    <row r="137" spans="1:23">
      <c r="A137" s="4" t="s">
        <v>606</v>
      </c>
      <c r="B137" s="4" t="s">
        <v>328</v>
      </c>
      <c r="C137" s="4" t="s">
        <v>607</v>
      </c>
      <c r="D137" s="4" t="s">
        <v>460</v>
      </c>
      <c r="E137" s="5">
        <v>44701</v>
      </c>
      <c r="F137" s="5">
        <v>44701</v>
      </c>
      <c r="G137" s="4" t="s">
        <v>433</v>
      </c>
      <c r="I137" s="4" t="s">
        <v>62</v>
      </c>
      <c r="J137" s="4" t="s">
        <v>62</v>
      </c>
      <c r="K137" s="4" t="s">
        <v>61</v>
      </c>
      <c r="L137" s="75">
        <v>786540.19</v>
      </c>
      <c r="M137" s="4" t="s">
        <v>61</v>
      </c>
      <c r="N137" s="75">
        <v>786540.19</v>
      </c>
      <c r="P137" s="4" t="s">
        <v>602</v>
      </c>
      <c r="R137" s="4" t="s">
        <v>608</v>
      </c>
      <c r="T137" s="5"/>
    </row>
    <row r="138" spans="1:23">
      <c r="A138" s="4" t="s">
        <v>606</v>
      </c>
      <c r="B138" s="4" t="s">
        <v>328</v>
      </c>
      <c r="C138" s="4" t="s">
        <v>609</v>
      </c>
      <c r="D138" s="4" t="s">
        <v>460</v>
      </c>
      <c r="E138" s="5">
        <v>44712</v>
      </c>
      <c r="F138" s="5">
        <v>44712</v>
      </c>
      <c r="G138" s="4" t="s">
        <v>433</v>
      </c>
      <c r="I138" s="4" t="s">
        <v>62</v>
      </c>
      <c r="J138" s="4" t="s">
        <v>62</v>
      </c>
      <c r="K138" s="4" t="s">
        <v>61</v>
      </c>
      <c r="L138" s="75">
        <v>2226000</v>
      </c>
      <c r="M138" s="4" t="s">
        <v>61</v>
      </c>
      <c r="N138" s="75">
        <v>2226000</v>
      </c>
      <c r="P138" s="4" t="s">
        <v>602</v>
      </c>
      <c r="R138" s="4" t="s">
        <v>610</v>
      </c>
      <c r="T138" s="5"/>
    </row>
    <row r="139" spans="1:23">
      <c r="A139" s="4" t="s">
        <v>606</v>
      </c>
      <c r="B139" s="4" t="s">
        <v>202</v>
      </c>
      <c r="C139" s="4" t="s">
        <v>611</v>
      </c>
      <c r="D139" s="4" t="s">
        <v>612</v>
      </c>
      <c r="E139" s="5">
        <v>44681</v>
      </c>
      <c r="F139" s="5">
        <v>44681</v>
      </c>
      <c r="G139" s="4" t="s">
        <v>478</v>
      </c>
      <c r="I139" s="4" t="s">
        <v>62</v>
      </c>
      <c r="J139" s="4" t="s">
        <v>62</v>
      </c>
      <c r="K139" s="4" t="s">
        <v>61</v>
      </c>
      <c r="L139" s="75">
        <v>700000</v>
      </c>
      <c r="M139" s="4" t="s">
        <v>61</v>
      </c>
      <c r="N139" s="75">
        <v>700000</v>
      </c>
      <c r="P139" s="4" t="s">
        <v>602</v>
      </c>
      <c r="R139" s="4" t="s">
        <v>613</v>
      </c>
      <c r="T139" s="5"/>
      <c r="V139" s="4" t="s">
        <v>614</v>
      </c>
    </row>
    <row r="140" spans="1:23">
      <c r="A140" s="4" t="s">
        <v>606</v>
      </c>
      <c r="B140" s="4" t="s">
        <v>328</v>
      </c>
      <c r="C140" s="4" t="s">
        <v>615</v>
      </c>
      <c r="D140" s="4" t="s">
        <v>612</v>
      </c>
      <c r="E140" s="5">
        <v>44712</v>
      </c>
      <c r="F140" s="5">
        <v>44712</v>
      </c>
      <c r="G140" s="4" t="s">
        <v>478</v>
      </c>
      <c r="I140" s="4" t="s">
        <v>62</v>
      </c>
      <c r="J140" s="4" t="s">
        <v>62</v>
      </c>
      <c r="K140" s="4" t="s">
        <v>61</v>
      </c>
      <c r="L140" s="75">
        <v>700000</v>
      </c>
      <c r="M140" s="4" t="s">
        <v>61</v>
      </c>
      <c r="N140" s="75">
        <v>700000</v>
      </c>
      <c r="P140" s="4" t="s">
        <v>602</v>
      </c>
      <c r="R140" s="4" t="s">
        <v>616</v>
      </c>
      <c r="T140" s="5"/>
      <c r="V140" s="4" t="s">
        <v>614</v>
      </c>
    </row>
    <row r="141" spans="1:23">
      <c r="A141" s="4" t="s">
        <v>606</v>
      </c>
      <c r="B141" s="4" t="s">
        <v>328</v>
      </c>
      <c r="C141" s="4" t="s">
        <v>617</v>
      </c>
      <c r="D141" s="4" t="s">
        <v>612</v>
      </c>
      <c r="E141" s="5">
        <v>44712</v>
      </c>
      <c r="F141" s="5">
        <v>44712</v>
      </c>
      <c r="G141" s="4" t="s">
        <v>478</v>
      </c>
      <c r="I141" s="4" t="s">
        <v>62</v>
      </c>
      <c r="J141" s="4" t="s">
        <v>62</v>
      </c>
      <c r="K141" s="4" t="s">
        <v>61</v>
      </c>
      <c r="L141" s="75">
        <v>747029.7</v>
      </c>
      <c r="M141" s="4" t="s">
        <v>61</v>
      </c>
      <c r="N141" s="75">
        <v>747029.7</v>
      </c>
      <c r="P141" s="4" t="s">
        <v>602</v>
      </c>
      <c r="R141" s="4" t="s">
        <v>616</v>
      </c>
      <c r="T141" s="5"/>
      <c r="V141" s="4" t="s">
        <v>614</v>
      </c>
    </row>
    <row r="142" spans="1:23">
      <c r="A142" s="4" t="s">
        <v>618</v>
      </c>
      <c r="B142" s="4" t="s">
        <v>202</v>
      </c>
      <c r="C142" s="4" t="s">
        <v>619</v>
      </c>
      <c r="D142" s="4" t="s">
        <v>612</v>
      </c>
      <c r="E142" s="5">
        <v>44681</v>
      </c>
      <c r="F142" s="5">
        <v>44681</v>
      </c>
      <c r="G142" s="4" t="s">
        <v>478</v>
      </c>
      <c r="I142" s="4" t="s">
        <v>62</v>
      </c>
      <c r="J142" s="4" t="s">
        <v>62</v>
      </c>
      <c r="K142" s="4" t="s">
        <v>61</v>
      </c>
      <c r="L142" s="75">
        <v>13123.88</v>
      </c>
      <c r="M142" s="4" t="s">
        <v>61</v>
      </c>
      <c r="N142" s="75">
        <v>13123.88</v>
      </c>
      <c r="P142" s="4" t="s">
        <v>602</v>
      </c>
      <c r="R142" s="4" t="s">
        <v>620</v>
      </c>
      <c r="T142" s="5"/>
      <c r="V142" s="4" t="s">
        <v>621</v>
      </c>
    </row>
    <row r="143" spans="1:23">
      <c r="A143" s="4" t="s">
        <v>618</v>
      </c>
      <c r="B143" s="4" t="s">
        <v>328</v>
      </c>
      <c r="C143" s="4" t="s">
        <v>622</v>
      </c>
      <c r="D143" s="4" t="s">
        <v>612</v>
      </c>
      <c r="E143" s="5">
        <v>44712</v>
      </c>
      <c r="F143" s="5">
        <v>44712</v>
      </c>
      <c r="G143" s="4" t="s">
        <v>478</v>
      </c>
      <c r="I143" s="4" t="s">
        <v>62</v>
      </c>
      <c r="J143" s="4" t="s">
        <v>62</v>
      </c>
      <c r="K143" s="4" t="s">
        <v>61</v>
      </c>
      <c r="L143" s="75">
        <v>44806.43</v>
      </c>
      <c r="M143" s="4" t="s">
        <v>61</v>
      </c>
      <c r="N143" s="75">
        <v>44806.43</v>
      </c>
      <c r="P143" s="4" t="s">
        <v>602</v>
      </c>
      <c r="R143" s="4" t="s">
        <v>623</v>
      </c>
      <c r="T143" s="5"/>
      <c r="V143" s="4" t="s">
        <v>621</v>
      </c>
    </row>
    <row r="144" spans="1:23">
      <c r="A144" s="4" t="s">
        <v>62</v>
      </c>
      <c r="B144" s="4" t="s">
        <v>328</v>
      </c>
      <c r="C144" s="4" t="s">
        <v>624</v>
      </c>
      <c r="D144" s="4" t="s">
        <v>460</v>
      </c>
      <c r="E144" s="5">
        <v>44712</v>
      </c>
      <c r="F144" s="5">
        <v>44712</v>
      </c>
      <c r="G144" s="4" t="s">
        <v>433</v>
      </c>
      <c r="I144" s="4" t="s">
        <v>39</v>
      </c>
      <c r="J144" s="4" t="s">
        <v>39</v>
      </c>
      <c r="K144" s="4" t="s">
        <v>61</v>
      </c>
      <c r="L144" s="75">
        <v>59221.16</v>
      </c>
      <c r="M144" s="4" t="s">
        <v>61</v>
      </c>
      <c r="N144" s="75">
        <v>59221.16</v>
      </c>
      <c r="P144" s="4" t="s">
        <v>625</v>
      </c>
      <c r="R144" s="4" t="s">
        <v>626</v>
      </c>
      <c r="T144" s="5"/>
      <c r="V144" s="4" t="s">
        <v>39</v>
      </c>
    </row>
    <row r="145" spans="1:22">
      <c r="A145" s="4" t="s">
        <v>62</v>
      </c>
      <c r="B145" s="4" t="s">
        <v>328</v>
      </c>
      <c r="C145" s="4" t="s">
        <v>624</v>
      </c>
      <c r="D145" s="4" t="s">
        <v>460</v>
      </c>
      <c r="E145" s="5">
        <v>44712</v>
      </c>
      <c r="F145" s="5">
        <v>44712</v>
      </c>
      <c r="G145" s="4" t="s">
        <v>433</v>
      </c>
      <c r="I145" s="4" t="s">
        <v>39</v>
      </c>
      <c r="J145" s="4" t="s">
        <v>39</v>
      </c>
      <c r="K145" s="4" t="s">
        <v>61</v>
      </c>
      <c r="L145" s="75">
        <v>21013.96</v>
      </c>
      <c r="M145" s="4" t="s">
        <v>61</v>
      </c>
      <c r="N145" s="75">
        <v>21013.96</v>
      </c>
      <c r="P145" s="4" t="s">
        <v>625</v>
      </c>
      <c r="R145" s="4" t="s">
        <v>626</v>
      </c>
      <c r="T145" s="5"/>
      <c r="V145" s="4" t="s">
        <v>39</v>
      </c>
    </row>
    <row r="146" spans="1:22">
      <c r="A146" s="4" t="s">
        <v>62</v>
      </c>
      <c r="B146" s="4" t="s">
        <v>328</v>
      </c>
      <c r="C146" s="4" t="s">
        <v>624</v>
      </c>
      <c r="D146" s="4" t="s">
        <v>460</v>
      </c>
      <c r="E146" s="5">
        <v>44712</v>
      </c>
      <c r="F146" s="5">
        <v>44712</v>
      </c>
      <c r="G146" s="4" t="s">
        <v>433</v>
      </c>
      <c r="I146" s="4" t="s">
        <v>39</v>
      </c>
      <c r="J146" s="4" t="s">
        <v>39</v>
      </c>
      <c r="K146" s="4" t="s">
        <v>61</v>
      </c>
      <c r="L146" s="75">
        <v>247272.22</v>
      </c>
      <c r="M146" s="4" t="s">
        <v>61</v>
      </c>
      <c r="N146" s="75">
        <v>247272.22</v>
      </c>
      <c r="P146" s="4" t="s">
        <v>627</v>
      </c>
      <c r="R146" s="4" t="s">
        <v>626</v>
      </c>
      <c r="T146" s="5"/>
      <c r="V146" s="4" t="s">
        <v>39</v>
      </c>
    </row>
    <row r="147" spans="1:22">
      <c r="A147" s="4" t="s">
        <v>62</v>
      </c>
      <c r="B147" s="4" t="s">
        <v>328</v>
      </c>
      <c r="C147" s="4" t="s">
        <v>624</v>
      </c>
      <c r="D147" s="4" t="s">
        <v>460</v>
      </c>
      <c r="E147" s="5">
        <v>44712</v>
      </c>
      <c r="F147" s="5">
        <v>44712</v>
      </c>
      <c r="G147" s="4" t="s">
        <v>433</v>
      </c>
      <c r="I147" s="4" t="s">
        <v>39</v>
      </c>
      <c r="J147" s="4" t="s">
        <v>39</v>
      </c>
      <c r="K147" s="4" t="s">
        <v>61</v>
      </c>
      <c r="L147" s="75">
        <v>239750.18</v>
      </c>
      <c r="M147" s="4" t="s">
        <v>61</v>
      </c>
      <c r="N147" s="75">
        <v>239750.18</v>
      </c>
      <c r="P147" s="4" t="s">
        <v>627</v>
      </c>
      <c r="R147" s="4" t="s">
        <v>626</v>
      </c>
      <c r="T147" s="5"/>
      <c r="V147" s="4" t="s">
        <v>39</v>
      </c>
    </row>
    <row r="148" spans="1:22">
      <c r="A148" s="4" t="s">
        <v>62</v>
      </c>
      <c r="B148" s="4" t="s">
        <v>328</v>
      </c>
      <c r="C148" s="4" t="s">
        <v>624</v>
      </c>
      <c r="D148" s="4" t="s">
        <v>460</v>
      </c>
      <c r="E148" s="5">
        <v>44712</v>
      </c>
      <c r="F148" s="5">
        <v>44712</v>
      </c>
      <c r="G148" s="4" t="s">
        <v>433</v>
      </c>
      <c r="I148" s="4" t="s">
        <v>39</v>
      </c>
      <c r="J148" s="4" t="s">
        <v>39</v>
      </c>
      <c r="K148" s="4" t="s">
        <v>61</v>
      </c>
      <c r="L148" s="75">
        <v>125584.68</v>
      </c>
      <c r="M148" s="4" t="s">
        <v>61</v>
      </c>
      <c r="N148" s="75">
        <v>125584.68</v>
      </c>
      <c r="P148" s="4" t="s">
        <v>627</v>
      </c>
      <c r="R148" s="4" t="s">
        <v>626</v>
      </c>
      <c r="T148" s="5"/>
      <c r="V148" s="4" t="s">
        <v>39</v>
      </c>
    </row>
    <row r="149" spans="1:22">
      <c r="A149" s="4" t="s">
        <v>62</v>
      </c>
      <c r="B149" s="4" t="s">
        <v>328</v>
      </c>
      <c r="C149" s="4" t="s">
        <v>624</v>
      </c>
      <c r="D149" s="4" t="s">
        <v>460</v>
      </c>
      <c r="E149" s="5">
        <v>44712</v>
      </c>
      <c r="F149" s="5">
        <v>44712</v>
      </c>
      <c r="G149" s="4" t="s">
        <v>433</v>
      </c>
      <c r="I149" s="4" t="s">
        <v>39</v>
      </c>
      <c r="J149" s="4" t="s">
        <v>39</v>
      </c>
      <c r="K149" s="4" t="s">
        <v>61</v>
      </c>
      <c r="L149" s="75">
        <v>9509.39</v>
      </c>
      <c r="M149" s="4" t="s">
        <v>61</v>
      </c>
      <c r="N149" s="75">
        <v>9509.39</v>
      </c>
      <c r="P149" s="4" t="s">
        <v>627</v>
      </c>
      <c r="R149" s="4" t="s">
        <v>626</v>
      </c>
      <c r="T149" s="5"/>
      <c r="V149" s="4" t="s">
        <v>39</v>
      </c>
    </row>
    <row r="150" spans="1:22">
      <c r="A150" s="4" t="s">
        <v>62</v>
      </c>
      <c r="B150" s="4" t="s">
        <v>328</v>
      </c>
      <c r="C150" s="4" t="s">
        <v>624</v>
      </c>
      <c r="D150" s="4" t="s">
        <v>460</v>
      </c>
      <c r="E150" s="5">
        <v>44712</v>
      </c>
      <c r="F150" s="5">
        <v>44712</v>
      </c>
      <c r="G150" s="4" t="s">
        <v>433</v>
      </c>
      <c r="I150" s="4" t="s">
        <v>39</v>
      </c>
      <c r="J150" s="4" t="s">
        <v>39</v>
      </c>
      <c r="K150" s="4" t="s">
        <v>61</v>
      </c>
      <c r="L150" s="75">
        <v>282265.11</v>
      </c>
      <c r="M150" s="4" t="s">
        <v>61</v>
      </c>
      <c r="N150" s="75">
        <v>282265.11</v>
      </c>
      <c r="P150" s="4" t="s">
        <v>627</v>
      </c>
      <c r="R150" s="4" t="s">
        <v>626</v>
      </c>
      <c r="T150" s="5"/>
      <c r="V150" s="4" t="s">
        <v>39</v>
      </c>
    </row>
    <row r="151" spans="1:22">
      <c r="A151" s="4" t="s">
        <v>62</v>
      </c>
      <c r="B151" s="4" t="s">
        <v>328</v>
      </c>
      <c r="C151" s="4" t="s">
        <v>624</v>
      </c>
      <c r="D151" s="4" t="s">
        <v>460</v>
      </c>
      <c r="E151" s="5">
        <v>44712</v>
      </c>
      <c r="F151" s="5">
        <v>44712</v>
      </c>
      <c r="G151" s="4" t="s">
        <v>433</v>
      </c>
      <c r="I151" s="4" t="s">
        <v>39</v>
      </c>
      <c r="J151" s="4" t="s">
        <v>39</v>
      </c>
      <c r="K151" s="4" t="s">
        <v>61</v>
      </c>
      <c r="L151" s="75">
        <v>114621.6</v>
      </c>
      <c r="M151" s="4" t="s">
        <v>61</v>
      </c>
      <c r="N151" s="75">
        <v>114621.6</v>
      </c>
      <c r="P151" s="4" t="s">
        <v>628</v>
      </c>
      <c r="R151" s="4" t="s">
        <v>626</v>
      </c>
      <c r="T151" s="5"/>
      <c r="V151" s="4" t="s">
        <v>39</v>
      </c>
    </row>
    <row r="152" spans="1:22">
      <c r="A152" s="4" t="s">
        <v>62</v>
      </c>
      <c r="B152" s="4" t="s">
        <v>328</v>
      </c>
      <c r="C152" s="4" t="s">
        <v>624</v>
      </c>
      <c r="D152" s="4" t="s">
        <v>460</v>
      </c>
      <c r="E152" s="5">
        <v>44712</v>
      </c>
      <c r="F152" s="5">
        <v>44712</v>
      </c>
      <c r="G152" s="4" t="s">
        <v>433</v>
      </c>
      <c r="I152" s="4" t="s">
        <v>39</v>
      </c>
      <c r="J152" s="4" t="s">
        <v>39</v>
      </c>
      <c r="K152" s="4" t="s">
        <v>61</v>
      </c>
      <c r="L152" s="75">
        <v>10148.790000000001</v>
      </c>
      <c r="M152" s="4" t="s">
        <v>61</v>
      </c>
      <c r="N152" s="75">
        <v>10148.790000000001</v>
      </c>
      <c r="P152" s="4" t="s">
        <v>628</v>
      </c>
      <c r="R152" s="4" t="s">
        <v>626</v>
      </c>
      <c r="T152" s="5"/>
      <c r="V152" s="4" t="s">
        <v>39</v>
      </c>
    </row>
    <row r="153" spans="1:22">
      <c r="A153" s="4" t="s">
        <v>62</v>
      </c>
      <c r="B153" s="4" t="s">
        <v>328</v>
      </c>
      <c r="C153" s="4" t="s">
        <v>629</v>
      </c>
      <c r="D153" s="4" t="s">
        <v>460</v>
      </c>
      <c r="E153" s="5">
        <v>44712</v>
      </c>
      <c r="F153" s="5">
        <v>44712</v>
      </c>
      <c r="G153" s="4" t="s">
        <v>433</v>
      </c>
      <c r="I153" s="4" t="s">
        <v>39</v>
      </c>
      <c r="J153" s="4" t="s">
        <v>39</v>
      </c>
      <c r="K153" s="4" t="s">
        <v>61</v>
      </c>
      <c r="L153" s="75">
        <v>29928.12</v>
      </c>
      <c r="M153" s="4" t="s">
        <v>61</v>
      </c>
      <c r="N153" s="75">
        <v>29928.12</v>
      </c>
      <c r="P153" s="4" t="s">
        <v>630</v>
      </c>
      <c r="R153" s="4" t="s">
        <v>631</v>
      </c>
      <c r="T153" s="5"/>
      <c r="V153" s="4" t="s">
        <v>39</v>
      </c>
    </row>
    <row r="154" spans="1:22">
      <c r="A154" s="4" t="s">
        <v>62</v>
      </c>
      <c r="B154" s="4" t="s">
        <v>328</v>
      </c>
      <c r="C154" s="4" t="s">
        <v>629</v>
      </c>
      <c r="D154" s="4" t="s">
        <v>460</v>
      </c>
      <c r="E154" s="5">
        <v>44712</v>
      </c>
      <c r="F154" s="5">
        <v>44712</v>
      </c>
      <c r="G154" s="4" t="s">
        <v>433</v>
      </c>
      <c r="I154" s="4" t="s">
        <v>39</v>
      </c>
      <c r="J154" s="4" t="s">
        <v>39</v>
      </c>
      <c r="K154" s="4" t="s">
        <v>61</v>
      </c>
      <c r="L154" s="75">
        <v>115223.28</v>
      </c>
      <c r="M154" s="4" t="s">
        <v>61</v>
      </c>
      <c r="N154" s="75">
        <v>115223.28</v>
      </c>
      <c r="P154" s="4" t="s">
        <v>630</v>
      </c>
      <c r="R154" s="4" t="s">
        <v>631</v>
      </c>
      <c r="T154" s="5"/>
      <c r="V154" s="4" t="s">
        <v>39</v>
      </c>
    </row>
    <row r="155" spans="1:22">
      <c r="A155" s="4" t="s">
        <v>62</v>
      </c>
      <c r="B155" s="4" t="s">
        <v>328</v>
      </c>
      <c r="C155" s="4" t="s">
        <v>629</v>
      </c>
      <c r="D155" s="4" t="s">
        <v>460</v>
      </c>
      <c r="E155" s="5">
        <v>44712</v>
      </c>
      <c r="F155" s="5">
        <v>44712</v>
      </c>
      <c r="G155" s="4" t="s">
        <v>433</v>
      </c>
      <c r="I155" s="4" t="s">
        <v>39</v>
      </c>
      <c r="J155" s="4" t="s">
        <v>39</v>
      </c>
      <c r="K155" s="4" t="s">
        <v>61</v>
      </c>
      <c r="L155" s="75">
        <v>67376.39</v>
      </c>
      <c r="M155" s="4" t="s">
        <v>61</v>
      </c>
      <c r="N155" s="75">
        <v>67376.39</v>
      </c>
      <c r="P155" s="4" t="s">
        <v>632</v>
      </c>
      <c r="R155" s="4" t="s">
        <v>631</v>
      </c>
      <c r="T155" s="5"/>
      <c r="V155" s="4" t="s">
        <v>39</v>
      </c>
    </row>
    <row r="156" spans="1:22">
      <c r="A156" s="4" t="s">
        <v>62</v>
      </c>
      <c r="B156" s="4" t="s">
        <v>328</v>
      </c>
      <c r="C156" s="4" t="s">
        <v>629</v>
      </c>
      <c r="D156" s="4" t="s">
        <v>460</v>
      </c>
      <c r="E156" s="5">
        <v>44712</v>
      </c>
      <c r="F156" s="5">
        <v>44712</v>
      </c>
      <c r="G156" s="4" t="s">
        <v>433</v>
      </c>
      <c r="I156" s="4" t="s">
        <v>39</v>
      </c>
      <c r="J156" s="4" t="s">
        <v>39</v>
      </c>
      <c r="K156" s="4" t="s">
        <v>61</v>
      </c>
      <c r="L156" s="75">
        <v>181055.73</v>
      </c>
      <c r="M156" s="4" t="s">
        <v>61</v>
      </c>
      <c r="N156" s="75">
        <v>181055.73</v>
      </c>
      <c r="P156" s="4" t="s">
        <v>632</v>
      </c>
      <c r="R156" s="4" t="s">
        <v>631</v>
      </c>
      <c r="T156" s="5"/>
      <c r="V156" s="4" t="s">
        <v>39</v>
      </c>
    </row>
    <row r="157" spans="1:22">
      <c r="A157" s="4" t="s">
        <v>62</v>
      </c>
      <c r="B157" s="4" t="s">
        <v>328</v>
      </c>
      <c r="C157" s="4" t="s">
        <v>629</v>
      </c>
      <c r="D157" s="4" t="s">
        <v>460</v>
      </c>
      <c r="E157" s="5">
        <v>44712</v>
      </c>
      <c r="F157" s="5">
        <v>44712</v>
      </c>
      <c r="G157" s="4" t="s">
        <v>433</v>
      </c>
      <c r="I157" s="4" t="s">
        <v>39</v>
      </c>
      <c r="J157" s="4" t="s">
        <v>39</v>
      </c>
      <c r="K157" s="4" t="s">
        <v>61</v>
      </c>
      <c r="L157" s="75">
        <v>24803.31</v>
      </c>
      <c r="M157" s="4" t="s">
        <v>61</v>
      </c>
      <c r="N157" s="75">
        <v>24803.31</v>
      </c>
      <c r="P157" s="4" t="s">
        <v>632</v>
      </c>
      <c r="R157" s="4" t="s">
        <v>631</v>
      </c>
      <c r="T157" s="5"/>
      <c r="V157" s="4" t="s">
        <v>39</v>
      </c>
    </row>
    <row r="158" spans="1:22">
      <c r="A158" s="4" t="s">
        <v>62</v>
      </c>
      <c r="B158" s="4" t="s">
        <v>328</v>
      </c>
      <c r="C158" s="4" t="s">
        <v>629</v>
      </c>
      <c r="D158" s="4" t="s">
        <v>460</v>
      </c>
      <c r="E158" s="5">
        <v>44712</v>
      </c>
      <c r="F158" s="5">
        <v>44712</v>
      </c>
      <c r="G158" s="4" t="s">
        <v>433</v>
      </c>
      <c r="I158" s="4" t="s">
        <v>39</v>
      </c>
      <c r="J158" s="4" t="s">
        <v>39</v>
      </c>
      <c r="K158" s="4" t="s">
        <v>61</v>
      </c>
      <c r="L158" s="75">
        <v>324409.74</v>
      </c>
      <c r="M158" s="4" t="s">
        <v>61</v>
      </c>
      <c r="N158" s="75">
        <v>324409.74</v>
      </c>
      <c r="P158" s="4" t="s">
        <v>632</v>
      </c>
      <c r="R158" s="4" t="s">
        <v>631</v>
      </c>
      <c r="T158" s="5"/>
      <c r="V158" s="4" t="s">
        <v>39</v>
      </c>
    </row>
    <row r="159" spans="1:22">
      <c r="A159" s="4" t="s">
        <v>62</v>
      </c>
      <c r="B159" s="4" t="s">
        <v>328</v>
      </c>
      <c r="C159" s="4" t="s">
        <v>629</v>
      </c>
      <c r="D159" s="4" t="s">
        <v>460</v>
      </c>
      <c r="E159" s="5">
        <v>44712</v>
      </c>
      <c r="F159" s="5">
        <v>44712</v>
      </c>
      <c r="G159" s="4" t="s">
        <v>433</v>
      </c>
      <c r="I159" s="4" t="s">
        <v>39</v>
      </c>
      <c r="J159" s="4" t="s">
        <v>39</v>
      </c>
      <c r="K159" s="4" t="s">
        <v>61</v>
      </c>
      <c r="L159" s="75">
        <v>392418.21</v>
      </c>
      <c r="M159" s="4" t="s">
        <v>61</v>
      </c>
      <c r="N159" s="75">
        <v>392418.21</v>
      </c>
      <c r="P159" s="4" t="s">
        <v>632</v>
      </c>
      <c r="R159" s="4" t="s">
        <v>631</v>
      </c>
      <c r="T159" s="5"/>
      <c r="V159" s="4" t="s">
        <v>39</v>
      </c>
    </row>
    <row r="160" spans="1:22">
      <c r="A160" s="4" t="s">
        <v>62</v>
      </c>
      <c r="B160" s="4" t="s">
        <v>328</v>
      </c>
      <c r="C160" s="4" t="s">
        <v>629</v>
      </c>
      <c r="D160" s="4" t="s">
        <v>460</v>
      </c>
      <c r="E160" s="5">
        <v>44712</v>
      </c>
      <c r="F160" s="5">
        <v>44712</v>
      </c>
      <c r="G160" s="4" t="s">
        <v>433</v>
      </c>
      <c r="I160" s="4" t="s">
        <v>39</v>
      </c>
      <c r="J160" s="4" t="s">
        <v>39</v>
      </c>
      <c r="K160" s="4" t="s">
        <v>61</v>
      </c>
      <c r="L160" s="75">
        <v>237454.59</v>
      </c>
      <c r="M160" s="4" t="s">
        <v>61</v>
      </c>
      <c r="N160" s="75">
        <v>237454.59</v>
      </c>
      <c r="P160" s="4" t="s">
        <v>632</v>
      </c>
      <c r="R160" s="4" t="s">
        <v>631</v>
      </c>
      <c r="T160" s="5"/>
      <c r="V160" s="4" t="s">
        <v>39</v>
      </c>
    </row>
    <row r="161" spans="1:23">
      <c r="A161" s="4" t="s">
        <v>62</v>
      </c>
      <c r="B161" s="4" t="s">
        <v>328</v>
      </c>
      <c r="C161" s="4" t="s">
        <v>629</v>
      </c>
      <c r="D161" s="4" t="s">
        <v>460</v>
      </c>
      <c r="E161" s="5">
        <v>44712</v>
      </c>
      <c r="F161" s="5">
        <v>44712</v>
      </c>
      <c r="G161" s="4" t="s">
        <v>433</v>
      </c>
      <c r="I161" s="4" t="s">
        <v>39</v>
      </c>
      <c r="J161" s="4" t="s">
        <v>39</v>
      </c>
      <c r="K161" s="4" t="s">
        <v>61</v>
      </c>
      <c r="L161" s="75">
        <v>69848.070000000007</v>
      </c>
      <c r="M161" s="4" t="s">
        <v>61</v>
      </c>
      <c r="N161" s="75">
        <v>69848.070000000007</v>
      </c>
      <c r="P161" s="4" t="s">
        <v>632</v>
      </c>
      <c r="R161" s="4" t="s">
        <v>631</v>
      </c>
      <c r="T161" s="5"/>
      <c r="V161" s="4" t="s">
        <v>39</v>
      </c>
    </row>
    <row r="162" spans="1:23">
      <c r="A162" s="4" t="s">
        <v>62</v>
      </c>
      <c r="B162" s="4" t="s">
        <v>328</v>
      </c>
      <c r="C162" s="4" t="s">
        <v>629</v>
      </c>
      <c r="D162" s="4" t="s">
        <v>460</v>
      </c>
      <c r="E162" s="5">
        <v>44712</v>
      </c>
      <c r="F162" s="5">
        <v>44712</v>
      </c>
      <c r="G162" s="4" t="s">
        <v>433</v>
      </c>
      <c r="I162" s="4" t="s">
        <v>39</v>
      </c>
      <c r="J162" s="4" t="s">
        <v>39</v>
      </c>
      <c r="K162" s="4" t="s">
        <v>61</v>
      </c>
      <c r="L162" s="75">
        <v>158640.57999999999</v>
      </c>
      <c r="M162" s="4" t="s">
        <v>61</v>
      </c>
      <c r="N162" s="75">
        <v>158640.57999999999</v>
      </c>
      <c r="P162" s="4" t="s">
        <v>632</v>
      </c>
      <c r="R162" s="4" t="s">
        <v>631</v>
      </c>
      <c r="T162" s="5"/>
      <c r="V162" s="4" t="s">
        <v>39</v>
      </c>
    </row>
    <row r="163" spans="1:23">
      <c r="A163" s="4" t="s">
        <v>62</v>
      </c>
      <c r="B163" s="4" t="s">
        <v>328</v>
      </c>
      <c r="C163" s="4" t="s">
        <v>629</v>
      </c>
      <c r="D163" s="4" t="s">
        <v>460</v>
      </c>
      <c r="E163" s="5">
        <v>44712</v>
      </c>
      <c r="F163" s="5">
        <v>44712</v>
      </c>
      <c r="G163" s="4" t="s">
        <v>433</v>
      </c>
      <c r="I163" s="4" t="s">
        <v>39</v>
      </c>
      <c r="J163" s="4" t="s">
        <v>39</v>
      </c>
      <c r="K163" s="4" t="s">
        <v>61</v>
      </c>
      <c r="L163" s="75">
        <v>52521.03</v>
      </c>
      <c r="M163" s="4" t="s">
        <v>61</v>
      </c>
      <c r="N163" s="75">
        <v>52521.03</v>
      </c>
      <c r="P163" s="4" t="s">
        <v>632</v>
      </c>
      <c r="R163" s="4" t="s">
        <v>631</v>
      </c>
      <c r="T163" s="5"/>
      <c r="V163" s="4" t="s">
        <v>39</v>
      </c>
    </row>
    <row r="164" spans="1:23">
      <c r="A164" s="4" t="s">
        <v>62</v>
      </c>
      <c r="B164" s="4" t="s">
        <v>328</v>
      </c>
      <c r="C164" s="4" t="s">
        <v>633</v>
      </c>
      <c r="D164" s="4" t="s">
        <v>460</v>
      </c>
      <c r="E164" s="5">
        <v>44712</v>
      </c>
      <c r="F164" s="5">
        <v>44712</v>
      </c>
      <c r="G164" s="4" t="s">
        <v>433</v>
      </c>
      <c r="I164" s="4" t="s">
        <v>39</v>
      </c>
      <c r="J164" s="4" t="s">
        <v>39</v>
      </c>
      <c r="K164" s="4" t="s">
        <v>61</v>
      </c>
      <c r="L164" s="75">
        <v>155716.19</v>
      </c>
      <c r="M164" s="4" t="s">
        <v>61</v>
      </c>
      <c r="N164" s="75">
        <v>155716.19</v>
      </c>
      <c r="P164" s="4" t="s">
        <v>634</v>
      </c>
      <c r="R164" s="4" t="s">
        <v>635</v>
      </c>
      <c r="T164" s="5"/>
      <c r="V164" s="4" t="s">
        <v>39</v>
      </c>
    </row>
    <row r="165" spans="1:23">
      <c r="A165" s="4" t="s">
        <v>62</v>
      </c>
      <c r="B165" s="4" t="s">
        <v>328</v>
      </c>
      <c r="C165" s="4" t="s">
        <v>633</v>
      </c>
      <c r="D165" s="4" t="s">
        <v>460</v>
      </c>
      <c r="E165" s="5">
        <v>44712</v>
      </c>
      <c r="F165" s="5">
        <v>44712</v>
      </c>
      <c r="G165" s="4" t="s">
        <v>433</v>
      </c>
      <c r="I165" s="4" t="s">
        <v>39</v>
      </c>
      <c r="J165" s="4" t="s">
        <v>39</v>
      </c>
      <c r="K165" s="4" t="s">
        <v>61</v>
      </c>
      <c r="L165" s="75">
        <v>908593.76</v>
      </c>
      <c r="M165" s="4" t="s">
        <v>61</v>
      </c>
      <c r="N165" s="75">
        <v>908593.76</v>
      </c>
      <c r="P165" s="4" t="s">
        <v>636</v>
      </c>
      <c r="R165" s="4" t="s">
        <v>635</v>
      </c>
      <c r="T165" s="5"/>
      <c r="V165" s="4" t="s">
        <v>39</v>
      </c>
    </row>
    <row r="166" spans="1:23">
      <c r="A166" s="4" t="s">
        <v>62</v>
      </c>
      <c r="B166" s="4" t="s">
        <v>328</v>
      </c>
      <c r="C166" s="4" t="s">
        <v>633</v>
      </c>
      <c r="D166" s="4" t="s">
        <v>460</v>
      </c>
      <c r="E166" s="5">
        <v>44712</v>
      </c>
      <c r="F166" s="5">
        <v>44712</v>
      </c>
      <c r="G166" s="4" t="s">
        <v>433</v>
      </c>
      <c r="I166" s="4" t="s">
        <v>39</v>
      </c>
      <c r="J166" s="4" t="s">
        <v>39</v>
      </c>
      <c r="K166" s="4" t="s">
        <v>61</v>
      </c>
      <c r="L166" s="75">
        <v>1005365.63</v>
      </c>
      <c r="M166" s="4" t="s">
        <v>61</v>
      </c>
      <c r="N166" s="75">
        <v>1005365.63</v>
      </c>
      <c r="P166" s="4" t="s">
        <v>636</v>
      </c>
      <c r="R166" s="4" t="s">
        <v>635</v>
      </c>
      <c r="T166" s="5"/>
      <c r="V166" s="4" t="s">
        <v>39</v>
      </c>
    </row>
    <row r="167" spans="1:23">
      <c r="A167" s="4" t="s">
        <v>62</v>
      </c>
      <c r="B167" s="4" t="s">
        <v>328</v>
      </c>
      <c r="C167" s="4" t="s">
        <v>633</v>
      </c>
      <c r="D167" s="4" t="s">
        <v>460</v>
      </c>
      <c r="E167" s="5">
        <v>44712</v>
      </c>
      <c r="F167" s="5">
        <v>44712</v>
      </c>
      <c r="G167" s="4" t="s">
        <v>433</v>
      </c>
      <c r="I167" s="4" t="s">
        <v>39</v>
      </c>
      <c r="J167" s="4" t="s">
        <v>39</v>
      </c>
      <c r="K167" s="4" t="s">
        <v>61</v>
      </c>
      <c r="L167" s="75">
        <v>36524.06</v>
      </c>
      <c r="M167" s="4" t="s">
        <v>61</v>
      </c>
      <c r="N167" s="75">
        <v>36524.06</v>
      </c>
      <c r="P167" s="4" t="s">
        <v>637</v>
      </c>
      <c r="R167" s="4" t="s">
        <v>635</v>
      </c>
      <c r="T167" s="5"/>
      <c r="V167" s="4" t="s">
        <v>39</v>
      </c>
    </row>
    <row r="168" spans="1:23">
      <c r="A168" s="4" t="s">
        <v>62</v>
      </c>
      <c r="B168" s="4" t="s">
        <v>199</v>
      </c>
      <c r="C168" s="4" t="s">
        <v>200</v>
      </c>
      <c r="D168" s="4" t="s">
        <v>51</v>
      </c>
      <c r="E168" s="5">
        <v>44623</v>
      </c>
      <c r="F168" s="5">
        <v>44623</v>
      </c>
      <c r="G168" s="4" t="s">
        <v>433</v>
      </c>
      <c r="I168" s="4" t="s">
        <v>198</v>
      </c>
      <c r="J168" s="4" t="s">
        <v>59</v>
      </c>
      <c r="K168" s="4" t="s">
        <v>60</v>
      </c>
      <c r="L168" s="76">
        <v>5351.94</v>
      </c>
      <c r="M168" s="4" t="s">
        <v>61</v>
      </c>
      <c r="N168" s="75">
        <v>5351.94</v>
      </c>
      <c r="P168" s="4" t="s">
        <v>196</v>
      </c>
      <c r="R168" s="4" t="s">
        <v>194</v>
      </c>
      <c r="S168" s="4" t="s">
        <v>638</v>
      </c>
      <c r="T168" s="5">
        <v>44719</v>
      </c>
      <c r="V168" s="4" t="s">
        <v>198</v>
      </c>
      <c r="W168" s="4" t="s">
        <v>639</v>
      </c>
    </row>
    <row r="169" spans="1:23">
      <c r="A169" s="4" t="s">
        <v>62</v>
      </c>
      <c r="B169" s="4" t="s">
        <v>202</v>
      </c>
      <c r="C169" s="4" t="s">
        <v>214</v>
      </c>
      <c r="D169" s="4" t="s">
        <v>51</v>
      </c>
      <c r="E169" s="5">
        <v>44653</v>
      </c>
      <c r="F169" s="5">
        <v>44653</v>
      </c>
      <c r="G169" s="4" t="s">
        <v>433</v>
      </c>
      <c r="I169" s="4" t="s">
        <v>198</v>
      </c>
      <c r="J169" s="4" t="s">
        <v>59</v>
      </c>
      <c r="K169" s="4" t="s">
        <v>60</v>
      </c>
      <c r="L169" s="76">
        <v>5410.61</v>
      </c>
      <c r="M169" s="4" t="s">
        <v>61</v>
      </c>
      <c r="N169" s="75">
        <v>5410.61</v>
      </c>
      <c r="P169" s="4" t="s">
        <v>196</v>
      </c>
      <c r="R169" s="4" t="s">
        <v>194</v>
      </c>
      <c r="S169" s="4" t="s">
        <v>640</v>
      </c>
      <c r="T169" s="5">
        <v>44722</v>
      </c>
      <c r="V169" s="4" t="s">
        <v>198</v>
      </c>
      <c r="W169" s="4" t="s">
        <v>641</v>
      </c>
    </row>
    <row r="170" spans="1:23">
      <c r="A170" s="4" t="s">
        <v>62</v>
      </c>
      <c r="B170" s="4" t="s">
        <v>328</v>
      </c>
      <c r="C170" s="4" t="s">
        <v>429</v>
      </c>
      <c r="D170" s="4" t="s">
        <v>51</v>
      </c>
      <c r="E170" s="5">
        <v>44687</v>
      </c>
      <c r="F170" s="5">
        <v>44687</v>
      </c>
      <c r="G170" s="4" t="s">
        <v>433</v>
      </c>
      <c r="I170" s="4" t="s">
        <v>198</v>
      </c>
      <c r="J170" s="4" t="s">
        <v>59</v>
      </c>
      <c r="K170" s="4" t="s">
        <v>60</v>
      </c>
      <c r="L170" s="76">
        <v>5300</v>
      </c>
      <c r="M170" s="4" t="s">
        <v>61</v>
      </c>
      <c r="N170" s="75">
        <v>5300</v>
      </c>
      <c r="P170" s="4" t="s">
        <v>196</v>
      </c>
      <c r="R170" s="4" t="s">
        <v>194</v>
      </c>
      <c r="S170" s="4" t="s">
        <v>640</v>
      </c>
      <c r="T170" s="5">
        <v>44722</v>
      </c>
      <c r="V170" s="4" t="s">
        <v>198</v>
      </c>
      <c r="W170" s="4" t="s">
        <v>642</v>
      </c>
    </row>
    <row r="171" spans="1:23">
      <c r="A171" s="4" t="s">
        <v>62</v>
      </c>
      <c r="B171" s="4" t="s">
        <v>328</v>
      </c>
      <c r="C171" s="4" t="s">
        <v>643</v>
      </c>
      <c r="D171" s="4" t="s">
        <v>612</v>
      </c>
      <c r="E171" s="5">
        <v>44712</v>
      </c>
      <c r="F171" s="5">
        <v>44712</v>
      </c>
      <c r="G171" s="4" t="s">
        <v>478</v>
      </c>
      <c r="I171" s="4" t="s">
        <v>606</v>
      </c>
      <c r="J171" s="4" t="s">
        <v>606</v>
      </c>
      <c r="K171" s="4" t="s">
        <v>61</v>
      </c>
      <c r="L171" s="75">
        <v>5369089.4100000001</v>
      </c>
      <c r="M171" s="4" t="s">
        <v>61</v>
      </c>
      <c r="N171" s="75">
        <v>5369089.4100000001</v>
      </c>
      <c r="P171" s="4" t="s">
        <v>602</v>
      </c>
      <c r="R171" s="4" t="s">
        <v>644</v>
      </c>
      <c r="T171" s="5"/>
      <c r="V171" s="4" t="s">
        <v>645</v>
      </c>
    </row>
    <row r="172" spans="1:23">
      <c r="A172" s="4" t="s">
        <v>62</v>
      </c>
      <c r="B172" s="4" t="s">
        <v>328</v>
      </c>
      <c r="C172" s="4" t="s">
        <v>646</v>
      </c>
      <c r="D172" s="4" t="s">
        <v>612</v>
      </c>
      <c r="E172" s="5">
        <v>44712</v>
      </c>
      <c r="F172" s="5">
        <v>44712</v>
      </c>
      <c r="G172" s="4" t="s">
        <v>478</v>
      </c>
      <c r="I172" s="4" t="s">
        <v>606</v>
      </c>
      <c r="J172" s="4" t="s">
        <v>606</v>
      </c>
      <c r="K172" s="4" t="s">
        <v>61</v>
      </c>
      <c r="L172" s="75">
        <v>10589393.24</v>
      </c>
      <c r="M172" s="4" t="s">
        <v>61</v>
      </c>
      <c r="N172" s="75">
        <v>10589393.24</v>
      </c>
      <c r="P172" s="4" t="s">
        <v>602</v>
      </c>
      <c r="R172" s="4" t="s">
        <v>647</v>
      </c>
      <c r="T172" s="5"/>
      <c r="V172" s="4" t="s">
        <v>645</v>
      </c>
    </row>
    <row r="173" spans="1:23">
      <c r="A173" s="4" t="s">
        <v>62</v>
      </c>
      <c r="B173" s="4" t="s">
        <v>328</v>
      </c>
      <c r="C173" s="4" t="s">
        <v>430</v>
      </c>
      <c r="D173" s="4" t="s">
        <v>58</v>
      </c>
      <c r="E173" s="5">
        <v>44711</v>
      </c>
      <c r="F173" s="5">
        <v>44711</v>
      </c>
      <c r="G173" s="4" t="s">
        <v>478</v>
      </c>
      <c r="I173" s="4" t="s">
        <v>198</v>
      </c>
      <c r="J173" s="4" t="s">
        <v>59</v>
      </c>
      <c r="K173" s="4" t="s">
        <v>61</v>
      </c>
      <c r="L173" s="75">
        <v>5000</v>
      </c>
      <c r="M173" s="4" t="s">
        <v>61</v>
      </c>
      <c r="N173" s="75">
        <v>5000</v>
      </c>
      <c r="P173" s="4" t="s">
        <v>196</v>
      </c>
      <c r="R173" s="4" t="s">
        <v>327</v>
      </c>
      <c r="S173" s="4" t="s">
        <v>648</v>
      </c>
      <c r="T173" s="5">
        <v>44714</v>
      </c>
      <c r="V173" s="4" t="s">
        <v>197</v>
      </c>
      <c r="W173" s="4" t="s">
        <v>649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Q14"/>
  <sheetViews>
    <sheetView topLeftCell="A3" zoomScale="110" zoomScaleNormal="110" workbookViewId="0">
      <selection activeCell="K24" sqref="K24"/>
    </sheetView>
  </sheetViews>
  <sheetFormatPr defaultColWidth="9" defaultRowHeight="15"/>
  <cols>
    <col min="1" max="1" width="8.5" style="6" bestFit="1" customWidth="1"/>
    <col min="2" max="3" width="11.5" style="6" customWidth="1"/>
    <col min="4" max="4" width="10.75" style="6" hidden="1" customWidth="1"/>
    <col min="5" max="5" width="11.5" style="6" customWidth="1"/>
    <col min="6" max="6" width="13.25" style="6" bestFit="1" customWidth="1"/>
    <col min="7" max="7" width="9" style="6"/>
    <col min="8" max="8" width="7.5" style="6" hidden="1" customWidth="1"/>
    <col min="9" max="9" width="0" style="6" hidden="1" customWidth="1"/>
    <col min="10" max="10" width="9.875" style="6" customWidth="1"/>
    <col min="11" max="11" width="29" style="6" customWidth="1"/>
    <col min="12" max="12" width="12.875" style="6" bestFit="1" customWidth="1"/>
    <col min="13" max="13" width="9" style="6"/>
    <col min="14" max="14" width="13.625" style="26" bestFit="1" customWidth="1"/>
    <col min="15" max="15" width="14.25" style="6" customWidth="1"/>
    <col min="16" max="16" width="9" style="6"/>
    <col min="17" max="17" width="8.25" style="6" hidden="1" customWidth="1"/>
    <col min="18" max="18" width="58.75" style="6" bestFit="1" customWidth="1"/>
    <col min="19" max="20" width="0" style="6" hidden="1" customWidth="1"/>
    <col min="21" max="23" width="9" style="6"/>
    <col min="24" max="24" width="15.625" style="6" bestFit="1" customWidth="1"/>
    <col min="25" max="25" width="14" style="6" customWidth="1"/>
    <col min="26" max="16384" width="9" style="6"/>
  </cols>
  <sheetData>
    <row r="1" spans="1:14" ht="15.75" hidden="1">
      <c r="A1" s="13" t="s">
        <v>93</v>
      </c>
    </row>
    <row r="2" spans="1:14" hidden="1"/>
    <row r="4" spans="1:14" ht="15.75">
      <c r="A4" s="36" t="s">
        <v>94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14.45" customHeight="1">
      <c r="A5" s="6" t="s">
        <v>95</v>
      </c>
    </row>
    <row r="6" spans="1:14" ht="14.45" customHeight="1"/>
    <row r="7" spans="1:14">
      <c r="A7" s="77"/>
    </row>
    <row r="8" spans="1:14" s="24" customFormat="1">
      <c r="N8" s="78"/>
    </row>
    <row r="9" spans="1:14" s="24" customFormat="1">
      <c r="N9" s="78"/>
    </row>
    <row r="10" spans="1:14" ht="15.75">
      <c r="A10" s="77" t="s">
        <v>2239</v>
      </c>
    </row>
    <row r="12" spans="1:14" s="24" customFormat="1">
      <c r="N12" s="78"/>
    </row>
    <row r="14" spans="1:14">
      <c r="A14" s="77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9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Q5"/>
  <sheetViews>
    <sheetView zoomScaleNormal="100" workbookViewId="0">
      <selection activeCell="F12" sqref="F12"/>
    </sheetView>
  </sheetViews>
  <sheetFormatPr defaultRowHeight="16.5"/>
  <cols>
    <col min="17" max="17" width="12.875" customWidth="1"/>
  </cols>
  <sheetData>
    <row r="4" spans="17:17">
      <c r="Q4" s="87"/>
    </row>
    <row r="5" spans="17:17">
      <c r="Q5" s="86"/>
    </row>
  </sheetData>
  <phoneticPr fontId="3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headerFooter>
    <oddFooter>&amp;R&amp;F
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G a U U W 0 0 f 9 X C q A A A A + g A A A B I A H A B D b 2 5 m a W c v U G F j a 2 F n Z S 5 4 b W w g o h g A K K A U A A A A A A A A A A A A A A A A A A A A A A A A A A A A h Y 9 N D o I w F I S v Q r q n r 6 3 B H / I o C 7 e S m G j U L Y E K j V A M F C F e z Y V H 8 g q S K O r O 5 c x 8 k 8 w 8 b n c M + 7 J w L q p u d G U C w i k j j j J J l W q T B a S 1 R 3 d O Q o n r O D n F m X I G 2 D R + 3 + i A 5 N a e f Y C u 6 2 g 3 o V W d g W C M w y F a b Z J c l b G r T W N j k y j y a a X / W 0 T i 7 j V G C j r l 1 O M L Q T 0 h x A x h D D D S 5 g u J Y T N l C D 8 m L t v C t r W S 1 9 z d 7 h F G i f D + I Z 9 Q S w M E F A A C A A g A G a U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l F F s X c P J K U A I A A F Q F A A A T A B w A R m 9 y b X V s Y X M v U 2 V j d G l v b j E u b S C i G A A o o B Q A A A A A A A A A A A A A A A A A A A A A A A A A A A C F V E 1 r G l E U 3 Q v + h 8 G V g h h s S z c h K y m l U L p o h S 5 C F p q 8 U o k z U 8 a x J I i Q x p o x i U a D q a k o 8 S N a p x B N a m w 0 f v 6 Z e R / z L / q a q Y k 6 M + l s H t x z z j 3 n 3 X n c E F g X A z z H v N N O 9 7 L V Y r W E P v o E s M G Q i o z K Q z e z w g S B a L U w 9 F P G e 6 i f o Z U X W + s g 6 P K E B Q F w 4 n t e 2 P T z / K b d E V l 9 4 2 P B i u 2 f 1 L Y W X f X w n E g 5 a 0 6 t A + y 2 S e s A F T p q 5 Q y e H d J W X p 8 / C F x e w c e F P v A C 6 + G D Y Z b z b n 8 C I b t m 5 4 x E b D B + A d M 9 Z X C O q 0 O b k 3 n F i c + f u f 6 S o k 4 m Y k M 5 S R n c k H x J Q 0 V a Z 7 g w 6 w e C B h d j R E 7 A 2 w 7 s / 9 C L 1 S 9 H s H e N i i U 1 l z V r j U 7 r l D B t v e E T g R h g 5 + T m B D L p k N G + Q a y X S 6 9 x 4 x g X W n p X X G p S 4 6 l G B F v i X R n G G 4 b l n Z J a j i + R d o 8 e K C n h W n 9 m E L O 0 / 1 F U 6 V i t p P R 5 4 O 0 5 T N R 1 d F S 8 g M V D 0 p Y p / r j 0 i T 5 N 4 i c a 1 Z R e E 0 5 i O p D I u z D X 0 v s l M t R y X u P j t r V + u 3 l 8 I r s X y y i d J p M r H T n e U G M y z F Z g t 4 6 7 8 s w o 7 h m N L M y k d N 2 S E u q M T R 9 g R V b L T b O f 1 K q i x I 3 B f D I p L P / S 0 Z V x A U n 7 8 N u e L t g d / 6 m u f F A i s R G + / A q L R j 9 h B p 3 P N 9 X j 3 x n U i 2 v 3 M M H m n v g U U 0 Y T O n a y E z e 5 B 7 m W 8 E l 1 U U X a E / Q 9 C 2 t 1 Z d g x S J u 8 x E e S w Z T T B d w 6 h e k r + q b m 0 a j j Y b 3 g x k D N 1 6 g v y u V J J X m / Y d 4 C l v 8 M t P U S s i / s I a f R T R 7 C z 4 8 g 6 r B a A p y Z 4 f I f U E s B A i 0 A F A A C A A g A G a U U W 0 0 f 9 X C q A A A A + g A A A B I A A A A A A A A A A A A A A A A A A A A A A E N v b m Z p Z y 9 Q Y W N r Y W d l L n h t b F B L A Q I t A B Q A A g A I A B m l F F s P y u m r p A A A A O k A A A A T A A A A A A A A A A A A A A A A A P Y A A A B b Q 2 9 u d G V u d F 9 U e X B l c 1 0 u e G 1 s U E s B A i 0 A F A A C A A g A G a U U W x d w 8 k p Q A g A A V A U A A B M A A A A A A A A A A A A A A A A A 5 w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0 A A A A A A A A Y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j o 0 M D o z N i 4 1 O T g 4 N T I 0 W i I g L z 4 8 R W 5 0 c n k g V H l w Z T 0 i R m l s b E N v b H V t b l R 5 c G V z I i B W Y W x 1 Z T 0 i c 0 F 3 V U R B d 2 N I Q l F N R 0 J n W U d B d 1 l E Q m d Z R 0 F B Q U F B Q U F E Q m d N R 0 F B Q U R B Q U F E Q X d N P S I g L z 4 8 R W 5 0 c n k g V H l w Z T 0 i R m l s b E N v b H V t b k 5 h b W V z I i B W Y W x 1 Z T 0 i c 1 s m c X V v d D v l h a z l j 7 j k u 6 P n o r w m c X V v d D s s J n F 1 b 3 Q 7 5 p a H 5 L u 2 6 J m f 5 6 K 8 J n F 1 b 3 Q 7 L C Z x d W 9 0 O + a c g + i o i O W 5 t O W 6 p i Z x d W 9 0 O y w m c X V v d D v p g Y 7 l u L P m n J / p l p M m c X V v d D s s J n F 1 b 3 Q 7 5 p a H 5 L u 2 5 p e l 5 p y f J n F 1 b 3 Q 7 L C Z x d W 9 0 O + m B j u W 4 s + a X p e a c n y Z x d W 9 0 O y w m c X V v d D v o v 7 T o v Y k m c X V v d D s s J n F 1 b 3 Q 7 R y 9 M 5 6 e R 5 5 u u J n F 1 b 3 Q 7 L C Z x d W 9 0 O + e f r e a W h y Z x d W 9 0 O y w m c X V v d D v l h a f m l o c m c X V v d D s s J n F 1 b 3 Q 7 5 Y C f 6 a C F L + i y u O m g h e a M h + e k u u e i v C Z x d W 9 0 O y w m c X V v d D v l g J / o s r j p o I X m j I f n p L r n o r w m c X V v d D s s J n F 1 b 3 Q 7 6 Y e R 6 a G N J n F 1 b 3 Q 7 L C Z x d W 9 0 O + W 5 o + W I p S Z x d W 9 0 O y w m c X V v d D v m n K z l n I v o s q j l u a P p h 5 H p o Y 0 m c X V v d D s s J n F 1 b 3 Q 7 5 b m j 5 Y i l M i Z x d W 9 0 O y w m c X V v d D v l i K n m v a T k u K 3 l v 4 M m c X V v d D s s J n F 1 b 3 Q 7 6 K i C 5 Z a u J n F 1 b 3 Q 7 L C Z x d W 9 0 O + a I k O a c r O S 4 r e W / g y Z x d W 9 0 O y w m c X V v d D v l g p n n l K g x J n F 1 b 3 Q 7 L C Z x d W 9 0 O + a P j + i / s C Z x d W 9 0 O y w m c X V v d D v l h a f p g 6 j l k 6 H l t 6 X n t 6 j n o r w m c X V v d D s s J n F 1 b 3 Q 7 5 a e T 5 Z C N J n F 1 b 3 Q 7 L C Z x d W 9 0 O + a M h + a 0 v i Z x d W 9 0 O y w m c X V v d D v m l o f k u 7 b o o a j p o K 3 l h a f m l o c m c X V v d D s s J n F 1 b 3 Q 7 5 a 6 i 5 o i 2 J n F 1 b 3 Q 7 L C Z x d W 9 0 O + W Q j e e o s S Z x d W 9 0 O y w m c X V v d D v k v p v m h 4 n l l Y Y m c X V v d D s s J n F 1 b 3 Q 7 5 Z C N 5 6 i x M y Z x d W 9 0 O y w m c X V v d D v l i p / o g 7 3 n r 4 T l n I 0 m c X V v d D s s J n F 1 b 3 Q 7 5 Y q f 6 I O 9 5 6 + E 5 Z y N 5 Y W n 5 p a H J n F 1 b 3 Q 7 L C Z x d W 9 0 O + e 1 k O a 4 h e a W h + S 7 t i Z x d W 9 0 O y w m c X V v d D v o s r / m m J P l p K X k v L Q m c X V v d D s s J n F 1 b 3 Q 7 5 Y y v 5 4 6 H J n F 1 b 3 Q 7 L C Z x d W 9 0 O + a P m + e u l + W P s O W 5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+ W 3 s u i u i u a b t O m h n u W e i y 5 7 5 Y W s 5 Y + 4 5 L u j 5 6 K 8 L D B 9 J n F 1 b 3 Q 7 L C Z x d W 9 0 O 1 N l Y 3 R p b 2 4 x L + i h q O a g v D E v 5 b e y 6 K 6 K 5 p u 0 6 a G e 5 Z 6 L L n v m l o f k u 7 b o m Z / n o r w s M X 0 m c X V v d D s s J n F 1 b 3 Q 7 U 2 V j d G l v b j E v 6 K G o 5 q C 8 M S / l t 7 L o r o r m m 7 T p o Z 7 l n o s u e + a c g + i o i O W 5 t O W 6 p i w y f S Z x d W 9 0 O y w m c X V v d D t T Z W N 0 a W 9 u M S / o o a j m o L w x L + W 3 s u i u i u a b t O m h n u W e i y 5 7 6 Y G O 5 b i z 5 p y f 6 Z a T L D N 9 J n F 1 b 3 Q 7 L C Z x d W 9 0 O 1 N l Y 3 R p b 2 4 x L + i h q O a g v D E v 5 b e y 6 K 6 K 5 p u 0 6 a G e 5 Z 6 L L n v m l o f k u 7 b m l 6 X m n J 8 s N H 0 m c X V v d D s s J n F 1 b 3 Q 7 U 2 V j d G l v b j E v 6 K G o 5 q C 8 M S / l t 7 L o r o r m m 7 T p o Z 7 l n o s u e + m B j u W 4 s + a X p e a c n y w 1 f S Z x d W 9 0 O y w m c X V v d D t T Z W N 0 a W 9 u M S / o o a j m o L w x L + W 3 s u i u i u a b t O m h n u W e i y 5 7 6 L + 0 6 L 2 J L D Z 9 J n F 1 b 3 Q 7 L C Z x d W 9 0 O 1 N l Y 3 R p b 2 4 x L + i h q O a g v D E v 5 b e y 6 K 6 K 5 p u 0 6 a G e 5 Z 6 L L n t H L 0 z n p 5 H n m 6 4 s N 3 0 m c X V v d D s s J n F 1 b 3 Q 7 U 2 V j d G l v b j E v 6 K G o 5 q C 8 M S / l t 7 L o r o r m m 7 T p o Z 7 l n o s u e + e f r e a W h y w 4 f S Z x d W 9 0 O y w m c X V v d D t T Z W N 0 a W 9 u M S / o o a j m o L w x L + W 3 s u i u i u a b t O m h n u W e i y 5 7 5 Y W n 5 p a H L D l 9 J n F 1 b 3 Q 7 L C Z x d W 9 0 O 1 N l Y 3 R p b 2 4 x L + i h q O a g v D E v 5 b e y 6 K 6 K 5 p u 0 6 a G e 5 Z 6 L L n v l g J / p o I U v 6 L K 4 6 a C F 5 o y H 5 6 S 6 5 6 K 8 L D E w f S Z x d W 9 0 O y w m c X V v d D t T Z W N 0 a W 9 u M S / o o a j m o L w x L + W 3 s u i u i u a b t O m h n u W e i y 5 7 5 Y C f 6 L K 4 6 a C F 5 o y H 5 6 S 6 5 6 K 8 L D E x f S Z x d W 9 0 O y w m c X V v d D t T Z W N 0 a W 9 u M S / o o a j m o L w x L + W 3 s u i u i u a b t O m h n u W e i y 5 7 6 Y e R 6 a G N L D E y f S Z x d W 9 0 O y w m c X V v d D t T Z W N 0 a W 9 u M S / o o a j m o L w x L + W 3 s u i u i u a b t O m h n u W e i y 5 7 5 b m j 5 Y i l L D E z f S Z x d W 9 0 O y w m c X V v d D t T Z W N 0 a W 9 u M S / o o a j m o L w x L + W 3 s u i u i u a b t O m h n u W e i y 5 7 5 p y s 5 Z y L 6 L K o 5 b m j 6 Y e R 6 a G N L D E 0 f S Z x d W 9 0 O y w m c X V v d D t T Z W N 0 a W 9 u M S / o o a j m o L w x L + W 3 s u i u i u a b t O m h n u W e i y 5 7 5 b m j 5 Y i l M i w x N X 0 m c X V v d D s s J n F 1 b 3 Q 7 U 2 V j d G l v b j E v 6 K G o 5 q C 8 M S / l t 7 L o r o r m m 7 T p o Z 7 l n o s u e + W I q e a 9 p O S 4 r e W / g y w x N n 0 m c X V v d D s s J n F 1 b 3 Q 7 U 2 V j d G l v b j E v 6 K G o 5 q C 8 M S / l t 7 L o r o r m m 7 T p o Z 7 l n o s u e + i o g u W W r i w x N 3 0 m c X V v d D s s J n F 1 b 3 Q 7 U 2 V j d G l v b j E v 6 K G o 5 q C 8 M S / l t 7 L o r o r m m 7 T p o Z 7 l n o s u e + a I k O a c r O S 4 r e W / g y w x O H 0 m c X V v d D s s J n F 1 b 3 Q 7 U 2 V j d G l v b j E v 6 K G o 5 q C 8 M S / l t 7 L o r o r m m 7 T p o Z 7 l n o s u e + W C m e e U q D E s M T l 9 J n F 1 b 3 Q 7 L C Z x d W 9 0 O 1 N l Y 3 R p b 2 4 x L + i h q O a g v D E v 5 b e y 6 K 6 K 5 p u 0 6 a G e 5 Z 6 L L n v m j 4 / o v 7 A s M j B 9 J n F 1 b 3 Q 7 L C Z x d W 9 0 O 1 N l Y 3 R p b 2 4 x L + i h q O a g v D E v 5 b e y 6 K 6 K 5 p u 0 6 a G e 5 Z 6 L L n v l h a f p g 6 j l k 6 H l t 6 X n t 6 j n o r w s M j F 9 J n F 1 b 3 Q 7 L C Z x d W 9 0 O 1 N l Y 3 R p b 2 4 x L + i h q O a g v D E v 5 b e y 6 K 6 K 5 p u 0 6 a G e 5 Z 6 L L n v l p 5 P l k I 0 s M j J 9 J n F 1 b 3 Q 7 L C Z x d W 9 0 O 1 N l Y 3 R p b 2 4 x L + i h q O a g v D E v 5 b e y 6 K 6 K 5 p u 0 6 a G e 5 Z 6 L L n v m j I f m t L 4 s M j N 9 J n F 1 b 3 Q 7 L C Z x d W 9 0 O 1 N l Y 3 R p b 2 4 x L + i h q O a g v D E v 5 b e y 6 K 6 K 5 p u 0 6 a G e 5 Z 6 L L n v m l o f k u 7 b o o a j p o K 3 l h a f m l o c s M j R 9 J n F 1 b 3 Q 7 L C Z x d W 9 0 O 1 N l Y 3 R p b 2 4 x L + i h q O a g v D E v 5 b e y 6 K 6 K 5 p u 0 6 a G e 5 Z 6 L L n v l r q L m i L Y s M j V 9 J n F 1 b 3 Q 7 L C Z x d W 9 0 O 1 N l Y 3 R p b 2 4 x L + i h q O a g v D E v 5 b e y 6 K 6 K 5 p u 0 6 a G e 5 Z 6 L L n v l k I 3 n q L E s M j Z 9 J n F 1 b 3 Q 7 L C Z x d W 9 0 O 1 N l Y 3 R p b 2 4 x L + i h q O a g v D E v 5 b e y 6 K 6 K 5 p u 0 6 a G e 5 Z 6 L L n v k v p v m h 4 n l l Y Y s M j d 9 J n F 1 b 3 Q 7 L C Z x d W 9 0 O 1 N l Y 3 R p b 2 4 x L + i h q O a g v D E v 5 b e y 6 K 6 K 5 p u 0 6 a G e 5 Z 6 L L n v l k I 3 n q L E z L D I 4 f S Z x d W 9 0 O y w m c X V v d D t T Z W N 0 a W 9 u M S / o o a j m o L w x L + W 3 s u i u i u a b t O m h n u W e i y 5 7 5 Y q f 6 I O 9 5 6 + E 5 Z y N L D I 5 f S Z x d W 9 0 O y w m c X V v d D t T Z W N 0 a W 9 u M S / o o a j m o L w x L + W 3 s u i u i u a b t O m h n u W e i y 5 7 5 Y q f 6 I O 9 5 6 + E 5 Z y N 5 Y W n 5 p a H L D M w f S Z x d W 9 0 O y w m c X V v d D t T Z W N 0 a W 9 u M S / o o a j m o L w x L + W 3 s u i u i u a b t O m h n u W e i y 5 7 5 7 W Q 5 r i F 5 p a H 5 L u 2 L D M x f S Z x d W 9 0 O y w m c X V v d D t T Z W N 0 a W 9 u M S / o o a j m o L w x L + W 3 s u i u i u a b t O m h n u W e i y 5 7 6 L K / 5 p i T 5 a S l 5 L y 0 L D M 1 f S Z x d W 9 0 O y w m c X V v d D t T Z W N 0 a W 9 u M S / o o a j m o L w x L + W 3 s u i u i u a b t O m h n u W e i y 5 7 5 Y y v 5 4 6 H L D M 2 f S Z x d W 9 0 O y w m c X V v d D t T Z W N 0 a W 9 u M S / o o a j m o L w x L + W 3 s u i u i u a b t O m h n u W e i y 5 7 5 o + b 5 6 6 X 5 Y + w 5 b m j L D M 3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6 K G o 5 q C 8 M S / l t 7 L o r o r m m 7 T p o Z 7 l n o s u e + W F r O W P u O S 7 o + e i v C w w f S Z x d W 9 0 O y w m c X V v d D t T Z W N 0 a W 9 u M S / o o a j m o L w x L + W 3 s u i u i u a b t O m h n u W e i y 5 7 5 p a H 5 L u 2 6 J m f 5 6 K 8 L D F 9 J n F 1 b 3 Q 7 L C Z x d W 9 0 O 1 N l Y 3 R p b 2 4 x L + i h q O a g v D E v 5 b e y 6 K 6 K 5 p u 0 6 a G e 5 Z 6 L L n v m n I P o q I j l u b T l u q Y s M n 0 m c X V v d D s s J n F 1 b 3 Q 7 U 2 V j d G l v b j E v 6 K G o 5 q C 8 M S / l t 7 L o r o r m m 7 T p o Z 7 l n o s u e + m B j u W 4 s + a c n + m W k y w z f S Z x d W 9 0 O y w m c X V v d D t T Z W N 0 a W 9 u M S / o o a j m o L w x L + W 3 s u i u i u a b t O m h n u W e i y 5 7 5 p a H 5 L u 2 5 p e l 5 p y f L D R 9 J n F 1 b 3 Q 7 L C Z x d W 9 0 O 1 N l Y 3 R p b 2 4 x L + i h q O a g v D E v 5 b e y 6 K 6 K 5 p u 0 6 a G e 5 Z 6 L L n v p g Y 7 l u L P m l 6 X m n J 8 s N X 0 m c X V v d D s s J n F 1 b 3 Q 7 U 2 V j d G l v b j E v 6 K G o 5 q C 8 M S / l t 7 L o r o r m m 7 T p o Z 7 l n o s u e + i / t O i 9 i S w 2 f S Z x d W 9 0 O y w m c X V v d D t T Z W N 0 a W 9 u M S / o o a j m o L w x L + W 3 s u i u i u a b t O m h n u W e i y 5 7 R y 9 M 5 6 e R 5 5 u u L D d 9 J n F 1 b 3 Q 7 L C Z x d W 9 0 O 1 N l Y 3 R p b 2 4 x L + i h q O a g v D E v 5 b e y 6 K 6 K 5 p u 0 6 a G e 5 Z 6 L L n v n n 6 3 m l o c s O H 0 m c X V v d D s s J n F 1 b 3 Q 7 U 2 V j d G l v b j E v 6 K G o 5 q C 8 M S / l t 7 L o r o r m m 7 T p o Z 7 l n o s u e + W F p + a W h y w 5 f S Z x d W 9 0 O y w m c X V v d D t T Z W N 0 a W 9 u M S / o o a j m o L w x L + W 3 s u i u i u a b t O m h n u W e i y 5 7 5 Y C f 6 a C F L + i y u O m g h e a M h + e k u u e i v C w x M H 0 m c X V v d D s s J n F 1 b 3 Q 7 U 2 V j d G l v b j E v 6 K G o 5 q C 8 M S / l t 7 L o r o r m m 7 T p o Z 7 l n o s u e + W A n + i y u O m g h e a M h + e k u u e i v C w x M X 0 m c X V v d D s s J n F 1 b 3 Q 7 U 2 V j d G l v b j E v 6 K G o 5 q C 8 M S / l t 7 L o r o r m m 7 T p o Z 7 l n o s u e + m H k e m h j S w x M n 0 m c X V v d D s s J n F 1 b 3 Q 7 U 2 V j d G l v b j E v 6 K G o 5 q C 8 M S / l t 7 L o r o r m m 7 T p o Z 7 l n o s u e + W 5 o + W I p S w x M 3 0 m c X V v d D s s J n F 1 b 3 Q 7 U 2 V j d G l v b j E v 6 K G o 5 q C 8 M S / l t 7 L o r o r m m 7 T p o Z 7 l n o s u e + a c r O W c i + i y q O W 5 o + m H k e m h j S w x N H 0 m c X V v d D s s J n F 1 b 3 Q 7 U 2 V j d G l v b j E v 6 K G o 5 q C 8 M S / l t 7 L o r o r m m 7 T p o Z 7 l n o s u e + W 5 o + W I p T I s M T V 9 J n F 1 b 3 Q 7 L C Z x d W 9 0 O 1 N l Y 3 R p b 2 4 x L + i h q O a g v D E v 5 b e y 6 K 6 K 5 p u 0 6 a G e 5 Z 6 L L n v l i K n m v a T k u K 3 l v 4 M s M T Z 9 J n F 1 b 3 Q 7 L C Z x d W 9 0 O 1 N l Y 3 R p b 2 4 x L + i h q O a g v D E v 5 b e y 6 K 6 K 5 p u 0 6 a G e 5 Z 6 L L n v o q I L l l q 4 s M T d 9 J n F 1 b 3 Q 7 L C Z x d W 9 0 O 1 N l Y 3 R p b 2 4 x L + i h q O a g v D E v 5 b e y 6 K 6 K 5 p u 0 6 a G e 5 Z 6 L L n v m i J D m n K z k u K 3 l v 4 M s M T h 9 J n F 1 b 3 Q 7 L C Z x d W 9 0 O 1 N l Y 3 R p b 2 4 x L + i h q O a g v D E v 5 b e y 6 K 6 K 5 p u 0 6 a G e 5 Z 6 L L n v l g p n n l K g x L D E 5 f S Z x d W 9 0 O y w m c X V v d D t T Z W N 0 a W 9 u M S / o o a j m o L w x L + W 3 s u i u i u a b t O m h n u W e i y 5 7 5 o + P 6 L + w L D I w f S Z x d W 9 0 O y w m c X V v d D t T Z W N 0 a W 9 u M S / o o a j m o L w x L + W 3 s u i u i u a b t O m h n u W e i y 5 7 5 Y W n 6 Y O o 5 Z O h 5 b e l 5 7 e o 5 6 K 8 L D I x f S Z x d W 9 0 O y w m c X V v d D t T Z W N 0 a W 9 u M S / o o a j m o L w x L + W 3 s u i u i u a b t O m h n u W e i y 5 7 5 a e T 5 Z C N L D I y f S Z x d W 9 0 O y w m c X V v d D t T Z W N 0 a W 9 u M S / o o a j m o L w x L + W 3 s u i u i u a b t O m h n u W e i y 5 7 5 o y H 5 r S + L D I z f S Z x d W 9 0 O y w m c X V v d D t T Z W N 0 a W 9 u M S / o o a j m o L w x L + W 3 s u i u i u a b t O m h n u W e i y 5 7 5 p a H 5 L u 2 6 K G o 6 a C t 5 Y W n 5 p a H L D I 0 f S Z x d W 9 0 O y w m c X V v d D t T Z W N 0 a W 9 u M S / o o a j m o L w x L + W 3 s u i u i u a b t O m h n u W e i y 5 7 5 a 6 i 5 o i 2 L D I 1 f S Z x d W 9 0 O y w m c X V v d D t T Z W N 0 a W 9 u M S / o o a j m o L w x L + W 3 s u i u i u a b t O m h n u W e i y 5 7 5 Z C N 5 6 i x L D I 2 f S Z x d W 9 0 O y w m c X V v d D t T Z W N 0 a W 9 u M S / o o a j m o L w x L + W 3 s u i u i u a b t O m h n u W e i y 5 7 5 L 6 b 5 o e J 5 Z W G L D I 3 f S Z x d W 9 0 O y w m c X V v d D t T Z W N 0 a W 9 u M S / o o a j m o L w x L + W 3 s u i u i u a b t O m h n u W e i y 5 7 5 Z C N 5 6 i x M y w y O H 0 m c X V v d D s s J n F 1 b 3 Q 7 U 2 V j d G l v b j E v 6 K G o 5 q C 8 M S / l t 7 L o r o r m m 7 T p o Z 7 l n o s u e + W K n + i D v e e v h O W c j S w y O X 0 m c X V v d D s s J n F 1 b 3 Q 7 U 2 V j d G l v b j E v 6 K G o 5 q C 8 M S / l t 7 L o r o r m m 7 T p o Z 7 l n o s u e + W K n + i D v e e v h O W c j e W F p + a W h y w z M H 0 m c X V v d D s s J n F 1 b 3 Q 7 U 2 V j d G l v b j E v 6 K G o 5 q C 8 M S / l t 7 L o r o r m m 7 T p o Z 7 l n o s u e + e 1 k O a 4 h e a W h + S 7 t i w z M X 0 m c X V v d D s s J n F 1 b 3 Q 7 U 2 V j d G l v b j E v 6 K G o 5 q C 8 M S / l t 7 L o r o r m m 7 T p o Z 7 l n o s u e + i y v + a Y k + W k p e S 8 t C w z N X 0 m c X V v d D s s J n F 1 b 3 Q 7 U 2 V j d G l v b j E v 6 K G o 5 q C 8 M S / l t 7 L o r o r m m 7 T p o Z 7 l n o s u e + W M r + e O h y w z N n 0 m c X V v d D s s J n F 1 b 3 Q 7 U 2 V j d G l v b j E v 6 K G o 5 q C 8 M S / l t 7 L o r o r m m 7 T p o Z 7 l n o s u e + a P m + e u l + W P s O W 5 o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C V F N i V B M C V C Q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Z h H n v b H P V T p o 1 U H Z r e w 5 n A A A A A A I A A A A A A A N m A A D A A A A A E A A A A D g l s u x n s g n O V Q m + s 1 I Z z j w A A A A A B I A A A K A A A A A Q A A A A 3 X l 4 M b u A u 7 8 H r c X C n G k U m V A A A A A J l N s Q / d k 2 J + R B B 7 8 o w 4 B q s T / O V f L w B G v v q 5 5 t V L 8 i n 0 s q c x E 9 c V Z o 1 t o G D W w Q O g M k v M h c q T 2 8 U I q Z d M U Y U a A W 2 t Q A p k w N X g R v G Q y R r P s n l h Q A A A D S u q w t u v L u P R z o D W E z x G T H x L S V p Q = = < / D a t a M a s h u p > 
</file>

<file path=customXml/itemProps1.xml><?xml version="1.0" encoding="utf-8"?>
<ds:datastoreItem xmlns:ds="http://schemas.openxmlformats.org/officeDocument/2006/customXml" ds:itemID="{B2958AB7-69E6-4550-9199-012612D20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6</vt:i4>
      </vt:variant>
    </vt:vector>
  </HeadingPairs>
  <TitlesOfParts>
    <vt:vector size="23" baseType="lpstr">
      <vt:lpstr>1.公告(千元)</vt:lpstr>
      <vt:lpstr>1-1.公告(元)</vt:lpstr>
      <vt:lpstr>MRS0014</vt:lpstr>
      <vt:lpstr>RPTIS10</vt:lpstr>
      <vt:lpstr>2-3.銷貨明細</vt:lpstr>
      <vt:lpstr>2-4.緯昌</vt:lpstr>
      <vt:lpstr>工作表1</vt:lpstr>
      <vt:lpstr>3-2.進貨明細</vt:lpstr>
      <vt:lpstr>3-3.進貨EBook</vt:lpstr>
      <vt:lpstr>4-2.合約資產</vt:lpstr>
      <vt:lpstr>4-3.應收關係人科餘</vt:lpstr>
      <vt:lpstr>合約資產</vt:lpstr>
      <vt:lpstr>MRS0034</vt:lpstr>
      <vt:lpstr>6.取得資產</vt:lpstr>
      <vt:lpstr>7.處分資產</vt:lpstr>
      <vt:lpstr>8.匯率</vt:lpstr>
      <vt:lpstr>關係企業(人)</vt:lpstr>
      <vt:lpstr>'1.公告(千元)'!Print_Area</vt:lpstr>
      <vt:lpstr>'1-1.公告(元)'!Print_Area</vt:lpstr>
      <vt:lpstr>'3-2.進貨明細'!Print_Area</vt:lpstr>
      <vt:lpstr>'4-2.合約資產'!Print_Area</vt:lpstr>
      <vt:lpstr>'6.取得資產'!Print_Area</vt:lpstr>
      <vt:lpstr>'7.處分資產'!Print_Area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TP1010009</dc:creator>
  <cp:lastModifiedBy>RitaWu(TP-吳詩婷)#8822</cp:lastModifiedBy>
  <cp:lastPrinted>2025-05-09T07:36:09Z</cp:lastPrinted>
  <dcterms:created xsi:type="dcterms:W3CDTF">2014-01-10T07:22:55Z</dcterms:created>
  <dcterms:modified xsi:type="dcterms:W3CDTF">2025-08-21T10:50:38Z</dcterms:modified>
</cp:coreProperties>
</file>